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0515" windowHeight="4680" activeTab="2"/>
  </bookViews>
  <sheets>
    <sheet name="Лист1" sheetId="1" r:id="rId1"/>
    <sheet name="Лист2" sheetId="2" r:id="rId2"/>
    <sheet name="Лист4" sheetId="4" r:id="rId3"/>
    <sheet name="Лист3" sheetId="5" r:id="rId4"/>
    <sheet name="Лист5" sheetId="6" r:id="rId5"/>
  </sheets>
  <calcPr calcId="125725"/>
</workbook>
</file>

<file path=xl/calcChain.xml><?xml version="1.0" encoding="utf-8"?>
<calcChain xmlns="http://schemas.openxmlformats.org/spreadsheetml/2006/main">
  <c r="J44" i="4"/>
  <c r="J11"/>
  <c r="J32"/>
  <c r="J45"/>
  <c r="J50"/>
  <c r="J33"/>
  <c r="J23"/>
  <c r="J42"/>
  <c r="J65"/>
  <c r="J20"/>
  <c r="J66"/>
  <c r="J72"/>
  <c r="J73"/>
  <c r="J71"/>
  <c r="J25"/>
  <c r="J19"/>
  <c r="J76"/>
  <c r="J77"/>
  <c r="J22"/>
  <c r="J59"/>
  <c r="J85"/>
  <c r="J81"/>
  <c r="J49"/>
  <c r="J43"/>
  <c r="J86"/>
  <c r="J87"/>
  <c r="J12"/>
  <c r="J13"/>
  <c r="J41"/>
  <c r="J38"/>
  <c r="J89"/>
  <c r="J88"/>
  <c r="J94"/>
  <c r="J8"/>
  <c r="J95"/>
  <c r="J96"/>
  <c r="J16"/>
  <c r="J99"/>
  <c r="J31"/>
  <c r="J101"/>
  <c r="J35"/>
  <c r="J102"/>
  <c r="J6"/>
  <c r="J90"/>
  <c r="J106"/>
  <c r="J63"/>
  <c r="J107"/>
  <c r="J108"/>
  <c r="J111"/>
  <c r="J105"/>
  <c r="J10"/>
  <c r="J116"/>
  <c r="J115"/>
  <c r="J57"/>
  <c r="J118"/>
  <c r="J121"/>
  <c r="J15"/>
  <c r="J120"/>
  <c r="J58"/>
  <c r="J27"/>
  <c r="J126"/>
  <c r="J129"/>
  <c r="J131"/>
  <c r="J134"/>
  <c r="J132"/>
  <c r="J30"/>
  <c r="J137"/>
  <c r="J138"/>
  <c r="J52"/>
  <c r="J141"/>
  <c r="J17"/>
  <c r="J144"/>
  <c r="J143"/>
  <c r="J9"/>
  <c r="J154"/>
  <c r="J157"/>
  <c r="J155"/>
  <c r="J53"/>
  <c r="J78"/>
  <c r="J162"/>
  <c r="J161"/>
  <c r="J167"/>
  <c r="J166"/>
  <c r="J168"/>
  <c r="J18"/>
  <c r="J174"/>
  <c r="J188"/>
  <c r="J51"/>
  <c r="J196"/>
  <c r="J198"/>
  <c r="J29"/>
  <c r="J14"/>
  <c r="J55"/>
  <c r="J34"/>
  <c r="J7"/>
  <c r="J36"/>
  <c r="J54"/>
  <c r="J21"/>
  <c r="J40"/>
  <c r="J62"/>
  <c r="J39"/>
  <c r="J64"/>
  <c r="J186"/>
  <c r="J28"/>
  <c r="J46"/>
  <c r="J24"/>
  <c r="J26"/>
  <c r="J185"/>
  <c r="J149"/>
  <c r="J47"/>
  <c r="J181"/>
  <c r="J148"/>
  <c r="J68"/>
  <c r="J60"/>
  <c r="J180"/>
  <c r="J150"/>
  <c r="J69"/>
  <c r="J61"/>
  <c r="J48"/>
  <c r="J151"/>
  <c r="J113"/>
  <c r="J179"/>
  <c r="J56"/>
  <c r="J70"/>
  <c r="J114"/>
  <c r="J79"/>
  <c r="J153"/>
  <c r="J183"/>
  <c r="J67"/>
  <c r="J75"/>
  <c r="J82"/>
  <c r="J117"/>
  <c r="J74"/>
  <c r="J159"/>
  <c r="J80"/>
  <c r="J122"/>
  <c r="J83"/>
  <c r="J187"/>
  <c r="J84"/>
  <c r="J125"/>
  <c r="J93"/>
  <c r="J163"/>
  <c r="J92"/>
  <c r="J97"/>
  <c r="J192"/>
  <c r="J91"/>
  <c r="J135"/>
  <c r="J173"/>
  <c r="J98"/>
  <c r="J171"/>
  <c r="J103"/>
  <c r="J175"/>
  <c r="J100"/>
  <c r="J104"/>
  <c r="J146"/>
  <c r="J178"/>
  <c r="J109"/>
  <c r="J112"/>
  <c r="J110"/>
  <c r="J184"/>
  <c r="J123"/>
  <c r="J119"/>
  <c r="J199"/>
  <c r="J190"/>
  <c r="J127"/>
  <c r="J165"/>
  <c r="J130"/>
  <c r="J124"/>
  <c r="J128"/>
  <c r="J189"/>
  <c r="J136"/>
  <c r="J133"/>
  <c r="J194"/>
  <c r="J139"/>
  <c r="J142"/>
  <c r="J140"/>
  <c r="J147"/>
  <c r="J145"/>
  <c r="J197"/>
  <c r="J152"/>
  <c r="J156"/>
  <c r="J158"/>
  <c r="J160"/>
  <c r="J182"/>
  <c r="J164"/>
  <c r="J200"/>
  <c r="J169"/>
  <c r="J170"/>
  <c r="J172"/>
  <c r="J176"/>
  <c r="J177"/>
  <c r="J207"/>
  <c r="J191"/>
  <c r="J193"/>
  <c r="J195"/>
  <c r="J201"/>
  <c r="J203"/>
  <c r="J202"/>
  <c r="J204"/>
  <c r="J205"/>
  <c r="J212"/>
  <c r="J206"/>
  <c r="J213"/>
  <c r="J214"/>
  <c r="J208"/>
  <c r="J216"/>
  <c r="J209"/>
  <c r="J217"/>
  <c r="J218"/>
  <c r="J210"/>
  <c r="J219"/>
  <c r="J211"/>
  <c r="J220"/>
  <c r="J215"/>
  <c r="J221"/>
  <c r="J37"/>
  <c r="K221"/>
  <c r="K215"/>
  <c r="K220"/>
  <c r="K211"/>
  <c r="K219"/>
  <c r="K210"/>
  <c r="K218"/>
  <c r="K209"/>
  <c r="K217"/>
  <c r="K208"/>
  <c r="K216"/>
  <c r="K206"/>
  <c r="K214"/>
  <c r="K205"/>
  <c r="K213"/>
  <c r="K204"/>
  <c r="K202"/>
  <c r="K212"/>
  <c r="K203"/>
  <c r="K201"/>
  <c r="K195"/>
  <c r="K193"/>
  <c r="K191"/>
  <c r="K198"/>
  <c r="K196"/>
  <c r="K188"/>
  <c r="K174"/>
  <c r="K167"/>
  <c r="K168"/>
  <c r="K162"/>
  <c r="K166"/>
  <c r="K157"/>
  <c r="K154"/>
  <c r="K161"/>
  <c r="K144"/>
  <c r="K155"/>
  <c r="K141"/>
  <c r="K138"/>
  <c r="K137"/>
  <c r="K134"/>
  <c r="K143"/>
  <c r="K129"/>
  <c r="K131"/>
  <c r="K126"/>
  <c r="K121"/>
  <c r="K132"/>
  <c r="K118"/>
  <c r="K116"/>
  <c r="K115"/>
  <c r="K111"/>
  <c r="K108"/>
  <c r="K107"/>
  <c r="K106"/>
  <c r="K120"/>
  <c r="K102"/>
  <c r="K101"/>
  <c r="K99"/>
  <c r="K96"/>
  <c r="K94"/>
  <c r="K95"/>
  <c r="K105"/>
  <c r="K89"/>
  <c r="K88"/>
  <c r="K87"/>
  <c r="K85"/>
  <c r="K86"/>
  <c r="K81"/>
  <c r="K76"/>
  <c r="K73"/>
  <c r="K72"/>
  <c r="K77"/>
  <c r="K71"/>
  <c r="K90"/>
  <c r="K65"/>
  <c r="K66"/>
  <c r="K186"/>
  <c r="K50"/>
  <c r="K44"/>
  <c r="K45"/>
  <c r="K185"/>
  <c r="K37"/>
  <c r="K59"/>
  <c r="K42"/>
  <c r="K33"/>
  <c r="K32"/>
  <c r="K181"/>
  <c r="K49"/>
  <c r="K43"/>
  <c r="K23"/>
  <c r="K149"/>
  <c r="K25"/>
  <c r="K180"/>
  <c r="K20"/>
  <c r="K41"/>
  <c r="K63"/>
  <c r="K57"/>
  <c r="K38"/>
  <c r="K11"/>
  <c r="K19"/>
  <c r="K148"/>
  <c r="K22"/>
  <c r="K78"/>
  <c r="K58"/>
  <c r="K52"/>
  <c r="K35"/>
  <c r="K31"/>
  <c r="K179"/>
  <c r="K150"/>
  <c r="K13"/>
  <c r="K12"/>
  <c r="K53"/>
  <c r="K51"/>
  <c r="K16"/>
  <c r="K8"/>
  <c r="K27"/>
  <c r="K30"/>
  <c r="K151"/>
  <c r="K183"/>
  <c r="K10"/>
  <c r="K15"/>
  <c r="K55"/>
  <c r="K6"/>
  <c r="K54"/>
  <c r="K17"/>
  <c r="K29"/>
  <c r="K9"/>
  <c r="K36"/>
  <c r="K153"/>
  <c r="K18"/>
  <c r="K34"/>
  <c r="K62"/>
  <c r="K64"/>
  <c r="K14"/>
  <c r="K113"/>
  <c r="K40"/>
  <c r="K177"/>
  <c r="K187"/>
  <c r="K21"/>
  <c r="K39"/>
  <c r="K7"/>
  <c r="K114"/>
  <c r="K159"/>
  <c r="K46"/>
  <c r="K69"/>
  <c r="K68"/>
  <c r="K47"/>
  <c r="K28"/>
  <c r="K117"/>
  <c r="K26"/>
  <c r="K24"/>
  <c r="K60"/>
  <c r="K61"/>
  <c r="K122"/>
  <c r="K163"/>
  <c r="K82"/>
  <c r="K192"/>
  <c r="K70"/>
  <c r="K79"/>
  <c r="K48"/>
  <c r="K56"/>
  <c r="K125"/>
  <c r="K75"/>
  <c r="K67"/>
  <c r="K80"/>
  <c r="K173"/>
  <c r="K74"/>
  <c r="K83"/>
  <c r="K175"/>
  <c r="K135"/>
  <c r="K171"/>
  <c r="K97"/>
  <c r="K93"/>
  <c r="K178"/>
  <c r="K92"/>
  <c r="K84"/>
  <c r="K184"/>
  <c r="K146"/>
  <c r="K91"/>
  <c r="K199"/>
  <c r="K207"/>
  <c r="K176"/>
  <c r="K98"/>
  <c r="K190"/>
  <c r="K103"/>
  <c r="K109"/>
  <c r="K100"/>
  <c r="K170"/>
  <c r="K104"/>
  <c r="K172"/>
  <c r="K127"/>
  <c r="K112"/>
  <c r="K110"/>
  <c r="K194"/>
  <c r="K165"/>
  <c r="K123"/>
  <c r="K189"/>
  <c r="K119"/>
  <c r="K130"/>
  <c r="K164"/>
  <c r="K133"/>
  <c r="K197"/>
  <c r="K128"/>
  <c r="K136"/>
  <c r="K139"/>
  <c r="K147"/>
  <c r="K169"/>
  <c r="K156"/>
  <c r="K145"/>
  <c r="K124"/>
  <c r="K142"/>
  <c r="K140"/>
  <c r="K158"/>
  <c r="K152"/>
  <c r="K160"/>
  <c r="K200"/>
  <c r="K182"/>
  <c r="S158" i="6"/>
  <c r="V158"/>
  <c r="U158"/>
  <c r="S157"/>
  <c r="V157"/>
  <c r="U157"/>
  <c r="S140"/>
  <c r="V140"/>
  <c r="U140"/>
  <c r="M14"/>
  <c r="L14"/>
  <c r="K14"/>
  <c r="V14" s="1"/>
  <c r="J14"/>
  <c r="I14"/>
  <c r="M13"/>
  <c r="L13"/>
  <c r="K13"/>
  <c r="J13"/>
  <c r="I13"/>
  <c r="S128"/>
  <c r="V128"/>
  <c r="U128"/>
  <c r="S127"/>
  <c r="V127"/>
  <c r="U127"/>
  <c r="S126"/>
  <c r="V126"/>
  <c r="U126"/>
  <c r="S125"/>
  <c r="V125"/>
  <c r="U125"/>
  <c r="S124"/>
  <c r="V124"/>
  <c r="U124"/>
  <c r="S123"/>
  <c r="V123"/>
  <c r="U123"/>
  <c r="M12"/>
  <c r="L12"/>
  <c r="K12"/>
  <c r="S122" s="1"/>
  <c r="J12"/>
  <c r="V122" s="1"/>
  <c r="I12"/>
  <c r="U122" s="1"/>
  <c r="S121"/>
  <c r="V121"/>
  <c r="U121"/>
  <c r="S120"/>
  <c r="V120"/>
  <c r="U120"/>
  <c r="S119"/>
  <c r="V119"/>
  <c r="U119"/>
  <c r="S118"/>
  <c r="V118"/>
  <c r="U118"/>
  <c r="S117"/>
  <c r="V117"/>
  <c r="U117"/>
  <c r="S116"/>
  <c r="V116"/>
  <c r="U116"/>
  <c r="S115"/>
  <c r="V115"/>
  <c r="U115"/>
  <c r="S114"/>
  <c r="V114"/>
  <c r="U114"/>
  <c r="M11"/>
  <c r="L11"/>
  <c r="K11"/>
  <c r="J11"/>
  <c r="I11"/>
  <c r="S110"/>
  <c r="V110"/>
  <c r="U110"/>
  <c r="S109"/>
  <c r="V109"/>
  <c r="U109"/>
  <c r="S108"/>
  <c r="V108"/>
  <c r="U108"/>
  <c r="V107"/>
  <c r="U107"/>
  <c r="V106"/>
  <c r="U106"/>
  <c r="S105"/>
  <c r="U105"/>
  <c r="S104"/>
  <c r="V104"/>
  <c r="U104"/>
  <c r="S103"/>
  <c r="V103"/>
  <c r="U103"/>
  <c r="M10"/>
  <c r="L10"/>
  <c r="K10"/>
  <c r="S102" s="1"/>
  <c r="J10"/>
  <c r="V102" s="1"/>
  <c r="I10"/>
  <c r="U102" s="1"/>
  <c r="S101"/>
  <c r="V101"/>
  <c r="U101"/>
  <c r="S100"/>
  <c r="V100"/>
  <c r="U100"/>
  <c r="S99"/>
  <c r="V99"/>
  <c r="U99"/>
  <c r="S95"/>
  <c r="V95"/>
  <c r="U95"/>
  <c r="S94"/>
  <c r="V94"/>
  <c r="U94"/>
  <c r="S93"/>
  <c r="V93"/>
  <c r="U93"/>
  <c r="S92"/>
  <c r="V92"/>
  <c r="U92"/>
  <c r="S91"/>
  <c r="V91"/>
  <c r="U91"/>
  <c r="M9"/>
  <c r="L9"/>
  <c r="K9"/>
  <c r="S90" s="1"/>
  <c r="J9"/>
  <c r="V90" s="1"/>
  <c r="I9"/>
  <c r="U90" s="1"/>
  <c r="S89"/>
  <c r="V89"/>
  <c r="U89"/>
  <c r="S88"/>
  <c r="V88"/>
  <c r="U88"/>
  <c r="S87"/>
  <c r="V87"/>
  <c r="U87"/>
  <c r="S86"/>
  <c r="V86"/>
  <c r="U86"/>
  <c r="S85"/>
  <c r="V85"/>
  <c r="U85"/>
  <c r="S84"/>
  <c r="V84"/>
  <c r="U84"/>
  <c r="S83"/>
  <c r="V83"/>
  <c r="U83"/>
  <c r="S82"/>
  <c r="V82"/>
  <c r="U82"/>
  <c r="S81"/>
  <c r="V81"/>
  <c r="U81"/>
  <c r="S80"/>
  <c r="V80"/>
  <c r="U80"/>
  <c r="S79"/>
  <c r="V79"/>
  <c r="U79"/>
  <c r="S78"/>
  <c r="V78"/>
  <c r="U78"/>
  <c r="M8"/>
  <c r="L8"/>
  <c r="K8"/>
  <c r="S77" s="1"/>
  <c r="J8"/>
  <c r="V77" s="1"/>
  <c r="I8"/>
  <c r="U77" s="1"/>
  <c r="S76"/>
  <c r="V76"/>
  <c r="U76"/>
  <c r="S75"/>
  <c r="V75"/>
  <c r="U75"/>
  <c r="S74"/>
  <c r="V74"/>
  <c r="U74"/>
  <c r="S73"/>
  <c r="V73"/>
  <c r="U73"/>
  <c r="S72"/>
  <c r="V72"/>
  <c r="U72"/>
  <c r="S71"/>
  <c r="V71"/>
  <c r="U71"/>
  <c r="S70"/>
  <c r="V70"/>
  <c r="U70"/>
  <c r="S69"/>
  <c r="V69"/>
  <c r="U69"/>
  <c r="M7"/>
  <c r="L7"/>
  <c r="K7"/>
  <c r="S7" s="1"/>
  <c r="J7"/>
  <c r="I7"/>
  <c r="U7" s="1"/>
  <c r="S59"/>
  <c r="V59"/>
  <c r="U59"/>
  <c r="S58"/>
  <c r="V58"/>
  <c r="U58"/>
  <c r="S57"/>
  <c r="V57"/>
  <c r="U57"/>
  <c r="S56"/>
  <c r="V56"/>
  <c r="U56"/>
  <c r="S55"/>
  <c r="V55"/>
  <c r="U55"/>
  <c r="S54"/>
  <c r="V54"/>
  <c r="U54"/>
  <c r="S53"/>
  <c r="V53"/>
  <c r="U53"/>
  <c r="S52"/>
  <c r="V52"/>
  <c r="U52"/>
  <c r="S50"/>
  <c r="V50"/>
  <c r="U50"/>
  <c r="S49"/>
  <c r="V49"/>
  <c r="U49"/>
  <c r="S48"/>
  <c r="V48"/>
  <c r="U48"/>
  <c r="S47"/>
  <c r="V47"/>
  <c r="U47"/>
  <c r="S46"/>
  <c r="V46"/>
  <c r="U46"/>
  <c r="S45"/>
  <c r="V45"/>
  <c r="U45"/>
  <c r="S44"/>
  <c r="V44"/>
  <c r="U44"/>
  <c r="S43"/>
  <c r="V43"/>
  <c r="U43"/>
  <c r="S42"/>
  <c r="V42"/>
  <c r="U42"/>
  <c r="S41"/>
  <c r="V41"/>
  <c r="U41"/>
  <c r="M6"/>
  <c r="L6"/>
  <c r="K6"/>
  <c r="S40" s="1"/>
  <c r="J6"/>
  <c r="V40" s="1"/>
  <c r="I6"/>
  <c r="U40" s="1"/>
  <c r="S39"/>
  <c r="V39"/>
  <c r="U39"/>
  <c r="S38"/>
  <c r="V38"/>
  <c r="U38"/>
  <c r="S37"/>
  <c r="V37"/>
  <c r="U37"/>
  <c r="S36"/>
  <c r="V36"/>
  <c r="U36"/>
  <c r="S35"/>
  <c r="V35"/>
  <c r="U35"/>
  <c r="S34"/>
  <c r="V34"/>
  <c r="U34"/>
  <c r="S32"/>
  <c r="V32"/>
  <c r="U32"/>
  <c r="S31"/>
  <c r="V31"/>
  <c r="U31"/>
  <c r="S30"/>
  <c r="V30"/>
  <c r="U30"/>
  <c r="S29"/>
  <c r="V29"/>
  <c r="U29"/>
  <c r="S28"/>
  <c r="V28"/>
  <c r="U28"/>
  <c r="S27"/>
  <c r="V27"/>
  <c r="U27"/>
  <c r="S26"/>
  <c r="V26"/>
  <c r="U26"/>
  <c r="S25"/>
  <c r="V25"/>
  <c r="U25"/>
  <c r="S24"/>
  <c r="V24"/>
  <c r="U24"/>
  <c r="S23"/>
  <c r="V23"/>
  <c r="U23"/>
  <c r="S22"/>
  <c r="V22"/>
  <c r="U22"/>
  <c r="S21"/>
  <c r="V21"/>
  <c r="U21"/>
  <c r="S20"/>
  <c r="V20"/>
  <c r="U20"/>
  <c r="S19"/>
  <c r="V19"/>
  <c r="U19"/>
  <c r="S18"/>
  <c r="V18"/>
  <c r="U18"/>
  <c r="S17"/>
  <c r="V17"/>
  <c r="U17"/>
  <c r="S16"/>
  <c r="V16"/>
  <c r="U16"/>
  <c r="S15"/>
  <c r="V15"/>
  <c r="U15"/>
  <c r="S14"/>
  <c r="U14"/>
  <c r="S13"/>
  <c r="V13"/>
  <c r="U13"/>
  <c r="S12"/>
  <c r="U12"/>
  <c r="S11"/>
  <c r="V11"/>
  <c r="U11"/>
  <c r="S10"/>
  <c r="U10"/>
  <c r="V9"/>
  <c r="S8"/>
  <c r="U8"/>
  <c r="V7"/>
  <c r="S6"/>
  <c r="U6"/>
  <c r="P4"/>
  <c r="J8" i="2"/>
  <c r="O4" i="4"/>
  <c r="L215"/>
  <c r="M215"/>
  <c r="L202"/>
  <c r="M202"/>
  <c r="L201"/>
  <c r="M201"/>
  <c r="L195"/>
  <c r="M195"/>
  <c r="L207"/>
  <c r="M207"/>
  <c r="L147"/>
  <c r="M147"/>
  <c r="L182"/>
  <c r="M182"/>
  <c r="L124"/>
  <c r="M124"/>
  <c r="L100"/>
  <c r="M100"/>
  <c r="L112"/>
  <c r="M112"/>
  <c r="L123"/>
  <c r="M123"/>
  <c r="L103"/>
  <c r="M103"/>
  <c r="L189"/>
  <c r="M189"/>
  <c r="L127"/>
  <c r="M127"/>
  <c r="L84"/>
  <c r="M84"/>
  <c r="L56"/>
  <c r="M56"/>
  <c r="L199"/>
  <c r="M199"/>
  <c r="L7"/>
  <c r="M7"/>
  <c r="L6"/>
  <c r="M6"/>
  <c r="L8"/>
  <c r="M8"/>
  <c r="L78"/>
  <c r="M78"/>
  <c r="L25"/>
  <c r="M25"/>
  <c r="L72"/>
  <c r="M72"/>
  <c r="L220"/>
  <c r="M220"/>
  <c r="L211"/>
  <c r="M211"/>
  <c r="L193"/>
  <c r="M193"/>
  <c r="L191"/>
  <c r="M191"/>
  <c r="L172"/>
  <c r="M172"/>
  <c r="L200"/>
  <c r="M200"/>
  <c r="L109"/>
  <c r="M109"/>
  <c r="L165"/>
  <c r="M165"/>
  <c r="L91"/>
  <c r="M91"/>
  <c r="L67"/>
  <c r="M67"/>
  <c r="L83"/>
  <c r="M83"/>
  <c r="L93"/>
  <c r="M93"/>
  <c r="L75"/>
  <c r="M75"/>
  <c r="L171"/>
  <c r="M171"/>
  <c r="L97"/>
  <c r="M97"/>
  <c r="L24"/>
  <c r="M24"/>
  <c r="L17"/>
  <c r="M17"/>
  <c r="L192"/>
  <c r="M192"/>
  <c r="L11"/>
  <c r="M11"/>
  <c r="L37"/>
  <c r="M37"/>
  <c r="L50"/>
  <c r="M50"/>
  <c r="L90"/>
  <c r="M90"/>
  <c r="L81"/>
  <c r="M81"/>
  <c r="L107"/>
  <c r="M107"/>
  <c r="L219"/>
  <c r="M219"/>
  <c r="L210"/>
  <c r="M210"/>
  <c r="L177"/>
  <c r="M177"/>
  <c r="L176"/>
  <c r="M176"/>
  <c r="L158"/>
  <c r="M158"/>
  <c r="L197"/>
  <c r="M197"/>
  <c r="L92"/>
  <c r="M92"/>
  <c r="L146"/>
  <c r="M146"/>
  <c r="L74"/>
  <c r="M74"/>
  <c r="L26"/>
  <c r="M26"/>
  <c r="L61"/>
  <c r="M61"/>
  <c r="L79"/>
  <c r="M79"/>
  <c r="L47"/>
  <c r="M47"/>
  <c r="L163"/>
  <c r="M163"/>
  <c r="L82"/>
  <c r="M82"/>
  <c r="L9"/>
  <c r="M9"/>
  <c r="L22"/>
  <c r="M22"/>
  <c r="L187"/>
  <c r="M187"/>
  <c r="L44"/>
  <c r="M44"/>
  <c r="L76"/>
  <c r="M76"/>
  <c r="L85"/>
  <c r="M85"/>
  <c r="L105"/>
  <c r="M105"/>
  <c r="L99"/>
  <c r="M99"/>
  <c r="L134"/>
  <c r="M134"/>
  <c r="L218"/>
  <c r="M218"/>
  <c r="L209"/>
  <c r="M209"/>
  <c r="L170"/>
  <c r="M170"/>
  <c r="L169"/>
  <c r="M169"/>
  <c r="L140"/>
  <c r="M140"/>
  <c r="L194"/>
  <c r="M194"/>
  <c r="L80"/>
  <c r="M80"/>
  <c r="L135"/>
  <c r="M135"/>
  <c r="L48"/>
  <c r="M48"/>
  <c r="L14"/>
  <c r="M14"/>
  <c r="L39"/>
  <c r="M39"/>
  <c r="L68"/>
  <c r="M68"/>
  <c r="L34"/>
  <c r="M34"/>
  <c r="L159"/>
  <c r="M159"/>
  <c r="L69"/>
  <c r="M69"/>
  <c r="L12"/>
  <c r="M12"/>
  <c r="L42"/>
  <c r="M42"/>
  <c r="L183"/>
  <c r="M183"/>
  <c r="L73"/>
  <c r="M73"/>
  <c r="L89"/>
  <c r="M89"/>
  <c r="L96"/>
  <c r="M96"/>
  <c r="L120"/>
  <c r="M120"/>
  <c r="L115"/>
  <c r="M115"/>
  <c r="L157"/>
  <c r="M157"/>
  <c r="L217"/>
  <c r="M217"/>
  <c r="L208"/>
  <c r="M208"/>
  <c r="L164"/>
  <c r="M164"/>
  <c r="L160"/>
  <c r="M160"/>
  <c r="L128"/>
  <c r="M128"/>
  <c r="L190"/>
  <c r="M190"/>
  <c r="L70"/>
  <c r="M70"/>
  <c r="L125"/>
  <c r="M125"/>
  <c r="L28"/>
  <c r="M28"/>
  <c r="L10"/>
  <c r="M10"/>
  <c r="L29"/>
  <c r="M29"/>
  <c r="L62"/>
  <c r="M62"/>
  <c r="L30"/>
  <c r="M30"/>
  <c r="L153"/>
  <c r="M153"/>
  <c r="L64"/>
  <c r="M64"/>
  <c r="L20"/>
  <c r="M20"/>
  <c r="L66"/>
  <c r="M66"/>
  <c r="L179"/>
  <c r="M179"/>
  <c r="L87"/>
  <c r="M87"/>
  <c r="L101"/>
  <c r="M101"/>
  <c r="L106"/>
  <c r="M106"/>
  <c r="L132"/>
  <c r="M132"/>
  <c r="L131"/>
  <c r="M131"/>
  <c r="L167"/>
  <c r="M167"/>
  <c r="L216"/>
  <c r="M216"/>
  <c r="L206"/>
  <c r="M206"/>
  <c r="L156"/>
  <c r="M156"/>
  <c r="L152"/>
  <c r="M152"/>
  <c r="L119"/>
  <c r="M119"/>
  <c r="L184"/>
  <c r="M184"/>
  <c r="L60"/>
  <c r="M60"/>
  <c r="L122"/>
  <c r="M122"/>
  <c r="L21"/>
  <c r="M21"/>
  <c r="L13"/>
  <c r="M13"/>
  <c r="L27"/>
  <c r="M27"/>
  <c r="L55"/>
  <c r="M55"/>
  <c r="L35"/>
  <c r="M35"/>
  <c r="L151"/>
  <c r="M151"/>
  <c r="L54"/>
  <c r="M54"/>
  <c r="L32"/>
  <c r="M32"/>
  <c r="L77"/>
  <c r="M77"/>
  <c r="L180"/>
  <c r="M180"/>
  <c r="L94"/>
  <c r="M94"/>
  <c r="L111"/>
  <c r="M111"/>
  <c r="L118"/>
  <c r="M118"/>
  <c r="L143"/>
  <c r="M143"/>
  <c r="L141"/>
  <c r="M141"/>
  <c r="L174"/>
  <c r="M174"/>
  <c r="L214"/>
  <c r="M214"/>
  <c r="L205"/>
  <c r="M205"/>
  <c r="L145"/>
  <c r="M145"/>
  <c r="L142"/>
  <c r="M142"/>
  <c r="L110"/>
  <c r="M110"/>
  <c r="L178"/>
  <c r="M178"/>
  <c r="L46"/>
  <c r="M46"/>
  <c r="L117"/>
  <c r="M117"/>
  <c r="L18"/>
  <c r="M18"/>
  <c r="L19"/>
  <c r="M19"/>
  <c r="L31"/>
  <c r="M31"/>
  <c r="L53"/>
  <c r="M53"/>
  <c r="L41"/>
  <c r="M41"/>
  <c r="L150"/>
  <c r="M150"/>
  <c r="L51"/>
  <c r="M51"/>
  <c r="L45"/>
  <c r="M45"/>
  <c r="L86"/>
  <c r="M86"/>
  <c r="L181"/>
  <c r="M181"/>
  <c r="L102"/>
  <c r="M102"/>
  <c r="L121"/>
  <c r="M121"/>
  <c r="L126"/>
  <c r="M126"/>
  <c r="L155"/>
  <c r="M155"/>
  <c r="L154"/>
  <c r="M154"/>
  <c r="L188"/>
  <c r="M188"/>
  <c r="L213"/>
  <c r="M213"/>
  <c r="L204"/>
  <c r="M204"/>
  <c r="L139"/>
  <c r="M139"/>
  <c r="L136"/>
  <c r="M136"/>
  <c r="L104"/>
  <c r="M104"/>
  <c r="L175"/>
  <c r="M175"/>
  <c r="L40"/>
  <c r="M40"/>
  <c r="L114"/>
  <c r="M114"/>
  <c r="L15"/>
  <c r="M15"/>
  <c r="L23"/>
  <c r="M23"/>
  <c r="L38"/>
  <c r="M38"/>
  <c r="L58"/>
  <c r="M58"/>
  <c r="L49"/>
  <c r="M49"/>
  <c r="L148"/>
  <c r="M148"/>
  <c r="L52"/>
  <c r="M52"/>
  <c r="L65"/>
  <c r="M65"/>
  <c r="L88"/>
  <c r="M88"/>
  <c r="L185"/>
  <c r="M185"/>
  <c r="L108"/>
  <c r="M108"/>
  <c r="L129"/>
  <c r="M129"/>
  <c r="L137"/>
  <c r="M137"/>
  <c r="L161"/>
  <c r="M161"/>
  <c r="L162"/>
  <c r="M162"/>
  <c r="L196"/>
  <c r="M196"/>
  <c r="L212"/>
  <c r="M212"/>
  <c r="L203"/>
  <c r="M203"/>
  <c r="L133"/>
  <c r="M133"/>
  <c r="L130"/>
  <c r="M130"/>
  <c r="L98"/>
  <c r="M98"/>
  <c r="L173"/>
  <c r="M173"/>
  <c r="L36"/>
  <c r="M36"/>
  <c r="L113"/>
  <c r="M113"/>
  <c r="L16"/>
  <c r="M16"/>
  <c r="L33"/>
  <c r="M33"/>
  <c r="L43"/>
  <c r="M43"/>
  <c r="L63"/>
  <c r="M63"/>
  <c r="L59"/>
  <c r="M59"/>
  <c r="L149"/>
  <c r="M149"/>
  <c r="L57"/>
  <c r="M57"/>
  <c r="L71"/>
  <c r="M71"/>
  <c r="L95"/>
  <c r="M95"/>
  <c r="L186"/>
  <c r="M186"/>
  <c r="L116"/>
  <c r="M116"/>
  <c r="L138"/>
  <c r="M138"/>
  <c r="L144"/>
  <c r="M144"/>
  <c r="L166"/>
  <c r="M166"/>
  <c r="L168"/>
  <c r="M168"/>
  <c r="L198"/>
  <c r="M198"/>
  <c r="M221"/>
  <c r="L221"/>
  <c r="I220"/>
  <c r="N220" s="1"/>
  <c r="I211"/>
  <c r="I193"/>
  <c r="N193" s="1"/>
  <c r="I191"/>
  <c r="I172"/>
  <c r="N172" s="1"/>
  <c r="I200"/>
  <c r="I109"/>
  <c r="N109" s="1"/>
  <c r="I165"/>
  <c r="I91"/>
  <c r="N91" s="1"/>
  <c r="I67"/>
  <c r="I83"/>
  <c r="N83" s="1"/>
  <c r="I93"/>
  <c r="I75"/>
  <c r="N75" s="1"/>
  <c r="I171"/>
  <c r="I97"/>
  <c r="N97" s="1"/>
  <c r="I24"/>
  <c r="I17"/>
  <c r="N17" s="1"/>
  <c r="I192"/>
  <c r="I11"/>
  <c r="N11" s="1"/>
  <c r="I37"/>
  <c r="I50"/>
  <c r="N50" s="1"/>
  <c r="I90"/>
  <c r="I81"/>
  <c r="N81" s="1"/>
  <c r="I107"/>
  <c r="I219"/>
  <c r="N219" s="1"/>
  <c r="I210"/>
  <c r="I177"/>
  <c r="N177" s="1"/>
  <c r="I176"/>
  <c r="I158"/>
  <c r="N158" s="1"/>
  <c r="I197"/>
  <c r="I92"/>
  <c r="N92" s="1"/>
  <c r="I146"/>
  <c r="I74"/>
  <c r="N74" s="1"/>
  <c r="I26"/>
  <c r="I61"/>
  <c r="N61" s="1"/>
  <c r="I79"/>
  <c r="I47"/>
  <c r="N47" s="1"/>
  <c r="I163"/>
  <c r="I82"/>
  <c r="N82" s="1"/>
  <c r="I9"/>
  <c r="I22"/>
  <c r="N22" s="1"/>
  <c r="I187"/>
  <c r="I44"/>
  <c r="N44" s="1"/>
  <c r="I76"/>
  <c r="I85"/>
  <c r="N85" s="1"/>
  <c r="I105"/>
  <c r="I99"/>
  <c r="N99" s="1"/>
  <c r="I134"/>
  <c r="I218"/>
  <c r="N218" s="1"/>
  <c r="I209"/>
  <c r="I170"/>
  <c r="N170" s="1"/>
  <c r="I169"/>
  <c r="I140"/>
  <c r="N140" s="1"/>
  <c r="I194"/>
  <c r="I80"/>
  <c r="N80" s="1"/>
  <c r="I135"/>
  <c r="I48"/>
  <c r="N48" s="1"/>
  <c r="I14"/>
  <c r="I39"/>
  <c r="N39" s="1"/>
  <c r="I68"/>
  <c r="I34"/>
  <c r="N34" s="1"/>
  <c r="I159"/>
  <c r="I69"/>
  <c r="N69" s="1"/>
  <c r="I12"/>
  <c r="I42"/>
  <c r="N42" s="1"/>
  <c r="I183"/>
  <c r="I73"/>
  <c r="N73" s="1"/>
  <c r="I89"/>
  <c r="I96"/>
  <c r="N96" s="1"/>
  <c r="I120"/>
  <c r="I115"/>
  <c r="N115" s="1"/>
  <c r="I157"/>
  <c r="I217"/>
  <c r="N217" s="1"/>
  <c r="I208"/>
  <c r="I164"/>
  <c r="N164" s="1"/>
  <c r="I160"/>
  <c r="I128"/>
  <c r="N128" s="1"/>
  <c r="I190"/>
  <c r="I70"/>
  <c r="N70" s="1"/>
  <c r="I125"/>
  <c r="I28"/>
  <c r="N28" s="1"/>
  <c r="I10"/>
  <c r="I29"/>
  <c r="N29" s="1"/>
  <c r="I62"/>
  <c r="I30"/>
  <c r="N30" s="1"/>
  <c r="I153"/>
  <c r="I64"/>
  <c r="N64" s="1"/>
  <c r="I20"/>
  <c r="I66"/>
  <c r="N66" s="1"/>
  <c r="I179"/>
  <c r="I87"/>
  <c r="N87" s="1"/>
  <c r="I101"/>
  <c r="I106"/>
  <c r="N106" s="1"/>
  <c r="I132"/>
  <c r="I131"/>
  <c r="N131" s="1"/>
  <c r="I167"/>
  <c r="I216"/>
  <c r="N216" s="1"/>
  <c r="I206"/>
  <c r="I156"/>
  <c r="N156" s="1"/>
  <c r="I152"/>
  <c r="I119"/>
  <c r="N119" s="1"/>
  <c r="I184"/>
  <c r="I60"/>
  <c r="N60" s="1"/>
  <c r="I122"/>
  <c r="I21"/>
  <c r="N21" s="1"/>
  <c r="I13"/>
  <c r="I27"/>
  <c r="N27" s="1"/>
  <c r="I55"/>
  <c r="I35"/>
  <c r="N35" s="1"/>
  <c r="I151"/>
  <c r="I54"/>
  <c r="N54" s="1"/>
  <c r="I32"/>
  <c r="I77"/>
  <c r="N77" s="1"/>
  <c r="I180"/>
  <c r="I94"/>
  <c r="N94" s="1"/>
  <c r="I111"/>
  <c r="I118"/>
  <c r="N118" s="1"/>
  <c r="I143"/>
  <c r="I141"/>
  <c r="N141" s="1"/>
  <c r="I174"/>
  <c r="I214"/>
  <c r="N214" s="1"/>
  <c r="I205"/>
  <c r="I145"/>
  <c r="N145" s="1"/>
  <c r="I142"/>
  <c r="I110"/>
  <c r="N110" s="1"/>
  <c r="I178"/>
  <c r="I46"/>
  <c r="N46" s="1"/>
  <c r="I117"/>
  <c r="I18"/>
  <c r="N18" s="1"/>
  <c r="I19"/>
  <c r="I31"/>
  <c r="N31" s="1"/>
  <c r="I53"/>
  <c r="I41"/>
  <c r="N41" s="1"/>
  <c r="I150"/>
  <c r="I51"/>
  <c r="N51" s="1"/>
  <c r="I45"/>
  <c r="I86"/>
  <c r="N86" s="1"/>
  <c r="I181"/>
  <c r="I102"/>
  <c r="N102" s="1"/>
  <c r="I121"/>
  <c r="I126"/>
  <c r="N126" s="1"/>
  <c r="I155"/>
  <c r="I154"/>
  <c r="N154" s="1"/>
  <c r="I188"/>
  <c r="I213"/>
  <c r="N213" s="1"/>
  <c r="I204"/>
  <c r="I139"/>
  <c r="N139" s="1"/>
  <c r="I136"/>
  <c r="I104"/>
  <c r="N104" s="1"/>
  <c r="I175"/>
  <c r="I40"/>
  <c r="N40" s="1"/>
  <c r="I114"/>
  <c r="I15"/>
  <c r="N15" s="1"/>
  <c r="I23"/>
  <c r="I38"/>
  <c r="N38" s="1"/>
  <c r="I58"/>
  <c r="I49"/>
  <c r="N49" s="1"/>
  <c r="I148"/>
  <c r="I52"/>
  <c r="I65"/>
  <c r="I88"/>
  <c r="N88" s="1"/>
  <c r="I185"/>
  <c r="I108"/>
  <c r="N108" s="1"/>
  <c r="I129"/>
  <c r="I137"/>
  <c r="N137" s="1"/>
  <c r="I161"/>
  <c r="I162"/>
  <c r="N162" s="1"/>
  <c r="I196"/>
  <c r="I212"/>
  <c r="N212" s="1"/>
  <c r="I203"/>
  <c r="I133"/>
  <c r="N133" s="1"/>
  <c r="I130"/>
  <c r="I98"/>
  <c r="N98" s="1"/>
  <c r="I173"/>
  <c r="I36"/>
  <c r="N36" s="1"/>
  <c r="I113"/>
  <c r="I16"/>
  <c r="N16" s="1"/>
  <c r="I33"/>
  <c r="I43"/>
  <c r="N43" s="1"/>
  <c r="I63"/>
  <c r="I59"/>
  <c r="N59" s="1"/>
  <c r="I149"/>
  <c r="I57"/>
  <c r="N57" s="1"/>
  <c r="I71"/>
  <c r="I95"/>
  <c r="N95" s="1"/>
  <c r="I186"/>
  <c r="I116"/>
  <c r="N116" s="1"/>
  <c r="I138"/>
  <c r="I144"/>
  <c r="N144" s="1"/>
  <c r="I166"/>
  <c r="I168"/>
  <c r="N168" s="1"/>
  <c r="I198"/>
  <c r="I215"/>
  <c r="N215" s="1"/>
  <c r="I202"/>
  <c r="I201"/>
  <c r="N201" s="1"/>
  <c r="I195"/>
  <c r="I207"/>
  <c r="N207" s="1"/>
  <c r="I147"/>
  <c r="I182"/>
  <c r="I124"/>
  <c r="I100"/>
  <c r="N100" s="1"/>
  <c r="I112"/>
  <c r="I123"/>
  <c r="N123" s="1"/>
  <c r="I103"/>
  <c r="I189"/>
  <c r="N189" s="1"/>
  <c r="I127"/>
  <c r="I84"/>
  <c r="N84" s="1"/>
  <c r="I56"/>
  <c r="I199"/>
  <c r="N199" s="1"/>
  <c r="I7"/>
  <c r="I6"/>
  <c r="N6" s="1"/>
  <c r="I8"/>
  <c r="I78"/>
  <c r="N78" s="1"/>
  <c r="I25"/>
  <c r="I72"/>
  <c r="N72" s="1"/>
  <c r="I221"/>
  <c r="F9" i="2"/>
  <c r="F10"/>
  <c r="Q10" s="1"/>
  <c r="F11"/>
  <c r="Q11" s="1"/>
  <c r="F12"/>
  <c r="Q12" s="1"/>
  <c r="F13"/>
  <c r="F14"/>
  <c r="F15"/>
  <c r="Q15" s="1"/>
  <c r="F16"/>
  <c r="F17"/>
  <c r="F18"/>
  <c r="F19"/>
  <c r="Q19" s="1"/>
  <c r="F20"/>
  <c r="Q20" s="1"/>
  <c r="F21"/>
  <c r="F22"/>
  <c r="Q22" s="1"/>
  <c r="F23"/>
  <c r="Q23" s="1"/>
  <c r="F24"/>
  <c r="Q24" s="1"/>
  <c r="F25"/>
  <c r="Q25" s="1"/>
  <c r="F26"/>
  <c r="F27"/>
  <c r="F28"/>
  <c r="Q28" s="1"/>
  <c r="F29"/>
  <c r="Q29" s="1"/>
  <c r="F30"/>
  <c r="Q30" s="1"/>
  <c r="F31"/>
  <c r="F32"/>
  <c r="Q32" s="1"/>
  <c r="F33"/>
  <c r="Q33" s="1"/>
  <c r="F34"/>
  <c r="Q34" s="1"/>
  <c r="F35"/>
  <c r="F36"/>
  <c r="Q36" s="1"/>
  <c r="F37"/>
  <c r="Q37" s="1"/>
  <c r="F38"/>
  <c r="F39"/>
  <c r="F40"/>
  <c r="Q40" s="1"/>
  <c r="F8"/>
  <c r="D15"/>
  <c r="C15" s="1"/>
  <c r="G15"/>
  <c r="N15"/>
  <c r="D16"/>
  <c r="C16" s="1"/>
  <c r="G16"/>
  <c r="N16"/>
  <c r="Q16"/>
  <c r="R16"/>
  <c r="D17"/>
  <c r="C17" s="1"/>
  <c r="G17"/>
  <c r="N17"/>
  <c r="Q17"/>
  <c r="R17"/>
  <c r="D18"/>
  <c r="C18" s="1"/>
  <c r="G18"/>
  <c r="N18"/>
  <c r="Q18"/>
  <c r="R18"/>
  <c r="D19"/>
  <c r="C19" s="1"/>
  <c r="G19"/>
  <c r="N19"/>
  <c r="D10"/>
  <c r="C10" s="1"/>
  <c r="G10"/>
  <c r="N10"/>
  <c r="D11"/>
  <c r="C11" s="1"/>
  <c r="G11"/>
  <c r="N11"/>
  <c r="D12"/>
  <c r="C12" s="1"/>
  <c r="G12"/>
  <c r="N12"/>
  <c r="D13"/>
  <c r="C13" s="1"/>
  <c r="G13"/>
  <c r="N13"/>
  <c r="Q13"/>
  <c r="D8"/>
  <c r="Q9"/>
  <c r="Q14"/>
  <c r="Q21"/>
  <c r="Q26"/>
  <c r="Q27"/>
  <c r="Q31"/>
  <c r="Q35"/>
  <c r="Q39"/>
  <c r="Q38"/>
  <c r="Q8"/>
  <c r="J6"/>
  <c r="D40"/>
  <c r="O40" s="1"/>
  <c r="D38"/>
  <c r="D39"/>
  <c r="R39" s="1"/>
  <c r="D37"/>
  <c r="C37" s="1"/>
  <c r="D36"/>
  <c r="R36" s="1"/>
  <c r="D35"/>
  <c r="D34"/>
  <c r="C34" s="1"/>
  <c r="D33"/>
  <c r="D32"/>
  <c r="C32" s="1"/>
  <c r="D31"/>
  <c r="D30"/>
  <c r="R30" s="1"/>
  <c r="D29"/>
  <c r="C29" s="1"/>
  <c r="D28"/>
  <c r="R28" s="1"/>
  <c r="D27"/>
  <c r="D25"/>
  <c r="C25" s="1"/>
  <c r="D26"/>
  <c r="D24"/>
  <c r="C24" s="1"/>
  <c r="D23"/>
  <c r="D22"/>
  <c r="C22" s="1"/>
  <c r="D21"/>
  <c r="C21" s="1"/>
  <c r="D20"/>
  <c r="C20" s="1"/>
  <c r="D14"/>
  <c r="D9"/>
  <c r="C9" s="1"/>
  <c r="G36"/>
  <c r="H36" s="1"/>
  <c r="G40"/>
  <c r="G37"/>
  <c r="H37" s="1"/>
  <c r="G35"/>
  <c r="G38"/>
  <c r="H38" s="1"/>
  <c r="G34"/>
  <c r="G33"/>
  <c r="H33" s="1"/>
  <c r="G30"/>
  <c r="G39"/>
  <c r="H39" s="1"/>
  <c r="G31"/>
  <c r="G14"/>
  <c r="H14" s="1"/>
  <c r="G28"/>
  <c r="G21"/>
  <c r="H21" s="1"/>
  <c r="G25"/>
  <c r="G27"/>
  <c r="H27" s="1"/>
  <c r="G29"/>
  <c r="G20"/>
  <c r="H20" s="1"/>
  <c r="G23"/>
  <c r="G32"/>
  <c r="H32" s="1"/>
  <c r="G26"/>
  <c r="G8"/>
  <c r="H8" s="1"/>
  <c r="G24"/>
  <c r="G22"/>
  <c r="H22" s="1"/>
  <c r="G9"/>
  <c r="M10" i="1"/>
  <c r="N10" s="1"/>
  <c r="O10" s="1"/>
  <c r="M11"/>
  <c r="N11" s="1"/>
  <c r="O11" s="1"/>
  <c r="M8"/>
  <c r="N8" s="1"/>
  <c r="O8" s="1"/>
  <c r="M12"/>
  <c r="N12" s="1"/>
  <c r="O12" s="1"/>
  <c r="M14"/>
  <c r="N14" s="1"/>
  <c r="O14" s="1"/>
  <c r="M16"/>
  <c r="N16" s="1"/>
  <c r="O16" s="1"/>
  <c r="M17"/>
  <c r="N17" s="1"/>
  <c r="O17" s="1"/>
  <c r="M18"/>
  <c r="N18" s="1"/>
  <c r="O18" s="1"/>
  <c r="M20"/>
  <c r="N20" s="1"/>
  <c r="O20" s="1"/>
  <c r="M19"/>
  <c r="N19" s="1"/>
  <c r="O19" s="1"/>
  <c r="M23"/>
  <c r="N23" s="1"/>
  <c r="O23" s="1"/>
  <c r="M22"/>
  <c r="N22" s="1"/>
  <c r="O22" s="1"/>
  <c r="M15"/>
  <c r="N15" s="1"/>
  <c r="O15" s="1"/>
  <c r="M24"/>
  <c r="N24" s="1"/>
  <c r="O24" s="1"/>
  <c r="M13"/>
  <c r="N13" s="1"/>
  <c r="O13" s="1"/>
  <c r="M26"/>
  <c r="N26" s="1"/>
  <c r="O26" s="1"/>
  <c r="M27"/>
  <c r="N27" s="1"/>
  <c r="O27" s="1"/>
  <c r="M28"/>
  <c r="N28" s="1"/>
  <c r="O28" s="1"/>
  <c r="M30"/>
  <c r="N30" s="1"/>
  <c r="O30" s="1"/>
  <c r="M21"/>
  <c r="N21" s="1"/>
  <c r="O21" s="1"/>
  <c r="M29"/>
  <c r="N29" s="1"/>
  <c r="O29" s="1"/>
  <c r="M31"/>
  <c r="N31" s="1"/>
  <c r="O31" s="1"/>
  <c r="M25"/>
  <c r="N25" s="1"/>
  <c r="O25" s="1"/>
  <c r="M33"/>
  <c r="N33" s="1"/>
  <c r="O33" s="1"/>
  <c r="M34"/>
  <c r="N34" s="1"/>
  <c r="O34" s="1"/>
  <c r="M35"/>
  <c r="N35" s="1"/>
  <c r="O35" s="1"/>
  <c r="M36"/>
  <c r="N36" s="1"/>
  <c r="O36" s="1"/>
  <c r="M37"/>
  <c r="N37" s="1"/>
  <c r="O37" s="1"/>
  <c r="M38"/>
  <c r="N38" s="1"/>
  <c r="O38" s="1"/>
  <c r="M39"/>
  <c r="N39" s="1"/>
  <c r="O39" s="1"/>
  <c r="M40"/>
  <c r="N40" s="1"/>
  <c r="O40" s="1"/>
  <c r="M41"/>
  <c r="N41" s="1"/>
  <c r="O41" s="1"/>
  <c r="M42"/>
  <c r="N42" s="1"/>
  <c r="O42" s="1"/>
  <c r="M43"/>
  <c r="N43" s="1"/>
  <c r="O43" s="1"/>
  <c r="M44"/>
  <c r="N44" s="1"/>
  <c r="O44" s="1"/>
  <c r="M45"/>
  <c r="N45" s="1"/>
  <c r="O45" s="1"/>
  <c r="M46"/>
  <c r="N46" s="1"/>
  <c r="O46" s="1"/>
  <c r="M47"/>
  <c r="N47" s="1"/>
  <c r="O47" s="1"/>
  <c r="M48"/>
  <c r="N48" s="1"/>
  <c r="O48" s="1"/>
  <c r="M49"/>
  <c r="N49" s="1"/>
  <c r="O49" s="1"/>
  <c r="M50"/>
  <c r="N50" s="1"/>
  <c r="O50" s="1"/>
  <c r="M51"/>
  <c r="N51" s="1"/>
  <c r="O51" s="1"/>
  <c r="M52"/>
  <c r="N52" s="1"/>
  <c r="O52" s="1"/>
  <c r="M53"/>
  <c r="N53" s="1"/>
  <c r="O53" s="1"/>
  <c r="M54"/>
  <c r="N54" s="1"/>
  <c r="O54" s="1"/>
  <c r="M55"/>
  <c r="N55" s="1"/>
  <c r="O55" s="1"/>
  <c r="M56"/>
  <c r="N56" s="1"/>
  <c r="O56" s="1"/>
  <c r="M57"/>
  <c r="N57" s="1"/>
  <c r="O57" s="1"/>
  <c r="M58"/>
  <c r="N58" s="1"/>
  <c r="O58" s="1"/>
  <c r="M59"/>
  <c r="N59" s="1"/>
  <c r="O59" s="1"/>
  <c r="M60"/>
  <c r="N60" s="1"/>
  <c r="O60" s="1"/>
  <c r="M61"/>
  <c r="N61" s="1"/>
  <c r="O61" s="1"/>
  <c r="M62"/>
  <c r="N62" s="1"/>
  <c r="O62" s="1"/>
  <c r="M9"/>
  <c r="N9" s="1"/>
  <c r="O9" s="1"/>
  <c r="E34"/>
  <c r="I34"/>
  <c r="S34"/>
  <c r="W34"/>
  <c r="E35"/>
  <c r="I35"/>
  <c r="S35"/>
  <c r="W35"/>
  <c r="E37"/>
  <c r="I37"/>
  <c r="S37"/>
  <c r="W37"/>
  <c r="E39"/>
  <c r="I39"/>
  <c r="S39"/>
  <c r="W39"/>
  <c r="E41"/>
  <c r="I41"/>
  <c r="S41"/>
  <c r="W41"/>
  <c r="E43"/>
  <c r="I43"/>
  <c r="S43"/>
  <c r="W43"/>
  <c r="E45"/>
  <c r="I45"/>
  <c r="S45"/>
  <c r="W45"/>
  <c r="E47"/>
  <c r="I47"/>
  <c r="S47"/>
  <c r="W47"/>
  <c r="E49"/>
  <c r="I49"/>
  <c r="S49"/>
  <c r="W49"/>
  <c r="E51"/>
  <c r="I51"/>
  <c r="S51"/>
  <c r="W51"/>
  <c r="E53"/>
  <c r="I53"/>
  <c r="S53"/>
  <c r="W53"/>
  <c r="E55"/>
  <c r="I55"/>
  <c r="S55"/>
  <c r="W55"/>
  <c r="E57"/>
  <c r="I57"/>
  <c r="S57"/>
  <c r="W57"/>
  <c r="E59"/>
  <c r="I59"/>
  <c r="S59"/>
  <c r="W59"/>
  <c r="E61"/>
  <c r="I61"/>
  <c r="S61"/>
  <c r="W61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34"/>
  <c r="B35"/>
  <c r="G35" s="1"/>
  <c r="H35" s="1"/>
  <c r="B36"/>
  <c r="G36" s="1"/>
  <c r="H36" s="1"/>
  <c r="B37"/>
  <c r="G37" s="1"/>
  <c r="H37" s="1"/>
  <c r="B38"/>
  <c r="G38" s="1"/>
  <c r="H38" s="1"/>
  <c r="B39"/>
  <c r="G39" s="1"/>
  <c r="H39" s="1"/>
  <c r="B40"/>
  <c r="G40" s="1"/>
  <c r="H40" s="1"/>
  <c r="B41"/>
  <c r="G41" s="1"/>
  <c r="H41" s="1"/>
  <c r="B42"/>
  <c r="G42" s="1"/>
  <c r="H42" s="1"/>
  <c r="B43"/>
  <c r="G43" s="1"/>
  <c r="H43" s="1"/>
  <c r="B44"/>
  <c r="G44" s="1"/>
  <c r="H44" s="1"/>
  <c r="B45"/>
  <c r="G45" s="1"/>
  <c r="H45" s="1"/>
  <c r="B46"/>
  <c r="G46" s="1"/>
  <c r="H46" s="1"/>
  <c r="B47"/>
  <c r="G47" s="1"/>
  <c r="H47" s="1"/>
  <c r="B48"/>
  <c r="G48" s="1"/>
  <c r="H48" s="1"/>
  <c r="B49"/>
  <c r="G49" s="1"/>
  <c r="H49" s="1"/>
  <c r="B50"/>
  <c r="G50" s="1"/>
  <c r="H50" s="1"/>
  <c r="B51"/>
  <c r="G51" s="1"/>
  <c r="H51" s="1"/>
  <c r="B52"/>
  <c r="G52" s="1"/>
  <c r="H52" s="1"/>
  <c r="B53"/>
  <c r="G53" s="1"/>
  <c r="H53" s="1"/>
  <c r="B54"/>
  <c r="G54" s="1"/>
  <c r="H54" s="1"/>
  <c r="B55"/>
  <c r="G55" s="1"/>
  <c r="H55" s="1"/>
  <c r="B56"/>
  <c r="G56" s="1"/>
  <c r="H56" s="1"/>
  <c r="B57"/>
  <c r="G57" s="1"/>
  <c r="H57" s="1"/>
  <c r="B58"/>
  <c r="G58" s="1"/>
  <c r="H58" s="1"/>
  <c r="B59"/>
  <c r="G59" s="1"/>
  <c r="H59" s="1"/>
  <c r="B60"/>
  <c r="G60" s="1"/>
  <c r="H60" s="1"/>
  <c r="B61"/>
  <c r="G61" s="1"/>
  <c r="H61" s="1"/>
  <c r="B62"/>
  <c r="G62" s="1"/>
  <c r="H62" s="1"/>
  <c r="B34"/>
  <c r="G34" s="1"/>
  <c r="H34" s="1"/>
  <c r="I33"/>
  <c r="Y33"/>
  <c r="Z33" s="1"/>
  <c r="W33"/>
  <c r="X33" s="1"/>
  <c r="U33"/>
  <c r="V33" s="1"/>
  <c r="S33"/>
  <c r="T33" s="1"/>
  <c r="K33"/>
  <c r="L33" s="1"/>
  <c r="J33"/>
  <c r="G33"/>
  <c r="H33" s="1"/>
  <c r="E33"/>
  <c r="F33" s="1"/>
  <c r="Y31"/>
  <c r="Z31" s="1"/>
  <c r="Y30"/>
  <c r="Z30" s="1"/>
  <c r="Y29"/>
  <c r="Z29" s="1"/>
  <c r="Y28"/>
  <c r="Z28" s="1"/>
  <c r="Y27"/>
  <c r="Z27" s="1"/>
  <c r="Y26"/>
  <c r="Z26" s="1"/>
  <c r="Y25"/>
  <c r="Z25" s="1"/>
  <c r="Y24"/>
  <c r="Z24" s="1"/>
  <c r="Y23"/>
  <c r="Z23" s="1"/>
  <c r="Y22"/>
  <c r="Z22" s="1"/>
  <c r="Y21"/>
  <c r="Z21" s="1"/>
  <c r="Y20"/>
  <c r="Z20" s="1"/>
  <c r="Y19"/>
  <c r="Z19" s="1"/>
  <c r="Y18"/>
  <c r="Z18" s="1"/>
  <c r="Y17"/>
  <c r="Z17" s="1"/>
  <c r="Y16"/>
  <c r="Z16" s="1"/>
  <c r="Y15"/>
  <c r="Z15" s="1"/>
  <c r="Y14"/>
  <c r="Z14" s="1"/>
  <c r="Y13"/>
  <c r="Z13" s="1"/>
  <c r="Y12"/>
  <c r="Z12" s="1"/>
  <c r="Y11"/>
  <c r="Z11" s="1"/>
  <c r="Y10"/>
  <c r="Z10" s="1"/>
  <c r="Y9"/>
  <c r="Z9" s="1"/>
  <c r="Y8"/>
  <c r="Z8" s="1"/>
  <c r="W31"/>
  <c r="X31" s="1"/>
  <c r="W30"/>
  <c r="X30" s="1"/>
  <c r="W29"/>
  <c r="X29" s="1"/>
  <c r="W28"/>
  <c r="X28" s="1"/>
  <c r="W27"/>
  <c r="X27" s="1"/>
  <c r="W26"/>
  <c r="X26" s="1"/>
  <c r="W25"/>
  <c r="X25" s="1"/>
  <c r="W24"/>
  <c r="X24" s="1"/>
  <c r="W23"/>
  <c r="X23" s="1"/>
  <c r="W22"/>
  <c r="X22" s="1"/>
  <c r="W21"/>
  <c r="X21" s="1"/>
  <c r="W20"/>
  <c r="X20" s="1"/>
  <c r="W19"/>
  <c r="X19" s="1"/>
  <c r="W18"/>
  <c r="X18" s="1"/>
  <c r="W17"/>
  <c r="X17" s="1"/>
  <c r="W16"/>
  <c r="X16" s="1"/>
  <c r="W15"/>
  <c r="X15" s="1"/>
  <c r="W14"/>
  <c r="X14" s="1"/>
  <c r="W13"/>
  <c r="X13" s="1"/>
  <c r="W12"/>
  <c r="X12" s="1"/>
  <c r="W11"/>
  <c r="X11" s="1"/>
  <c r="W10"/>
  <c r="X10" s="1"/>
  <c r="W9"/>
  <c r="X9" s="1"/>
  <c r="W8"/>
  <c r="X8" s="1"/>
  <c r="U31"/>
  <c r="V31" s="1"/>
  <c r="U30"/>
  <c r="V30" s="1"/>
  <c r="U29"/>
  <c r="V29" s="1"/>
  <c r="U28"/>
  <c r="V28" s="1"/>
  <c r="U27"/>
  <c r="V27" s="1"/>
  <c r="U26"/>
  <c r="V26" s="1"/>
  <c r="U25"/>
  <c r="V25" s="1"/>
  <c r="U24"/>
  <c r="V24" s="1"/>
  <c r="U23"/>
  <c r="V23" s="1"/>
  <c r="U22"/>
  <c r="V22" s="1"/>
  <c r="U21"/>
  <c r="V21" s="1"/>
  <c r="U20"/>
  <c r="V20" s="1"/>
  <c r="U19"/>
  <c r="V19" s="1"/>
  <c r="U18"/>
  <c r="V18" s="1"/>
  <c r="U17"/>
  <c r="V17" s="1"/>
  <c r="U16"/>
  <c r="V16" s="1"/>
  <c r="U15"/>
  <c r="V15" s="1"/>
  <c r="U14"/>
  <c r="V14" s="1"/>
  <c r="U13"/>
  <c r="V13" s="1"/>
  <c r="U12"/>
  <c r="V12" s="1"/>
  <c r="U11"/>
  <c r="V11" s="1"/>
  <c r="U10"/>
  <c r="V10" s="1"/>
  <c r="U9"/>
  <c r="V9" s="1"/>
  <c r="U8"/>
  <c r="V8" s="1"/>
  <c r="S31"/>
  <c r="T31" s="1"/>
  <c r="S30"/>
  <c r="T30" s="1"/>
  <c r="S29"/>
  <c r="T29" s="1"/>
  <c r="S28"/>
  <c r="T28" s="1"/>
  <c r="S27"/>
  <c r="T27" s="1"/>
  <c r="S26"/>
  <c r="T26" s="1"/>
  <c r="S25"/>
  <c r="T25" s="1"/>
  <c r="S24"/>
  <c r="T24" s="1"/>
  <c r="S23"/>
  <c r="T23" s="1"/>
  <c r="S22"/>
  <c r="T22" s="1"/>
  <c r="S21"/>
  <c r="T21" s="1"/>
  <c r="S20"/>
  <c r="T20" s="1"/>
  <c r="S19"/>
  <c r="T19" s="1"/>
  <c r="S18"/>
  <c r="T18" s="1"/>
  <c r="S17"/>
  <c r="T17" s="1"/>
  <c r="S16"/>
  <c r="T16" s="1"/>
  <c r="S15"/>
  <c r="T15" s="1"/>
  <c r="S14"/>
  <c r="T14" s="1"/>
  <c r="S13"/>
  <c r="T13" s="1"/>
  <c r="S12"/>
  <c r="T12" s="1"/>
  <c r="S11"/>
  <c r="T11" s="1"/>
  <c r="S10"/>
  <c r="T10" s="1"/>
  <c r="S9"/>
  <c r="T9" s="1"/>
  <c r="S8"/>
  <c r="T8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K8"/>
  <c r="K31"/>
  <c r="L31" s="1"/>
  <c r="K30"/>
  <c r="L30" s="1"/>
  <c r="K29"/>
  <c r="L29" s="1"/>
  <c r="K28"/>
  <c r="L28" s="1"/>
  <c r="K27"/>
  <c r="L27" s="1"/>
  <c r="K26"/>
  <c r="L26" s="1"/>
  <c r="K25"/>
  <c r="L25" s="1"/>
  <c r="K24"/>
  <c r="L24" s="1"/>
  <c r="K23"/>
  <c r="L23" s="1"/>
  <c r="K22"/>
  <c r="L22" s="1"/>
  <c r="K21"/>
  <c r="L21" s="1"/>
  <c r="K20"/>
  <c r="L20" s="1"/>
  <c r="K19"/>
  <c r="L19" s="1"/>
  <c r="K18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L8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C2"/>
  <c r="D2" s="1"/>
  <c r="C3"/>
  <c r="D3" s="1"/>
  <c r="C4"/>
  <c r="D4" s="1"/>
  <c r="C1"/>
  <c r="D1" s="1"/>
  <c r="N182" i="4" l="1"/>
  <c r="O182" s="1"/>
  <c r="P182" s="1"/>
  <c r="Q182" s="1"/>
  <c r="N180"/>
  <c r="O180" s="1"/>
  <c r="P180" s="1"/>
  <c r="Q180" s="1"/>
  <c r="N32"/>
  <c r="O32" s="1"/>
  <c r="N151"/>
  <c r="O151" s="1"/>
  <c r="P151" s="1"/>
  <c r="Q151" s="1"/>
  <c r="N55"/>
  <c r="O55" s="1"/>
  <c r="N13"/>
  <c r="O13" s="1"/>
  <c r="P13" s="1"/>
  <c r="Q13" s="1"/>
  <c r="N122"/>
  <c r="O122" s="1"/>
  <c r="P122" s="1"/>
  <c r="N184"/>
  <c r="O184" s="1"/>
  <c r="P184" s="1"/>
  <c r="Q184" s="1"/>
  <c r="N152"/>
  <c r="O152" s="1"/>
  <c r="N206"/>
  <c r="O206" s="1"/>
  <c r="P206" s="1"/>
  <c r="Q206" s="1"/>
  <c r="N167"/>
  <c r="O167" s="1"/>
  <c r="P167" s="1"/>
  <c r="N132"/>
  <c r="O132" s="1"/>
  <c r="P132" s="1"/>
  <c r="Q132" s="1"/>
  <c r="N101"/>
  <c r="O101" s="1"/>
  <c r="P101" s="1"/>
  <c r="N179"/>
  <c r="O179" s="1"/>
  <c r="P179" s="1"/>
  <c r="Q179" s="1"/>
  <c r="N20"/>
  <c r="O20" s="1"/>
  <c r="N153"/>
  <c r="O153" s="1"/>
  <c r="P153" s="1"/>
  <c r="Q153" s="1"/>
  <c r="N62"/>
  <c r="O62" s="1"/>
  <c r="N10"/>
  <c r="O10" s="1"/>
  <c r="P10" s="1"/>
  <c r="Q10" s="1"/>
  <c r="N125"/>
  <c r="O125" s="1"/>
  <c r="N190"/>
  <c r="O190" s="1"/>
  <c r="P190" s="1"/>
  <c r="Q190" s="1"/>
  <c r="N160"/>
  <c r="N208"/>
  <c r="O208" s="1"/>
  <c r="P208" s="1"/>
  <c r="Q208" s="1"/>
  <c r="N157"/>
  <c r="O157" s="1"/>
  <c r="N120"/>
  <c r="O120" s="1"/>
  <c r="P120" s="1"/>
  <c r="Q120" s="1"/>
  <c r="N89"/>
  <c r="O89" s="1"/>
  <c r="N183"/>
  <c r="O183" s="1"/>
  <c r="P183" s="1"/>
  <c r="Q183" s="1"/>
  <c r="N12"/>
  <c r="O12" s="1"/>
  <c r="P12" s="1"/>
  <c r="Q12" s="1"/>
  <c r="N159"/>
  <c r="O159" s="1"/>
  <c r="N68"/>
  <c r="O68" s="1"/>
  <c r="P68" s="1"/>
  <c r="Q68" s="1"/>
  <c r="N14"/>
  <c r="O14" s="1"/>
  <c r="P14" s="1"/>
  <c r="N135"/>
  <c r="O135" s="1"/>
  <c r="P135" s="1"/>
  <c r="Q135" s="1"/>
  <c r="N194"/>
  <c r="O194" s="1"/>
  <c r="P194" s="1"/>
  <c r="Q194" s="1"/>
  <c r="N169"/>
  <c r="O169" s="1"/>
  <c r="P169" s="1"/>
  <c r="Q169" s="1"/>
  <c r="N209"/>
  <c r="O209" s="1"/>
  <c r="P209" s="1"/>
  <c r="Q209" s="1"/>
  <c r="N134"/>
  <c r="O134" s="1"/>
  <c r="P134" s="1"/>
  <c r="Q134" s="1"/>
  <c r="N105"/>
  <c r="N76"/>
  <c r="O76" s="1"/>
  <c r="P76" s="1"/>
  <c r="Q76" s="1"/>
  <c r="N187"/>
  <c r="O187" s="1"/>
  <c r="P187" s="1"/>
  <c r="N9"/>
  <c r="O9" s="1"/>
  <c r="P9" s="1"/>
  <c r="Q9" s="1"/>
  <c r="N163"/>
  <c r="O163" s="1"/>
  <c r="N79"/>
  <c r="O79" s="1"/>
  <c r="P79" s="1"/>
  <c r="Q79" s="1"/>
  <c r="N26"/>
  <c r="O26" s="1"/>
  <c r="P26" s="1"/>
  <c r="Q26" s="1"/>
  <c r="N146"/>
  <c r="O146" s="1"/>
  <c r="P146" s="1"/>
  <c r="Q146" s="1"/>
  <c r="N197"/>
  <c r="O197" s="1"/>
  <c r="P197" s="1"/>
  <c r="Q197" s="1"/>
  <c r="N176"/>
  <c r="O176" s="1"/>
  <c r="P176" s="1"/>
  <c r="Q176" s="1"/>
  <c r="N210"/>
  <c r="O210" s="1"/>
  <c r="P210" s="1"/>
  <c r="Q210" s="1"/>
  <c r="N107"/>
  <c r="O107" s="1"/>
  <c r="P107" s="1"/>
  <c r="Q107" s="1"/>
  <c r="N90"/>
  <c r="O90" s="1"/>
  <c r="P90" s="1"/>
  <c r="Q90" s="1"/>
  <c r="N37"/>
  <c r="O37" s="1"/>
  <c r="P37" s="1"/>
  <c r="Q37" s="1"/>
  <c r="N192"/>
  <c r="O192" s="1"/>
  <c r="N24"/>
  <c r="O24" s="1"/>
  <c r="P24" s="1"/>
  <c r="Q24" s="1"/>
  <c r="N171"/>
  <c r="O171" s="1"/>
  <c r="N93"/>
  <c r="O93" s="1"/>
  <c r="P93" s="1"/>
  <c r="Q93" s="1"/>
  <c r="N67"/>
  <c r="O67" s="1"/>
  <c r="N165"/>
  <c r="O165" s="1"/>
  <c r="P165" s="1"/>
  <c r="Q165" s="1"/>
  <c r="N200"/>
  <c r="O200" s="1"/>
  <c r="P200" s="1"/>
  <c r="Q200" s="1"/>
  <c r="N191"/>
  <c r="O191" s="1"/>
  <c r="P191" s="1"/>
  <c r="Q191" s="1"/>
  <c r="N211"/>
  <c r="O211" s="1"/>
  <c r="P211" s="1"/>
  <c r="Q211" s="1"/>
  <c r="N25"/>
  <c r="O25" s="1"/>
  <c r="P25" s="1"/>
  <c r="Q25" s="1"/>
  <c r="N8"/>
  <c r="O8" s="1"/>
  <c r="P8" s="1"/>
  <c r="Q8" s="1"/>
  <c r="N7"/>
  <c r="O7" s="1"/>
  <c r="P7" s="1"/>
  <c r="Q7" s="1"/>
  <c r="N56"/>
  <c r="O56" s="1"/>
  <c r="P56" s="1"/>
  <c r="Q56" s="1"/>
  <c r="N127"/>
  <c r="O127" s="1"/>
  <c r="P127" s="1"/>
  <c r="Q127" s="1"/>
  <c r="N103"/>
  <c r="O103" s="1"/>
  <c r="P103" s="1"/>
  <c r="Q103" s="1"/>
  <c r="N112"/>
  <c r="O112" s="1"/>
  <c r="P112" s="1"/>
  <c r="Q112" s="1"/>
  <c r="N124"/>
  <c r="O124" s="1"/>
  <c r="P124" s="1"/>
  <c r="Q124" s="1"/>
  <c r="N147"/>
  <c r="O147" s="1"/>
  <c r="P147" s="1"/>
  <c r="Q147" s="1"/>
  <c r="N195"/>
  <c r="O195" s="1"/>
  <c r="P195" s="1"/>
  <c r="Q195" s="1"/>
  <c r="N202"/>
  <c r="O202" s="1"/>
  <c r="P202" s="1"/>
  <c r="Q202" s="1"/>
  <c r="N166"/>
  <c r="O166" s="1"/>
  <c r="P166" s="1"/>
  <c r="Q166" s="1"/>
  <c r="N138"/>
  <c r="O138" s="1"/>
  <c r="P138" s="1"/>
  <c r="Q138" s="1"/>
  <c r="N71"/>
  <c r="O71" s="1"/>
  <c r="P71" s="1"/>
  <c r="Q71" s="1"/>
  <c r="N149"/>
  <c r="O149" s="1"/>
  <c r="P149" s="1"/>
  <c r="Q149" s="1"/>
  <c r="N63"/>
  <c r="O63" s="1"/>
  <c r="P63" s="1"/>
  <c r="Q63" s="1"/>
  <c r="N33"/>
  <c r="O33" s="1"/>
  <c r="P33" s="1"/>
  <c r="Q33" s="1"/>
  <c r="N113"/>
  <c r="O113" s="1"/>
  <c r="P113" s="1"/>
  <c r="Q113" s="1"/>
  <c r="N130"/>
  <c r="O130" s="1"/>
  <c r="P130" s="1"/>
  <c r="Q130" s="1"/>
  <c r="N203"/>
  <c r="O203" s="1"/>
  <c r="P203" s="1"/>
  <c r="Q203" s="1"/>
  <c r="N129"/>
  <c r="N185"/>
  <c r="O185" s="1"/>
  <c r="P185" s="1"/>
  <c r="Q185" s="1"/>
  <c r="N65"/>
  <c r="O65" s="1"/>
  <c r="P65" s="1"/>
  <c r="Q65" s="1"/>
  <c r="N148"/>
  <c r="O148" s="1"/>
  <c r="P148" s="1"/>
  <c r="Q148" s="1"/>
  <c r="N58"/>
  <c r="O58" s="1"/>
  <c r="P58" s="1"/>
  <c r="Q58" s="1"/>
  <c r="N23"/>
  <c r="O23" s="1"/>
  <c r="P23" s="1"/>
  <c r="Q23" s="1"/>
  <c r="N114"/>
  <c r="O114" s="1"/>
  <c r="P114" s="1"/>
  <c r="Q114" s="1"/>
  <c r="N175"/>
  <c r="O175" s="1"/>
  <c r="P175" s="1"/>
  <c r="Q175" s="1"/>
  <c r="N136"/>
  <c r="O136" s="1"/>
  <c r="P136" s="1"/>
  <c r="Q136" s="1"/>
  <c r="N204"/>
  <c r="O204" s="1"/>
  <c r="P204" s="1"/>
  <c r="Q204" s="1"/>
  <c r="N188"/>
  <c r="O188" s="1"/>
  <c r="P188" s="1"/>
  <c r="Q188" s="1"/>
  <c r="N155"/>
  <c r="O155" s="1"/>
  <c r="P155" s="1"/>
  <c r="Q155" s="1"/>
  <c r="N121"/>
  <c r="O121" s="1"/>
  <c r="P121" s="1"/>
  <c r="Q121" s="1"/>
  <c r="N181"/>
  <c r="O181" s="1"/>
  <c r="P181" s="1"/>
  <c r="Q181" s="1"/>
  <c r="N45"/>
  <c r="O45" s="1"/>
  <c r="P45" s="1"/>
  <c r="Q45" s="1"/>
  <c r="N150"/>
  <c r="O150" s="1"/>
  <c r="P150" s="1"/>
  <c r="Q150" s="1"/>
  <c r="N53"/>
  <c r="O53" s="1"/>
  <c r="P53" s="1"/>
  <c r="Q53" s="1"/>
  <c r="N19"/>
  <c r="O19" s="1"/>
  <c r="P19" s="1"/>
  <c r="Q19" s="1"/>
  <c r="N117"/>
  <c r="O117" s="1"/>
  <c r="P117" s="1"/>
  <c r="Q117" s="1"/>
  <c r="N178"/>
  <c r="O178" s="1"/>
  <c r="P178" s="1"/>
  <c r="Q178" s="1"/>
  <c r="N142"/>
  <c r="O142" s="1"/>
  <c r="P142" s="1"/>
  <c r="Q142" s="1"/>
  <c r="N205"/>
  <c r="O205" s="1"/>
  <c r="P205" s="1"/>
  <c r="Q205" s="1"/>
  <c r="N143"/>
  <c r="O143" s="1"/>
  <c r="P143" s="1"/>
  <c r="Q143" s="1"/>
  <c r="V6" i="6"/>
  <c r="V8"/>
  <c r="U9"/>
  <c r="S9"/>
  <c r="V10"/>
  <c r="V12"/>
  <c r="U33"/>
  <c r="S33"/>
  <c r="U51"/>
  <c r="S51"/>
  <c r="V60"/>
  <c r="U61"/>
  <c r="S61"/>
  <c r="V62"/>
  <c r="U63"/>
  <c r="S63"/>
  <c r="V64"/>
  <c r="U65"/>
  <c r="S65"/>
  <c r="V66"/>
  <c r="U67"/>
  <c r="S67"/>
  <c r="V68"/>
  <c r="V96"/>
  <c r="U97"/>
  <c r="S97"/>
  <c r="V98"/>
  <c r="U111"/>
  <c r="S111"/>
  <c r="V112"/>
  <c r="U113"/>
  <c r="S113"/>
  <c r="U129"/>
  <c r="S129"/>
  <c r="V130"/>
  <c r="U131"/>
  <c r="S131"/>
  <c r="V132"/>
  <c r="U133"/>
  <c r="S133"/>
  <c r="V134"/>
  <c r="U135"/>
  <c r="S135"/>
  <c r="V136"/>
  <c r="U137"/>
  <c r="S137"/>
  <c r="V138"/>
  <c r="U139"/>
  <c r="S139"/>
  <c r="U141"/>
  <c r="S141"/>
  <c r="V142"/>
  <c r="U143"/>
  <c r="S143"/>
  <c r="V144"/>
  <c r="U145"/>
  <c r="S145"/>
  <c r="V146"/>
  <c r="U147"/>
  <c r="S147"/>
  <c r="V148"/>
  <c r="U149"/>
  <c r="S149"/>
  <c r="V150"/>
  <c r="U151"/>
  <c r="S151"/>
  <c r="V152"/>
  <c r="U153"/>
  <c r="S153"/>
  <c r="V154"/>
  <c r="U155"/>
  <c r="S155"/>
  <c r="V156"/>
  <c r="U159"/>
  <c r="S159"/>
  <c r="V160"/>
  <c r="U161"/>
  <c r="S161"/>
  <c r="V162"/>
  <c r="U163"/>
  <c r="S163"/>
  <c r="V164"/>
  <c r="U165"/>
  <c r="S165"/>
  <c r="U166"/>
  <c r="S166"/>
  <c r="U167"/>
  <c r="S167"/>
  <c r="U168"/>
  <c r="S168"/>
  <c r="U169"/>
  <c r="S169"/>
  <c r="U170"/>
  <c r="U171"/>
  <c r="V172"/>
  <c r="U173"/>
  <c r="S173"/>
  <c r="V174"/>
  <c r="U175"/>
  <c r="S175"/>
  <c r="V176"/>
  <c r="U177"/>
  <c r="S177"/>
  <c r="V178"/>
  <c r="U179"/>
  <c r="S179"/>
  <c r="V180"/>
  <c r="U181"/>
  <c r="S181"/>
  <c r="V182"/>
  <c r="U183"/>
  <c r="S183"/>
  <c r="V184"/>
  <c r="U185"/>
  <c r="S185"/>
  <c r="V186"/>
  <c r="U187"/>
  <c r="S187"/>
  <c r="V188"/>
  <c r="U189"/>
  <c r="S189"/>
  <c r="V190"/>
  <c r="U191"/>
  <c r="S191"/>
  <c r="V192"/>
  <c r="U193"/>
  <c r="S193"/>
  <c r="V194"/>
  <c r="U195"/>
  <c r="S195"/>
  <c r="V196"/>
  <c r="U197"/>
  <c r="S197"/>
  <c r="V198"/>
  <c r="U199"/>
  <c r="S199"/>
  <c r="V200"/>
  <c r="U201"/>
  <c r="S201"/>
  <c r="V202"/>
  <c r="U203"/>
  <c r="S203"/>
  <c r="V204"/>
  <c r="U205"/>
  <c r="S205"/>
  <c r="V206"/>
  <c r="U207"/>
  <c r="S207"/>
  <c r="V208"/>
  <c r="U209"/>
  <c r="S209"/>
  <c r="V210"/>
  <c r="U211"/>
  <c r="S211"/>
  <c r="V212"/>
  <c r="U213"/>
  <c r="S213"/>
  <c r="V214"/>
  <c r="U215"/>
  <c r="S215"/>
  <c r="V216"/>
  <c r="U217"/>
  <c r="S217"/>
  <c r="V218"/>
  <c r="T218"/>
  <c r="V219"/>
  <c r="T219"/>
  <c r="V220"/>
  <c r="T220"/>
  <c r="V221"/>
  <c r="T221"/>
  <c r="V33"/>
  <c r="V51"/>
  <c r="U60"/>
  <c r="S60"/>
  <c r="V61"/>
  <c r="U62"/>
  <c r="S62"/>
  <c r="V63"/>
  <c r="U64"/>
  <c r="S64"/>
  <c r="V65"/>
  <c r="U66"/>
  <c r="S66"/>
  <c r="V67"/>
  <c r="U68"/>
  <c r="S68"/>
  <c r="U96"/>
  <c r="S96"/>
  <c r="V97"/>
  <c r="U98"/>
  <c r="S98"/>
  <c r="V111"/>
  <c r="U112"/>
  <c r="S112"/>
  <c r="V113"/>
  <c r="V129"/>
  <c r="U130"/>
  <c r="S130"/>
  <c r="V131"/>
  <c r="U132"/>
  <c r="S132"/>
  <c r="V133"/>
  <c r="U134"/>
  <c r="S134"/>
  <c r="V135"/>
  <c r="U136"/>
  <c r="S136"/>
  <c r="V137"/>
  <c r="U138"/>
  <c r="S138"/>
  <c r="V139"/>
  <c r="V141"/>
  <c r="U142"/>
  <c r="S142"/>
  <c r="V143"/>
  <c r="U144"/>
  <c r="S144"/>
  <c r="V145"/>
  <c r="U146"/>
  <c r="S146"/>
  <c r="V147"/>
  <c r="U148"/>
  <c r="S148"/>
  <c r="V149"/>
  <c r="U150"/>
  <c r="S150"/>
  <c r="V151"/>
  <c r="U152"/>
  <c r="S152"/>
  <c r="V153"/>
  <c r="U154"/>
  <c r="S154"/>
  <c r="V155"/>
  <c r="U156"/>
  <c r="S156"/>
  <c r="V159"/>
  <c r="U160"/>
  <c r="S160"/>
  <c r="V161"/>
  <c r="U162"/>
  <c r="S162"/>
  <c r="V163"/>
  <c r="U164"/>
  <c r="S164"/>
  <c r="V165"/>
  <c r="T165"/>
  <c r="V166"/>
  <c r="T166"/>
  <c r="V167"/>
  <c r="T167"/>
  <c r="V168"/>
  <c r="T168"/>
  <c r="V169"/>
  <c r="T169"/>
  <c r="S170"/>
  <c r="U172"/>
  <c r="V173"/>
  <c r="U174"/>
  <c r="S174"/>
  <c r="V175"/>
  <c r="U176"/>
  <c r="S176"/>
  <c r="V177"/>
  <c r="U178"/>
  <c r="S178"/>
  <c r="V179"/>
  <c r="U180"/>
  <c r="S180"/>
  <c r="V181"/>
  <c r="U182"/>
  <c r="S182"/>
  <c r="V183"/>
  <c r="U184"/>
  <c r="S184"/>
  <c r="V185"/>
  <c r="U186"/>
  <c r="S186"/>
  <c r="V187"/>
  <c r="U188"/>
  <c r="S188"/>
  <c r="V189"/>
  <c r="U190"/>
  <c r="S190"/>
  <c r="V191"/>
  <c r="U192"/>
  <c r="S192"/>
  <c r="V193"/>
  <c r="U194"/>
  <c r="S194"/>
  <c r="V195"/>
  <c r="U196"/>
  <c r="S196"/>
  <c r="V197"/>
  <c r="U198"/>
  <c r="S198"/>
  <c r="V199"/>
  <c r="U200"/>
  <c r="S200"/>
  <c r="V201"/>
  <c r="U202"/>
  <c r="S202"/>
  <c r="V203"/>
  <c r="U204"/>
  <c r="S204"/>
  <c r="V205"/>
  <c r="U206"/>
  <c r="S206"/>
  <c r="V207"/>
  <c r="U208"/>
  <c r="S208"/>
  <c r="V209"/>
  <c r="U210"/>
  <c r="S210"/>
  <c r="V211"/>
  <c r="U212"/>
  <c r="S212"/>
  <c r="V213"/>
  <c r="U214"/>
  <c r="S214"/>
  <c r="V215"/>
  <c r="U216"/>
  <c r="S216"/>
  <c r="V217"/>
  <c r="U218"/>
  <c r="S218"/>
  <c r="U219"/>
  <c r="S219"/>
  <c r="U220"/>
  <c r="S220"/>
  <c r="U221"/>
  <c r="S221"/>
  <c r="V105"/>
  <c r="R105"/>
  <c r="T106"/>
  <c r="R6"/>
  <c r="T6"/>
  <c r="R7"/>
  <c r="T7"/>
  <c r="R8"/>
  <c r="T8"/>
  <c r="R9"/>
  <c r="T9"/>
  <c r="R10"/>
  <c r="T10"/>
  <c r="R11"/>
  <c r="T11"/>
  <c r="R12"/>
  <c r="T12"/>
  <c r="R13"/>
  <c r="T13"/>
  <c r="R14"/>
  <c r="T14"/>
  <c r="R15"/>
  <c r="T15"/>
  <c r="R16"/>
  <c r="T16"/>
  <c r="R17"/>
  <c r="T17"/>
  <c r="R18"/>
  <c r="T18"/>
  <c r="R19"/>
  <c r="T19"/>
  <c r="R20"/>
  <c r="T20"/>
  <c r="R21"/>
  <c r="T21"/>
  <c r="R22"/>
  <c r="T22"/>
  <c r="R23"/>
  <c r="T23"/>
  <c r="R24"/>
  <c r="T24"/>
  <c r="R25"/>
  <c r="T25"/>
  <c r="R26"/>
  <c r="T26"/>
  <c r="R27"/>
  <c r="T27"/>
  <c r="R28"/>
  <c r="T28"/>
  <c r="R29"/>
  <c r="T29"/>
  <c r="R30"/>
  <c r="T30"/>
  <c r="R31"/>
  <c r="T31"/>
  <c r="R32"/>
  <c r="T32"/>
  <c r="R33"/>
  <c r="T33"/>
  <c r="R34"/>
  <c r="T34"/>
  <c r="R35"/>
  <c r="T35"/>
  <c r="R36"/>
  <c r="T36"/>
  <c r="R37"/>
  <c r="T37"/>
  <c r="R38"/>
  <c r="T38"/>
  <c r="R39"/>
  <c r="T39"/>
  <c r="N6"/>
  <c r="O6" s="1"/>
  <c r="P6" s="1"/>
  <c r="Q6" s="1"/>
  <c r="R40"/>
  <c r="T40"/>
  <c r="R41"/>
  <c r="T41"/>
  <c r="R42"/>
  <c r="T42"/>
  <c r="R43"/>
  <c r="T43"/>
  <c r="R44"/>
  <c r="T44"/>
  <c r="R45"/>
  <c r="T45"/>
  <c r="R46"/>
  <c r="T46"/>
  <c r="R47"/>
  <c r="T47"/>
  <c r="R48"/>
  <c r="T48"/>
  <c r="R49"/>
  <c r="T49"/>
  <c r="R50"/>
  <c r="T50"/>
  <c r="R51"/>
  <c r="T51"/>
  <c r="R52"/>
  <c r="T52"/>
  <c r="R53"/>
  <c r="T53"/>
  <c r="R54"/>
  <c r="T54"/>
  <c r="R55"/>
  <c r="T55"/>
  <c r="R56"/>
  <c r="T56"/>
  <c r="R57"/>
  <c r="T57"/>
  <c r="R58"/>
  <c r="T58"/>
  <c r="R59"/>
  <c r="T59"/>
  <c r="R60"/>
  <c r="T60"/>
  <c r="R61"/>
  <c r="T61"/>
  <c r="R62"/>
  <c r="T62"/>
  <c r="N7"/>
  <c r="O7" s="1"/>
  <c r="P7" s="1"/>
  <c r="Q7" s="1"/>
  <c r="R63"/>
  <c r="T63"/>
  <c r="R64"/>
  <c r="T64"/>
  <c r="R65"/>
  <c r="T65"/>
  <c r="R66"/>
  <c r="T66"/>
  <c r="R67"/>
  <c r="T67"/>
  <c r="R68"/>
  <c r="T68"/>
  <c r="R69"/>
  <c r="T69"/>
  <c r="R70"/>
  <c r="T70"/>
  <c r="R71"/>
  <c r="T71"/>
  <c r="R72"/>
  <c r="T72"/>
  <c r="R73"/>
  <c r="T73"/>
  <c r="R74"/>
  <c r="T74"/>
  <c r="R75"/>
  <c r="T75"/>
  <c r="R76"/>
  <c r="T76"/>
  <c r="N8"/>
  <c r="O8" s="1"/>
  <c r="P8" s="1"/>
  <c r="Q8" s="1"/>
  <c r="R77"/>
  <c r="T77"/>
  <c r="R78"/>
  <c r="T78"/>
  <c r="R79"/>
  <c r="T79"/>
  <c r="R80"/>
  <c r="T80"/>
  <c r="R81"/>
  <c r="T81"/>
  <c r="R82"/>
  <c r="T82"/>
  <c r="R83"/>
  <c r="T83"/>
  <c r="R84"/>
  <c r="T84"/>
  <c r="R85"/>
  <c r="T85"/>
  <c r="R86"/>
  <c r="T86"/>
  <c r="R87"/>
  <c r="T87"/>
  <c r="R88"/>
  <c r="T88"/>
  <c r="R89"/>
  <c r="T89"/>
  <c r="N9"/>
  <c r="O9" s="1"/>
  <c r="P9" s="1"/>
  <c r="Q9" s="1"/>
  <c r="R90"/>
  <c r="T90"/>
  <c r="R91"/>
  <c r="T91"/>
  <c r="R92"/>
  <c r="T92"/>
  <c r="R93"/>
  <c r="T93"/>
  <c r="R94"/>
  <c r="T94"/>
  <c r="R95"/>
  <c r="T95"/>
  <c r="R96"/>
  <c r="T96"/>
  <c r="R97"/>
  <c r="T97"/>
  <c r="R98"/>
  <c r="T98"/>
  <c r="R99"/>
  <c r="T99"/>
  <c r="R100"/>
  <c r="T100"/>
  <c r="R101"/>
  <c r="T101"/>
  <c r="N10"/>
  <c r="O10" s="1"/>
  <c r="P10" s="1"/>
  <c r="Q10" s="1"/>
  <c r="R102"/>
  <c r="T102"/>
  <c r="R103"/>
  <c r="T103"/>
  <c r="R104"/>
  <c r="T104"/>
  <c r="T105"/>
  <c r="S107"/>
  <c r="T107"/>
  <c r="S106"/>
  <c r="V170"/>
  <c r="R170"/>
  <c r="T171"/>
  <c r="R106"/>
  <c r="R107"/>
  <c r="R108"/>
  <c r="T108"/>
  <c r="R109"/>
  <c r="T109"/>
  <c r="R110"/>
  <c r="T110"/>
  <c r="R111"/>
  <c r="T111"/>
  <c r="N11"/>
  <c r="O11" s="1"/>
  <c r="P11" s="1"/>
  <c r="Q11" s="1"/>
  <c r="R112"/>
  <c r="T112"/>
  <c r="R113"/>
  <c r="T113"/>
  <c r="R114"/>
  <c r="T114"/>
  <c r="R115"/>
  <c r="T115"/>
  <c r="R116"/>
  <c r="T116"/>
  <c r="R117"/>
  <c r="T117"/>
  <c r="R118"/>
  <c r="T118"/>
  <c r="R119"/>
  <c r="T119"/>
  <c r="R120"/>
  <c r="T120"/>
  <c r="R121"/>
  <c r="T121"/>
  <c r="N12"/>
  <c r="O12" s="1"/>
  <c r="P12" s="1"/>
  <c r="Q12" s="1"/>
  <c r="R122"/>
  <c r="T122"/>
  <c r="R123"/>
  <c r="T123"/>
  <c r="R124"/>
  <c r="T124"/>
  <c r="R125"/>
  <c r="T125"/>
  <c r="R126"/>
  <c r="T126"/>
  <c r="R127"/>
  <c r="T127"/>
  <c r="R128"/>
  <c r="T128"/>
  <c r="R129"/>
  <c r="T129"/>
  <c r="N13"/>
  <c r="O13" s="1"/>
  <c r="P13" s="1"/>
  <c r="Q13" s="1"/>
  <c r="R130"/>
  <c r="T130"/>
  <c r="R131"/>
  <c r="T131"/>
  <c r="R132"/>
  <c r="T132"/>
  <c r="R133"/>
  <c r="T133"/>
  <c r="R134"/>
  <c r="T134"/>
  <c r="R135"/>
  <c r="T135"/>
  <c r="R136"/>
  <c r="T136"/>
  <c r="R137"/>
  <c r="T137"/>
  <c r="N14"/>
  <c r="O14" s="1"/>
  <c r="P14" s="1"/>
  <c r="Q14" s="1"/>
  <c r="R138"/>
  <c r="T138"/>
  <c r="R139"/>
  <c r="T139"/>
  <c r="R140"/>
  <c r="T140"/>
  <c r="R141"/>
  <c r="T141"/>
  <c r="R142"/>
  <c r="T142"/>
  <c r="R143"/>
  <c r="T143"/>
  <c r="R144"/>
  <c r="T144"/>
  <c r="R145"/>
  <c r="T145"/>
  <c r="R146"/>
  <c r="T146"/>
  <c r="R147"/>
  <c r="T147"/>
  <c r="R148"/>
  <c r="T148"/>
  <c r="R149"/>
  <c r="T149"/>
  <c r="R150"/>
  <c r="T150"/>
  <c r="R151"/>
  <c r="T151"/>
  <c r="R152"/>
  <c r="T152"/>
  <c r="R153"/>
  <c r="T153"/>
  <c r="R154"/>
  <c r="T154"/>
  <c r="R155"/>
  <c r="T155"/>
  <c r="R156"/>
  <c r="T156"/>
  <c r="R157"/>
  <c r="T157"/>
  <c r="R158"/>
  <c r="T158"/>
  <c r="R159"/>
  <c r="T159"/>
  <c r="R160"/>
  <c r="T160"/>
  <c r="R161"/>
  <c r="T161"/>
  <c r="R162"/>
  <c r="T162"/>
  <c r="R163"/>
  <c r="T163"/>
  <c r="R164"/>
  <c r="T164"/>
  <c r="R165"/>
  <c r="R166"/>
  <c r="R167"/>
  <c r="R168"/>
  <c r="R169"/>
  <c r="T170"/>
  <c r="S172"/>
  <c r="T172"/>
  <c r="V171"/>
  <c r="S171"/>
  <c r="R171"/>
  <c r="R172"/>
  <c r="R173"/>
  <c r="T173"/>
  <c r="R174"/>
  <c r="T174"/>
  <c r="R175"/>
  <c r="T175"/>
  <c r="R176"/>
  <c r="T176"/>
  <c r="R177"/>
  <c r="T177"/>
  <c r="R178"/>
  <c r="T178"/>
  <c r="R179"/>
  <c r="T179"/>
  <c r="R180"/>
  <c r="T180"/>
  <c r="R181"/>
  <c r="T181"/>
  <c r="R182"/>
  <c r="T182"/>
  <c r="R183"/>
  <c r="T183"/>
  <c r="R184"/>
  <c r="T184"/>
  <c r="R185"/>
  <c r="T185"/>
  <c r="R186"/>
  <c r="T186"/>
  <c r="R187"/>
  <c r="T187"/>
  <c r="R188"/>
  <c r="T188"/>
  <c r="R189"/>
  <c r="T189"/>
  <c r="R190"/>
  <c r="T190"/>
  <c r="R191"/>
  <c r="T191"/>
  <c r="R192"/>
  <c r="T192"/>
  <c r="R193"/>
  <c r="T193"/>
  <c r="R194"/>
  <c r="T194"/>
  <c r="R195"/>
  <c r="T195"/>
  <c r="R196"/>
  <c r="T196"/>
  <c r="R197"/>
  <c r="T197"/>
  <c r="R198"/>
  <c r="T198"/>
  <c r="R199"/>
  <c r="T199"/>
  <c r="R200"/>
  <c r="T200"/>
  <c r="R201"/>
  <c r="T201"/>
  <c r="R202"/>
  <c r="T202"/>
  <c r="R203"/>
  <c r="T203"/>
  <c r="R204"/>
  <c r="T204"/>
  <c r="R205"/>
  <c r="T205"/>
  <c r="R206"/>
  <c r="T206"/>
  <c r="R207"/>
  <c r="T207"/>
  <c r="R208"/>
  <c r="T208"/>
  <c r="R209"/>
  <c r="T209"/>
  <c r="R210"/>
  <c r="T210"/>
  <c r="R211"/>
  <c r="T211"/>
  <c r="R212"/>
  <c r="T212"/>
  <c r="R213"/>
  <c r="T213"/>
  <c r="R214"/>
  <c r="T214"/>
  <c r="R215"/>
  <c r="T215"/>
  <c r="R216"/>
  <c r="T216"/>
  <c r="R217"/>
  <c r="T217"/>
  <c r="R218"/>
  <c r="R219"/>
  <c r="R220"/>
  <c r="R221"/>
  <c r="N52" i="4"/>
  <c r="O52" s="1"/>
  <c r="P52" s="1"/>
  <c r="Q52" s="1"/>
  <c r="N161"/>
  <c r="O161" s="1"/>
  <c r="P161" s="1"/>
  <c r="Q161" s="1"/>
  <c r="N196"/>
  <c r="O196" s="1"/>
  <c r="N186"/>
  <c r="O186" s="1"/>
  <c r="P186" s="1"/>
  <c r="Q186" s="1"/>
  <c r="N173"/>
  <c r="O173" s="1"/>
  <c r="P173" s="1"/>
  <c r="Q173" s="1"/>
  <c r="N198"/>
  <c r="O198" s="1"/>
  <c r="P198" s="1"/>
  <c r="Q198" s="1"/>
  <c r="V147"/>
  <c r="V130"/>
  <c r="V100"/>
  <c r="V51"/>
  <c r="V23"/>
  <c r="V12"/>
  <c r="V15"/>
  <c r="V11"/>
  <c r="V60"/>
  <c r="V45"/>
  <c r="V203"/>
  <c r="V220"/>
  <c r="V194"/>
  <c r="V191"/>
  <c r="V173"/>
  <c r="V169"/>
  <c r="V137"/>
  <c r="V138"/>
  <c r="V141"/>
  <c r="V102"/>
  <c r="V84"/>
  <c r="V16"/>
  <c r="V25"/>
  <c r="V207"/>
  <c r="V193"/>
  <c r="V184"/>
  <c r="V168"/>
  <c r="V167"/>
  <c r="V103"/>
  <c r="V134"/>
  <c r="V121"/>
  <c r="V99"/>
  <c r="V117"/>
  <c r="V10"/>
  <c r="V44"/>
  <c r="V208"/>
  <c r="V187"/>
  <c r="V179"/>
  <c r="V174"/>
  <c r="V159"/>
  <c r="V96"/>
  <c r="V135"/>
  <c r="V107"/>
  <c r="V88"/>
  <c r="V72"/>
  <c r="V14"/>
  <c r="V46"/>
  <c r="V210"/>
  <c r="V186"/>
  <c r="V183"/>
  <c r="V161"/>
  <c r="V148"/>
  <c r="V90"/>
  <c r="V115"/>
  <c r="V98"/>
  <c r="V78"/>
  <c r="V69"/>
  <c r="V24"/>
  <c r="V39"/>
  <c r="V212"/>
  <c r="V178"/>
  <c r="V171"/>
  <c r="V154"/>
  <c r="V144"/>
  <c r="V79"/>
  <c r="V105"/>
  <c r="V86"/>
  <c r="V75"/>
  <c r="V64"/>
  <c r="V28"/>
  <c r="V40"/>
  <c r="V214"/>
  <c r="V170"/>
  <c r="V162"/>
  <c r="V160"/>
  <c r="V133"/>
  <c r="V70"/>
  <c r="V91"/>
  <c r="V83"/>
  <c r="V67"/>
  <c r="V47"/>
  <c r="V54"/>
  <c r="V31"/>
  <c r="V215"/>
  <c r="V163"/>
  <c r="V165"/>
  <c r="V143"/>
  <c r="V116"/>
  <c r="V65"/>
  <c r="V112"/>
  <c r="V66"/>
  <c r="V52"/>
  <c r="V30"/>
  <c r="V48"/>
  <c r="V7"/>
  <c r="V217"/>
  <c r="V150"/>
  <c r="V142"/>
  <c r="V120"/>
  <c r="V89"/>
  <c r="V19"/>
  <c r="V57"/>
  <c r="V43"/>
  <c r="V20"/>
  <c r="V9"/>
  <c r="V37"/>
  <c r="V200"/>
  <c r="V219"/>
  <c r="N221"/>
  <c r="N174"/>
  <c r="O174" s="1"/>
  <c r="P174" s="1"/>
  <c r="Q174" s="1"/>
  <c r="N111"/>
  <c r="O111" s="1"/>
  <c r="P111" s="1"/>
  <c r="V221"/>
  <c r="V127"/>
  <c r="V104"/>
  <c r="V80"/>
  <c r="V62"/>
  <c r="V22"/>
  <c r="V6"/>
  <c r="V42"/>
  <c r="V33"/>
  <c r="V38"/>
  <c r="V201"/>
  <c r="V204"/>
  <c r="V199"/>
  <c r="V192"/>
  <c r="V185"/>
  <c r="V153"/>
  <c r="V152"/>
  <c r="V125"/>
  <c r="V118"/>
  <c r="V132"/>
  <c r="V77"/>
  <c r="V53"/>
  <c r="V41"/>
  <c r="V202"/>
  <c r="V197"/>
  <c r="V189"/>
  <c r="V181"/>
  <c r="V140"/>
  <c r="V155"/>
  <c r="V136"/>
  <c r="V113"/>
  <c r="V145"/>
  <c r="V85"/>
  <c r="V36"/>
  <c r="V29"/>
  <c r="V205"/>
  <c r="V198"/>
  <c r="V190"/>
  <c r="V177"/>
  <c r="V131"/>
  <c r="V139"/>
  <c r="V124"/>
  <c r="V129"/>
  <c r="V119"/>
  <c r="V101"/>
  <c r="V27"/>
  <c r="V50"/>
  <c r="V206"/>
  <c r="V196"/>
  <c r="V180"/>
  <c r="V172"/>
  <c r="V123"/>
  <c r="V149"/>
  <c r="V128"/>
  <c r="V92"/>
  <c r="V109"/>
  <c r="V106"/>
  <c r="V18"/>
  <c r="V49"/>
  <c r="V209"/>
  <c r="V195"/>
  <c r="V175"/>
  <c r="V164"/>
  <c r="V110"/>
  <c r="V126"/>
  <c r="V82"/>
  <c r="V114"/>
  <c r="V94"/>
  <c r="V58"/>
  <c r="V17"/>
  <c r="V56"/>
  <c r="V211"/>
  <c r="V188"/>
  <c r="V166"/>
  <c r="V157"/>
  <c r="V122"/>
  <c r="V111"/>
  <c r="V108"/>
  <c r="V73"/>
  <c r="V87"/>
  <c r="V61"/>
  <c r="V13"/>
  <c r="V55"/>
  <c r="V213"/>
  <c r="V182"/>
  <c r="V158"/>
  <c r="V151"/>
  <c r="V81"/>
  <c r="V95"/>
  <c r="V71"/>
  <c r="V63"/>
  <c r="V68"/>
  <c r="V8"/>
  <c r="V34"/>
  <c r="V32"/>
  <c r="V216"/>
  <c r="V176"/>
  <c r="V156"/>
  <c r="V146"/>
  <c r="V97"/>
  <c r="V74"/>
  <c r="V35"/>
  <c r="V21"/>
  <c r="V93"/>
  <c r="V26"/>
  <c r="V59"/>
  <c r="V76"/>
  <c r="V218"/>
  <c r="R130"/>
  <c r="R45"/>
  <c r="R203"/>
  <c r="S194"/>
  <c r="S191"/>
  <c r="S137"/>
  <c r="S102"/>
  <c r="S25"/>
  <c r="S207"/>
  <c r="S193"/>
  <c r="S184"/>
  <c r="S103"/>
  <c r="S99"/>
  <c r="S44"/>
  <c r="S208"/>
  <c r="S187"/>
  <c r="S179"/>
  <c r="S96"/>
  <c r="S107"/>
  <c r="S46"/>
  <c r="S210"/>
  <c r="S186"/>
  <c r="S183"/>
  <c r="S90"/>
  <c r="S98"/>
  <c r="S39"/>
  <c r="S212"/>
  <c r="S178"/>
  <c r="S171"/>
  <c r="S79"/>
  <c r="S105"/>
  <c r="S64"/>
  <c r="S40"/>
  <c r="S214"/>
  <c r="S170"/>
  <c r="S162"/>
  <c r="R70"/>
  <c r="S91"/>
  <c r="S31"/>
  <c r="S215"/>
  <c r="S165"/>
  <c r="R143"/>
  <c r="R65"/>
  <c r="R112"/>
  <c r="S66"/>
  <c r="S52"/>
  <c r="R48"/>
  <c r="S7"/>
  <c r="S217"/>
  <c r="S142"/>
  <c r="R120"/>
  <c r="S19"/>
  <c r="S43"/>
  <c r="R20"/>
  <c r="R9"/>
  <c r="R200"/>
  <c r="R219"/>
  <c r="O221"/>
  <c r="P221" s="1"/>
  <c r="Q221" s="1"/>
  <c r="U221"/>
  <c r="T221"/>
  <c r="U127"/>
  <c r="T127"/>
  <c r="S127"/>
  <c r="U104"/>
  <c r="T104"/>
  <c r="S104"/>
  <c r="U80"/>
  <c r="T80"/>
  <c r="S80"/>
  <c r="U62"/>
  <c r="T62"/>
  <c r="S62"/>
  <c r="U22"/>
  <c r="T22"/>
  <c r="S22"/>
  <c r="U6"/>
  <c r="T6"/>
  <c r="S6"/>
  <c r="U42"/>
  <c r="T42"/>
  <c r="S42"/>
  <c r="U33"/>
  <c r="T33"/>
  <c r="S33"/>
  <c r="U38"/>
  <c r="T38"/>
  <c r="S38"/>
  <c r="U201"/>
  <c r="T201"/>
  <c r="S201"/>
  <c r="U204"/>
  <c r="T204"/>
  <c r="S204"/>
  <c r="U199"/>
  <c r="T199"/>
  <c r="U192"/>
  <c r="T192"/>
  <c r="U185"/>
  <c r="T185"/>
  <c r="U153"/>
  <c r="T153"/>
  <c r="U152"/>
  <c r="T152"/>
  <c r="U125"/>
  <c r="T125"/>
  <c r="U118"/>
  <c r="T118"/>
  <c r="U132"/>
  <c r="T132"/>
  <c r="U77"/>
  <c r="T77"/>
  <c r="U53"/>
  <c r="T53"/>
  <c r="U41"/>
  <c r="T41"/>
  <c r="U202"/>
  <c r="T202"/>
  <c r="U197"/>
  <c r="T197"/>
  <c r="U189"/>
  <c r="T189"/>
  <c r="O129"/>
  <c r="P129" s="1"/>
  <c r="Q129" s="1"/>
  <c r="U181"/>
  <c r="T181"/>
  <c r="U140"/>
  <c r="T140"/>
  <c r="U155"/>
  <c r="T155"/>
  <c r="U136"/>
  <c r="T136"/>
  <c r="U113"/>
  <c r="T113"/>
  <c r="U145"/>
  <c r="T145"/>
  <c r="U85"/>
  <c r="T85"/>
  <c r="U36"/>
  <c r="T36"/>
  <c r="U29"/>
  <c r="T29"/>
  <c r="U205"/>
  <c r="T205"/>
  <c r="U198"/>
  <c r="T198"/>
  <c r="U190"/>
  <c r="T190"/>
  <c r="U177"/>
  <c r="T177"/>
  <c r="U131"/>
  <c r="T131"/>
  <c r="U139"/>
  <c r="T139"/>
  <c r="U124"/>
  <c r="T124"/>
  <c r="U129"/>
  <c r="T129"/>
  <c r="U119"/>
  <c r="T119"/>
  <c r="U101"/>
  <c r="T101"/>
  <c r="U27"/>
  <c r="T27"/>
  <c r="U50"/>
  <c r="T50"/>
  <c r="U206"/>
  <c r="T206"/>
  <c r="U196"/>
  <c r="T196"/>
  <c r="U180"/>
  <c r="T180"/>
  <c r="U172"/>
  <c r="T172"/>
  <c r="U123"/>
  <c r="T123"/>
  <c r="U149"/>
  <c r="T149"/>
  <c r="U128"/>
  <c r="T128"/>
  <c r="U92"/>
  <c r="T92"/>
  <c r="U109"/>
  <c r="T109"/>
  <c r="U106"/>
  <c r="T106"/>
  <c r="U18"/>
  <c r="T18"/>
  <c r="U49"/>
  <c r="T49"/>
  <c r="U209"/>
  <c r="T209"/>
  <c r="U195"/>
  <c r="T195"/>
  <c r="U175"/>
  <c r="T175"/>
  <c r="U164"/>
  <c r="T164"/>
  <c r="U110"/>
  <c r="T110"/>
  <c r="U126"/>
  <c r="T126"/>
  <c r="U82"/>
  <c r="T82"/>
  <c r="U114"/>
  <c r="T114"/>
  <c r="U94"/>
  <c r="T94"/>
  <c r="U58"/>
  <c r="T58"/>
  <c r="U17"/>
  <c r="T17"/>
  <c r="O160"/>
  <c r="P160" s="1"/>
  <c r="U56"/>
  <c r="T56"/>
  <c r="U211"/>
  <c r="T211"/>
  <c r="U188"/>
  <c r="T188"/>
  <c r="U166"/>
  <c r="T166"/>
  <c r="U157"/>
  <c r="T157"/>
  <c r="U122"/>
  <c r="T122"/>
  <c r="S122"/>
  <c r="U111"/>
  <c r="T111"/>
  <c r="U108"/>
  <c r="T108"/>
  <c r="U73"/>
  <c r="T73"/>
  <c r="U87"/>
  <c r="T87"/>
  <c r="U61"/>
  <c r="T61"/>
  <c r="S61"/>
  <c r="U13"/>
  <c r="T13"/>
  <c r="S13"/>
  <c r="U55"/>
  <c r="T55"/>
  <c r="S55"/>
  <c r="U213"/>
  <c r="T213"/>
  <c r="U182"/>
  <c r="T182"/>
  <c r="S182"/>
  <c r="O105"/>
  <c r="U158"/>
  <c r="T158"/>
  <c r="S158"/>
  <c r="U151"/>
  <c r="T151"/>
  <c r="S151"/>
  <c r="U81"/>
  <c r="T81"/>
  <c r="U95"/>
  <c r="T95"/>
  <c r="U71"/>
  <c r="T71"/>
  <c r="U63"/>
  <c r="T63"/>
  <c r="S63"/>
  <c r="U68"/>
  <c r="T68"/>
  <c r="S68"/>
  <c r="U8"/>
  <c r="T8"/>
  <c r="S8"/>
  <c r="U34"/>
  <c r="T34"/>
  <c r="S34"/>
  <c r="U32"/>
  <c r="T32"/>
  <c r="S32"/>
  <c r="U216"/>
  <c r="T216"/>
  <c r="S216"/>
  <c r="U176"/>
  <c r="T176"/>
  <c r="S176"/>
  <c r="U156"/>
  <c r="T156"/>
  <c r="U146"/>
  <c r="T146"/>
  <c r="S146"/>
  <c r="U97"/>
  <c r="T97"/>
  <c r="S97"/>
  <c r="U74"/>
  <c r="T74"/>
  <c r="S74"/>
  <c r="U35"/>
  <c r="T35"/>
  <c r="S35"/>
  <c r="U21"/>
  <c r="T21"/>
  <c r="S21"/>
  <c r="U93"/>
  <c r="T93"/>
  <c r="U26"/>
  <c r="T26"/>
  <c r="S26"/>
  <c r="U59"/>
  <c r="T59"/>
  <c r="S59"/>
  <c r="U76"/>
  <c r="T76"/>
  <c r="S76"/>
  <c r="U218"/>
  <c r="T218"/>
  <c r="S218"/>
  <c r="R221"/>
  <c r="R185"/>
  <c r="R191"/>
  <c r="R132"/>
  <c r="R194"/>
  <c r="R102"/>
  <c r="R192"/>
  <c r="R25"/>
  <c r="R118"/>
  <c r="R137"/>
  <c r="R202"/>
  <c r="R53"/>
  <c r="R207"/>
  <c r="R181"/>
  <c r="R184"/>
  <c r="R145"/>
  <c r="R193"/>
  <c r="R99"/>
  <c r="R189"/>
  <c r="R44"/>
  <c r="R113"/>
  <c r="R103"/>
  <c r="R205"/>
  <c r="R36"/>
  <c r="R208"/>
  <c r="R177"/>
  <c r="R179"/>
  <c r="R119"/>
  <c r="R187"/>
  <c r="R107"/>
  <c r="R190"/>
  <c r="R46"/>
  <c r="R129"/>
  <c r="R96"/>
  <c r="R124"/>
  <c r="R27"/>
  <c r="R210"/>
  <c r="R172"/>
  <c r="R183"/>
  <c r="R149"/>
  <c r="R186"/>
  <c r="R98"/>
  <c r="R180"/>
  <c r="R39"/>
  <c r="R92"/>
  <c r="R90"/>
  <c r="R128"/>
  <c r="R18"/>
  <c r="R212"/>
  <c r="R164"/>
  <c r="R171"/>
  <c r="R126"/>
  <c r="R178"/>
  <c r="R105"/>
  <c r="R175"/>
  <c r="R64"/>
  <c r="R40"/>
  <c r="R79"/>
  <c r="R82"/>
  <c r="R211"/>
  <c r="R214"/>
  <c r="R157"/>
  <c r="R162"/>
  <c r="R111"/>
  <c r="R170"/>
  <c r="R91"/>
  <c r="R166"/>
  <c r="R73"/>
  <c r="R31"/>
  <c r="R108"/>
  <c r="R213"/>
  <c r="R215"/>
  <c r="R165"/>
  <c r="R95"/>
  <c r="R52"/>
  <c r="R66"/>
  <c r="R7"/>
  <c r="R71"/>
  <c r="R81"/>
  <c r="R217"/>
  <c r="R142"/>
  <c r="R156"/>
  <c r="R93"/>
  <c r="R43"/>
  <c r="R19"/>
  <c r="R35"/>
  <c r="R97"/>
  <c r="R80"/>
  <c r="R62"/>
  <c r="R6"/>
  <c r="R127"/>
  <c r="R42"/>
  <c r="R38"/>
  <c r="R201"/>
  <c r="R204"/>
  <c r="S221"/>
  <c r="S185"/>
  <c r="S132"/>
  <c r="S192"/>
  <c r="S118"/>
  <c r="S202"/>
  <c r="S53"/>
  <c r="S181"/>
  <c r="S145"/>
  <c r="S189"/>
  <c r="S113"/>
  <c r="S205"/>
  <c r="S36"/>
  <c r="S177"/>
  <c r="S119"/>
  <c r="S190"/>
  <c r="S129"/>
  <c r="S124"/>
  <c r="S27"/>
  <c r="S172"/>
  <c r="S149"/>
  <c r="S180"/>
  <c r="S92"/>
  <c r="S128"/>
  <c r="S18"/>
  <c r="S164"/>
  <c r="S126"/>
  <c r="S175"/>
  <c r="S82"/>
  <c r="S211"/>
  <c r="S157"/>
  <c r="S111"/>
  <c r="S166"/>
  <c r="S73"/>
  <c r="S108"/>
  <c r="S71"/>
  <c r="S156"/>
  <c r="O72"/>
  <c r="P72" s="1"/>
  <c r="Q72" s="1"/>
  <c r="U147"/>
  <c r="T147"/>
  <c r="S147"/>
  <c r="O78"/>
  <c r="P78" s="1"/>
  <c r="Q78" s="1"/>
  <c r="U130"/>
  <c r="T130"/>
  <c r="S130"/>
  <c r="O6"/>
  <c r="P6" s="1"/>
  <c r="Q6" s="1"/>
  <c r="U100"/>
  <c r="T100"/>
  <c r="S100"/>
  <c r="O199"/>
  <c r="P199" s="1"/>
  <c r="Q199" s="1"/>
  <c r="U51"/>
  <c r="T51"/>
  <c r="S51"/>
  <c r="O84"/>
  <c r="P84" s="1"/>
  <c r="Q84" s="1"/>
  <c r="U23"/>
  <c r="T23"/>
  <c r="S23"/>
  <c r="O189"/>
  <c r="P189" s="1"/>
  <c r="Q189" s="1"/>
  <c r="U12"/>
  <c r="T12"/>
  <c r="S12"/>
  <c r="O123"/>
  <c r="P123" s="1"/>
  <c r="Q123" s="1"/>
  <c r="U15"/>
  <c r="T15"/>
  <c r="S15"/>
  <c r="O100"/>
  <c r="P100" s="1"/>
  <c r="Q100" s="1"/>
  <c r="U11"/>
  <c r="T11"/>
  <c r="S11"/>
  <c r="U60"/>
  <c r="T60"/>
  <c r="S60"/>
  <c r="O207"/>
  <c r="P207" s="1"/>
  <c r="Q207" s="1"/>
  <c r="U45"/>
  <c r="T45"/>
  <c r="S45"/>
  <c r="O201"/>
  <c r="P201" s="1"/>
  <c r="Q201" s="1"/>
  <c r="U203"/>
  <c r="T203"/>
  <c r="S203"/>
  <c r="O215"/>
  <c r="P215" s="1"/>
  <c r="Q215" s="1"/>
  <c r="U220"/>
  <c r="T220"/>
  <c r="S220"/>
  <c r="O168"/>
  <c r="P168" s="1"/>
  <c r="Q168" s="1"/>
  <c r="U194"/>
  <c r="T194"/>
  <c r="O144"/>
  <c r="P144" s="1"/>
  <c r="U191"/>
  <c r="T191"/>
  <c r="O116"/>
  <c r="P116" s="1"/>
  <c r="Q116" s="1"/>
  <c r="U173"/>
  <c r="T173"/>
  <c r="O95"/>
  <c r="P95" s="1"/>
  <c r="U169"/>
  <c r="T169"/>
  <c r="O57"/>
  <c r="P57" s="1"/>
  <c r="Q57" s="1"/>
  <c r="U137"/>
  <c r="T137"/>
  <c r="O59"/>
  <c r="P59" s="1"/>
  <c r="U138"/>
  <c r="T138"/>
  <c r="O43"/>
  <c r="P43" s="1"/>
  <c r="Q43" s="1"/>
  <c r="U141"/>
  <c r="T141"/>
  <c r="O16"/>
  <c r="P16" s="1"/>
  <c r="U102"/>
  <c r="T102"/>
  <c r="O36"/>
  <c r="P36" s="1"/>
  <c r="Q36" s="1"/>
  <c r="U84"/>
  <c r="T84"/>
  <c r="O98"/>
  <c r="P98" s="1"/>
  <c r="U16"/>
  <c r="T16"/>
  <c r="O133"/>
  <c r="P133" s="1"/>
  <c r="Q133" s="1"/>
  <c r="U25"/>
  <c r="T25"/>
  <c r="O212"/>
  <c r="P212" s="1"/>
  <c r="U207"/>
  <c r="T207"/>
  <c r="O162"/>
  <c r="P162" s="1"/>
  <c r="Q162" s="1"/>
  <c r="U193"/>
  <c r="T193"/>
  <c r="O137"/>
  <c r="P137" s="1"/>
  <c r="U184"/>
  <c r="T184"/>
  <c r="O108"/>
  <c r="P108" s="1"/>
  <c r="Q108" s="1"/>
  <c r="U168"/>
  <c r="T168"/>
  <c r="O88"/>
  <c r="P88" s="1"/>
  <c r="U167"/>
  <c r="T167"/>
  <c r="U103"/>
  <c r="T103"/>
  <c r="O49"/>
  <c r="P49" s="1"/>
  <c r="U134"/>
  <c r="T134"/>
  <c r="O38"/>
  <c r="P38" s="1"/>
  <c r="Q38" s="1"/>
  <c r="U121"/>
  <c r="T121"/>
  <c r="O15"/>
  <c r="P15" s="1"/>
  <c r="U99"/>
  <c r="T99"/>
  <c r="O40"/>
  <c r="P40" s="1"/>
  <c r="Q40" s="1"/>
  <c r="U117"/>
  <c r="T117"/>
  <c r="O104"/>
  <c r="P104" s="1"/>
  <c r="U10"/>
  <c r="T10"/>
  <c r="O139"/>
  <c r="P139" s="1"/>
  <c r="Q139" s="1"/>
  <c r="U44"/>
  <c r="T44"/>
  <c r="O213"/>
  <c r="P213" s="1"/>
  <c r="U208"/>
  <c r="T208"/>
  <c r="O154"/>
  <c r="P154" s="1"/>
  <c r="Q154" s="1"/>
  <c r="U187"/>
  <c r="T187"/>
  <c r="O126"/>
  <c r="P126" s="1"/>
  <c r="U179"/>
  <c r="T179"/>
  <c r="O102"/>
  <c r="P102" s="1"/>
  <c r="Q102" s="1"/>
  <c r="U174"/>
  <c r="T174"/>
  <c r="O86"/>
  <c r="P86" s="1"/>
  <c r="U159"/>
  <c r="T159"/>
  <c r="O51"/>
  <c r="P51" s="1"/>
  <c r="Q51" s="1"/>
  <c r="U96"/>
  <c r="T96"/>
  <c r="O41"/>
  <c r="P41" s="1"/>
  <c r="U135"/>
  <c r="T135"/>
  <c r="O31"/>
  <c r="P31" s="1"/>
  <c r="Q31" s="1"/>
  <c r="U107"/>
  <c r="T107"/>
  <c r="O18"/>
  <c r="P18" s="1"/>
  <c r="U88"/>
  <c r="T88"/>
  <c r="O46"/>
  <c r="P46" s="1"/>
  <c r="Q46" s="1"/>
  <c r="U72"/>
  <c r="T72"/>
  <c r="O110"/>
  <c r="P110" s="1"/>
  <c r="U14"/>
  <c r="T14"/>
  <c r="O145"/>
  <c r="P145" s="1"/>
  <c r="Q145" s="1"/>
  <c r="U46"/>
  <c r="T46"/>
  <c r="O214"/>
  <c r="P214" s="1"/>
  <c r="U210"/>
  <c r="T210"/>
  <c r="O141"/>
  <c r="P141" s="1"/>
  <c r="Q141" s="1"/>
  <c r="U186"/>
  <c r="T186"/>
  <c r="O118"/>
  <c r="P118" s="1"/>
  <c r="U183"/>
  <c r="T183"/>
  <c r="O94"/>
  <c r="P94" s="1"/>
  <c r="Q94" s="1"/>
  <c r="U161"/>
  <c r="T161"/>
  <c r="O77"/>
  <c r="P77" s="1"/>
  <c r="Q77" s="1"/>
  <c r="U148"/>
  <c r="T148"/>
  <c r="O54"/>
  <c r="P54" s="1"/>
  <c r="Q54" s="1"/>
  <c r="U90"/>
  <c r="T90"/>
  <c r="O35"/>
  <c r="P35" s="1"/>
  <c r="Q35" s="1"/>
  <c r="U115"/>
  <c r="T115"/>
  <c r="O27"/>
  <c r="P27" s="1"/>
  <c r="Q27" s="1"/>
  <c r="U98"/>
  <c r="T98"/>
  <c r="O21"/>
  <c r="P21" s="1"/>
  <c r="Q21" s="1"/>
  <c r="U78"/>
  <c r="T78"/>
  <c r="O60"/>
  <c r="P60" s="1"/>
  <c r="Q60" s="1"/>
  <c r="U69"/>
  <c r="T69"/>
  <c r="O119"/>
  <c r="P119" s="1"/>
  <c r="Q119" s="1"/>
  <c r="U24"/>
  <c r="T24"/>
  <c r="O156"/>
  <c r="P156" s="1"/>
  <c r="Q156" s="1"/>
  <c r="U39"/>
  <c r="T39"/>
  <c r="O216"/>
  <c r="P216" s="1"/>
  <c r="Q216" s="1"/>
  <c r="U212"/>
  <c r="T212"/>
  <c r="O131"/>
  <c r="P131" s="1"/>
  <c r="Q131" s="1"/>
  <c r="U178"/>
  <c r="T178"/>
  <c r="O106"/>
  <c r="P106" s="1"/>
  <c r="Q106" s="1"/>
  <c r="U171"/>
  <c r="T171"/>
  <c r="O87"/>
  <c r="P87" s="1"/>
  <c r="Q87" s="1"/>
  <c r="U154"/>
  <c r="T154"/>
  <c r="O66"/>
  <c r="P66" s="1"/>
  <c r="Q66" s="1"/>
  <c r="U144"/>
  <c r="T144"/>
  <c r="O64"/>
  <c r="P64" s="1"/>
  <c r="Q64" s="1"/>
  <c r="U79"/>
  <c r="T79"/>
  <c r="O30"/>
  <c r="P30" s="1"/>
  <c r="Q30" s="1"/>
  <c r="U105"/>
  <c r="T105"/>
  <c r="O29"/>
  <c r="P29" s="1"/>
  <c r="Q29" s="1"/>
  <c r="U86"/>
  <c r="T86"/>
  <c r="O28"/>
  <c r="P28" s="1"/>
  <c r="Q28" s="1"/>
  <c r="U75"/>
  <c r="T75"/>
  <c r="O70"/>
  <c r="P70" s="1"/>
  <c r="Q70" s="1"/>
  <c r="U64"/>
  <c r="T64"/>
  <c r="O128"/>
  <c r="P128" s="1"/>
  <c r="Q128" s="1"/>
  <c r="U28"/>
  <c r="T28"/>
  <c r="O164"/>
  <c r="P164" s="1"/>
  <c r="Q164" s="1"/>
  <c r="U40"/>
  <c r="T40"/>
  <c r="O217"/>
  <c r="P217" s="1"/>
  <c r="Q217" s="1"/>
  <c r="U214"/>
  <c r="T214"/>
  <c r="O115"/>
  <c r="P115" s="1"/>
  <c r="Q115" s="1"/>
  <c r="U170"/>
  <c r="T170"/>
  <c r="O96"/>
  <c r="P96" s="1"/>
  <c r="Q96" s="1"/>
  <c r="U162"/>
  <c r="T162"/>
  <c r="O73"/>
  <c r="P73" s="1"/>
  <c r="Q73" s="1"/>
  <c r="U160"/>
  <c r="T160"/>
  <c r="O42"/>
  <c r="P42" s="1"/>
  <c r="Q42" s="1"/>
  <c r="U133"/>
  <c r="T133"/>
  <c r="O69"/>
  <c r="P69" s="1"/>
  <c r="Q69" s="1"/>
  <c r="U70"/>
  <c r="T70"/>
  <c r="O34"/>
  <c r="P34" s="1"/>
  <c r="Q34" s="1"/>
  <c r="U91"/>
  <c r="T91"/>
  <c r="O39"/>
  <c r="P39" s="1"/>
  <c r="Q39" s="1"/>
  <c r="U83"/>
  <c r="T83"/>
  <c r="O48"/>
  <c r="P48" s="1"/>
  <c r="U67"/>
  <c r="T67"/>
  <c r="O80"/>
  <c r="P80" s="1"/>
  <c r="Q80" s="1"/>
  <c r="U47"/>
  <c r="T47"/>
  <c r="O140"/>
  <c r="P140" s="1"/>
  <c r="U54"/>
  <c r="T54"/>
  <c r="O170"/>
  <c r="P170" s="1"/>
  <c r="Q170" s="1"/>
  <c r="U31"/>
  <c r="T31"/>
  <c r="O218"/>
  <c r="P218" s="1"/>
  <c r="U215"/>
  <c r="T215"/>
  <c r="O99"/>
  <c r="P99" s="1"/>
  <c r="Q99" s="1"/>
  <c r="U163"/>
  <c r="T163"/>
  <c r="S163"/>
  <c r="O85"/>
  <c r="P85" s="1"/>
  <c r="Q85" s="1"/>
  <c r="U165"/>
  <c r="T165"/>
  <c r="O44"/>
  <c r="U143"/>
  <c r="T143"/>
  <c r="O22"/>
  <c r="P22" s="1"/>
  <c r="Q22" s="1"/>
  <c r="U116"/>
  <c r="T116"/>
  <c r="S116"/>
  <c r="O82"/>
  <c r="P82" s="1"/>
  <c r="Q82" s="1"/>
  <c r="U65"/>
  <c r="T65"/>
  <c r="O47"/>
  <c r="P47" s="1"/>
  <c r="U112"/>
  <c r="T112"/>
  <c r="O61"/>
  <c r="P61" s="1"/>
  <c r="Q61" s="1"/>
  <c r="U66"/>
  <c r="T66"/>
  <c r="O74"/>
  <c r="P74" s="1"/>
  <c r="U52"/>
  <c r="T52"/>
  <c r="O92"/>
  <c r="P92" s="1"/>
  <c r="Q92" s="1"/>
  <c r="U30"/>
  <c r="T30"/>
  <c r="S30"/>
  <c r="O158"/>
  <c r="P158" s="1"/>
  <c r="Q158" s="1"/>
  <c r="U48"/>
  <c r="T48"/>
  <c r="O177"/>
  <c r="U7"/>
  <c r="T7"/>
  <c r="O219"/>
  <c r="P219" s="1"/>
  <c r="Q219" s="1"/>
  <c r="U217"/>
  <c r="T217"/>
  <c r="O81"/>
  <c r="U150"/>
  <c r="T150"/>
  <c r="S150"/>
  <c r="O50"/>
  <c r="P50" s="1"/>
  <c r="U142"/>
  <c r="T142"/>
  <c r="O11"/>
  <c r="P11" s="1"/>
  <c r="Q11" s="1"/>
  <c r="U120"/>
  <c r="T120"/>
  <c r="O17"/>
  <c r="P17" s="1"/>
  <c r="U89"/>
  <c r="T89"/>
  <c r="S89"/>
  <c r="O97"/>
  <c r="U19"/>
  <c r="T19"/>
  <c r="O75"/>
  <c r="P75" s="1"/>
  <c r="Q75" s="1"/>
  <c r="U57"/>
  <c r="T57"/>
  <c r="S57"/>
  <c r="O83"/>
  <c r="P83" s="1"/>
  <c r="Q83" s="1"/>
  <c r="U43"/>
  <c r="T43"/>
  <c r="O91"/>
  <c r="P91" s="1"/>
  <c r="U20"/>
  <c r="T20"/>
  <c r="O109"/>
  <c r="P109" s="1"/>
  <c r="Q109" s="1"/>
  <c r="U9"/>
  <c r="T9"/>
  <c r="O172"/>
  <c r="P172" s="1"/>
  <c r="U37"/>
  <c r="T37"/>
  <c r="S37"/>
  <c r="O193"/>
  <c r="U200"/>
  <c r="T200"/>
  <c r="S200"/>
  <c r="O220"/>
  <c r="P220" s="1"/>
  <c r="U219"/>
  <c r="T219"/>
  <c r="S219"/>
  <c r="R199"/>
  <c r="R173"/>
  <c r="R169"/>
  <c r="R152"/>
  <c r="R141"/>
  <c r="R138"/>
  <c r="R16"/>
  <c r="R84"/>
  <c r="R41"/>
  <c r="R77"/>
  <c r="R125"/>
  <c r="R153"/>
  <c r="R197"/>
  <c r="R168"/>
  <c r="R167"/>
  <c r="R155"/>
  <c r="R121"/>
  <c r="R134"/>
  <c r="R10"/>
  <c r="R117"/>
  <c r="R29"/>
  <c r="R85"/>
  <c r="R136"/>
  <c r="R140"/>
  <c r="R198"/>
  <c r="R174"/>
  <c r="R159"/>
  <c r="R139"/>
  <c r="R88"/>
  <c r="R135"/>
  <c r="R14"/>
  <c r="R72"/>
  <c r="R50"/>
  <c r="R101"/>
  <c r="R206"/>
  <c r="R131"/>
  <c r="R196"/>
  <c r="R161"/>
  <c r="R148"/>
  <c r="R109"/>
  <c r="R78"/>
  <c r="R115"/>
  <c r="R24"/>
  <c r="R69"/>
  <c r="R49"/>
  <c r="R106"/>
  <c r="R209"/>
  <c r="R123"/>
  <c r="R195"/>
  <c r="R154"/>
  <c r="R144"/>
  <c r="R94"/>
  <c r="R75"/>
  <c r="R86"/>
  <c r="R28"/>
  <c r="R114"/>
  <c r="R56"/>
  <c r="R58"/>
  <c r="R17"/>
  <c r="R110"/>
  <c r="R188"/>
  <c r="R160"/>
  <c r="R133"/>
  <c r="R87"/>
  <c r="R67"/>
  <c r="R83"/>
  <c r="R54"/>
  <c r="R47"/>
  <c r="R55"/>
  <c r="R61"/>
  <c r="R13"/>
  <c r="R122"/>
  <c r="R182"/>
  <c r="R151"/>
  <c r="R116"/>
  <c r="R68"/>
  <c r="R163"/>
  <c r="R158"/>
  <c r="R63"/>
  <c r="R30"/>
  <c r="R32"/>
  <c r="R8"/>
  <c r="R34"/>
  <c r="R216"/>
  <c r="R176"/>
  <c r="R146"/>
  <c r="R89"/>
  <c r="R74"/>
  <c r="R57"/>
  <c r="R150"/>
  <c r="R21"/>
  <c r="R37"/>
  <c r="R76"/>
  <c r="R26"/>
  <c r="R59"/>
  <c r="R218"/>
  <c r="R147"/>
  <c r="R104"/>
  <c r="R100"/>
  <c r="R33"/>
  <c r="R23"/>
  <c r="R11"/>
  <c r="R15"/>
  <c r="R22"/>
  <c r="R60"/>
  <c r="R12"/>
  <c r="R51"/>
  <c r="R220"/>
  <c r="S199"/>
  <c r="S173"/>
  <c r="S169"/>
  <c r="S152"/>
  <c r="S141"/>
  <c r="S138"/>
  <c r="S16"/>
  <c r="S84"/>
  <c r="S41"/>
  <c r="S77"/>
  <c r="S125"/>
  <c r="S153"/>
  <c r="S197"/>
  <c r="S168"/>
  <c r="S167"/>
  <c r="S155"/>
  <c r="S121"/>
  <c r="S134"/>
  <c r="S10"/>
  <c r="S117"/>
  <c r="S29"/>
  <c r="S85"/>
  <c r="S136"/>
  <c r="S140"/>
  <c r="S198"/>
  <c r="S174"/>
  <c r="S159"/>
  <c r="S139"/>
  <c r="S88"/>
  <c r="S135"/>
  <c r="S14"/>
  <c r="S72"/>
  <c r="S50"/>
  <c r="S101"/>
  <c r="S206"/>
  <c r="S131"/>
  <c r="S196"/>
  <c r="S161"/>
  <c r="S148"/>
  <c r="S109"/>
  <c r="S78"/>
  <c r="S115"/>
  <c r="S24"/>
  <c r="S69"/>
  <c r="S49"/>
  <c r="S106"/>
  <c r="S209"/>
  <c r="S123"/>
  <c r="S195"/>
  <c r="S154"/>
  <c r="S144"/>
  <c r="S94"/>
  <c r="S75"/>
  <c r="S86"/>
  <c r="S28"/>
  <c r="S114"/>
  <c r="S56"/>
  <c r="S58"/>
  <c r="S17"/>
  <c r="S110"/>
  <c r="S188"/>
  <c r="S160"/>
  <c r="S133"/>
  <c r="S87"/>
  <c r="S67"/>
  <c r="S83"/>
  <c r="S54"/>
  <c r="S47"/>
  <c r="S70"/>
  <c r="S213"/>
  <c r="S143"/>
  <c r="S95"/>
  <c r="S112"/>
  <c r="S48"/>
  <c r="S65"/>
  <c r="S81"/>
  <c r="S120"/>
  <c r="S20"/>
  <c r="S93"/>
  <c r="S9"/>
  <c r="H26" i="2"/>
  <c r="H23"/>
  <c r="H29"/>
  <c r="H31"/>
  <c r="H35"/>
  <c r="I35" s="1"/>
  <c r="R19"/>
  <c r="R15"/>
  <c r="P16"/>
  <c r="P19"/>
  <c r="P15"/>
  <c r="O8"/>
  <c r="P17"/>
  <c r="P18"/>
  <c r="O23"/>
  <c r="O27"/>
  <c r="O31"/>
  <c r="O33"/>
  <c r="P35"/>
  <c r="O14"/>
  <c r="O26"/>
  <c r="P38"/>
  <c r="J10"/>
  <c r="M10" s="1"/>
  <c r="O19"/>
  <c r="H19"/>
  <c r="I19" s="1"/>
  <c r="O18"/>
  <c r="H18"/>
  <c r="I18" s="1"/>
  <c r="O17"/>
  <c r="H17"/>
  <c r="I17" s="1"/>
  <c r="O16"/>
  <c r="H16"/>
  <c r="I16" s="1"/>
  <c r="O15"/>
  <c r="H15"/>
  <c r="I15" s="1"/>
  <c r="R13"/>
  <c r="P13"/>
  <c r="R12"/>
  <c r="P12"/>
  <c r="R11"/>
  <c r="P11"/>
  <c r="R10"/>
  <c r="P10"/>
  <c r="O13"/>
  <c r="H13"/>
  <c r="I13" s="1"/>
  <c r="O12"/>
  <c r="H12"/>
  <c r="I12" s="1"/>
  <c r="O11"/>
  <c r="H11"/>
  <c r="I11" s="1"/>
  <c r="O10"/>
  <c r="H10"/>
  <c r="I10" s="1"/>
  <c r="J19"/>
  <c r="J18"/>
  <c r="J17"/>
  <c r="J16"/>
  <c r="J15"/>
  <c r="K10"/>
  <c r="L10"/>
  <c r="J13"/>
  <c r="J12"/>
  <c r="J11"/>
  <c r="R38"/>
  <c r="R35"/>
  <c r="R31"/>
  <c r="R27"/>
  <c r="R23"/>
  <c r="R14"/>
  <c r="R8"/>
  <c r="R37"/>
  <c r="R33"/>
  <c r="R29"/>
  <c r="R26"/>
  <c r="R21"/>
  <c r="H9"/>
  <c r="I9" s="1"/>
  <c r="H24"/>
  <c r="H25"/>
  <c r="I25" s="1"/>
  <c r="H28"/>
  <c r="H30"/>
  <c r="I30" s="1"/>
  <c r="H34"/>
  <c r="R40"/>
  <c r="R34"/>
  <c r="R32"/>
  <c r="R25"/>
  <c r="R24"/>
  <c r="R22"/>
  <c r="R20"/>
  <c r="R9"/>
  <c r="L8"/>
  <c r="J38"/>
  <c r="J37"/>
  <c r="K37" s="1"/>
  <c r="J35"/>
  <c r="J33"/>
  <c r="M33" s="1"/>
  <c r="J31"/>
  <c r="J29"/>
  <c r="K29" s="1"/>
  <c r="J27"/>
  <c r="J26"/>
  <c r="L26" s="1"/>
  <c r="J23"/>
  <c r="J21"/>
  <c r="K21" s="1"/>
  <c r="J14"/>
  <c r="I8"/>
  <c r="I38"/>
  <c r="I37"/>
  <c r="I33"/>
  <c r="I31"/>
  <c r="I29"/>
  <c r="I27"/>
  <c r="I26"/>
  <c r="I23"/>
  <c r="I21"/>
  <c r="I14"/>
  <c r="N8"/>
  <c r="N38"/>
  <c r="N37"/>
  <c r="N35"/>
  <c r="N33"/>
  <c r="N31"/>
  <c r="N29"/>
  <c r="N27"/>
  <c r="N26"/>
  <c r="N23"/>
  <c r="N21"/>
  <c r="N14"/>
  <c r="O38"/>
  <c r="O37"/>
  <c r="O35"/>
  <c r="O29"/>
  <c r="O21"/>
  <c r="P40"/>
  <c r="P39"/>
  <c r="P36"/>
  <c r="P34"/>
  <c r="P32"/>
  <c r="P30"/>
  <c r="P28"/>
  <c r="P25"/>
  <c r="P24"/>
  <c r="P22"/>
  <c r="P20"/>
  <c r="P9"/>
  <c r="K14"/>
  <c r="K23"/>
  <c r="K27"/>
  <c r="K31"/>
  <c r="J40"/>
  <c r="K40" s="1"/>
  <c r="J39"/>
  <c r="M39" s="1"/>
  <c r="J36"/>
  <c r="M36" s="1"/>
  <c r="J34"/>
  <c r="K34" s="1"/>
  <c r="J32"/>
  <c r="K32" s="1"/>
  <c r="J30"/>
  <c r="M30" s="1"/>
  <c r="J28"/>
  <c r="M28" s="1"/>
  <c r="J25"/>
  <c r="K25" s="1"/>
  <c r="J24"/>
  <c r="K24" s="1"/>
  <c r="J22"/>
  <c r="K22" s="1"/>
  <c r="J20"/>
  <c r="K20" s="1"/>
  <c r="J9"/>
  <c r="K9" s="1"/>
  <c r="I39"/>
  <c r="I36"/>
  <c r="I34"/>
  <c r="I32"/>
  <c r="I28"/>
  <c r="I24"/>
  <c r="I22"/>
  <c r="I20"/>
  <c r="N40"/>
  <c r="N39"/>
  <c r="N36"/>
  <c r="N34"/>
  <c r="N32"/>
  <c r="N30"/>
  <c r="N28"/>
  <c r="N25"/>
  <c r="N24"/>
  <c r="N22"/>
  <c r="N20"/>
  <c r="N9"/>
  <c r="O39"/>
  <c r="O36"/>
  <c r="O34"/>
  <c r="O32"/>
  <c r="O30"/>
  <c r="O28"/>
  <c r="O25"/>
  <c r="O24"/>
  <c r="O22"/>
  <c r="O20"/>
  <c r="O9"/>
  <c r="P8"/>
  <c r="P37"/>
  <c r="P33"/>
  <c r="P31"/>
  <c r="P29"/>
  <c r="P27"/>
  <c r="P26"/>
  <c r="P23"/>
  <c r="P21"/>
  <c r="P14"/>
  <c r="C39"/>
  <c r="C30"/>
  <c r="C40"/>
  <c r="C36"/>
  <c r="C28"/>
  <c r="K38"/>
  <c r="C8"/>
  <c r="C38"/>
  <c r="C35"/>
  <c r="C33"/>
  <c r="C31"/>
  <c r="C27"/>
  <c r="C26"/>
  <c r="C23"/>
  <c r="C14"/>
  <c r="K35"/>
  <c r="M35"/>
  <c r="M40"/>
  <c r="M34"/>
  <c r="M32"/>
  <c r="M25"/>
  <c r="M24"/>
  <c r="M22"/>
  <c r="M20"/>
  <c r="M9"/>
  <c r="M31"/>
  <c r="M27"/>
  <c r="M23"/>
  <c r="M14"/>
  <c r="L40"/>
  <c r="H40"/>
  <c r="I40" s="1"/>
  <c r="L39"/>
  <c r="K36"/>
  <c r="L35"/>
  <c r="L32"/>
  <c r="L31"/>
  <c r="K30"/>
  <c r="L29"/>
  <c r="L27"/>
  <c r="L25"/>
  <c r="L24"/>
  <c r="L23"/>
  <c r="L14"/>
  <c r="W62" i="1"/>
  <c r="X62" s="1"/>
  <c r="S62"/>
  <c r="T62" s="1"/>
  <c r="I62"/>
  <c r="J62" s="1"/>
  <c r="E62"/>
  <c r="F62" s="1"/>
  <c r="X61"/>
  <c r="T61"/>
  <c r="J61"/>
  <c r="F61"/>
  <c r="W60"/>
  <c r="X60" s="1"/>
  <c r="S60"/>
  <c r="T60" s="1"/>
  <c r="I60"/>
  <c r="J60" s="1"/>
  <c r="E60"/>
  <c r="F60" s="1"/>
  <c r="X59"/>
  <c r="T59"/>
  <c r="J59"/>
  <c r="F59"/>
  <c r="W58"/>
  <c r="X58" s="1"/>
  <c r="S58"/>
  <c r="T58" s="1"/>
  <c r="I58"/>
  <c r="J58" s="1"/>
  <c r="E58"/>
  <c r="F58" s="1"/>
  <c r="X57"/>
  <c r="T57"/>
  <c r="J57"/>
  <c r="F57"/>
  <c r="W56"/>
  <c r="X56" s="1"/>
  <c r="S56"/>
  <c r="T56" s="1"/>
  <c r="I56"/>
  <c r="J56" s="1"/>
  <c r="E56"/>
  <c r="F56" s="1"/>
  <c r="X55"/>
  <c r="T55"/>
  <c r="J55"/>
  <c r="F55"/>
  <c r="W54"/>
  <c r="X54" s="1"/>
  <c r="S54"/>
  <c r="T54" s="1"/>
  <c r="I54"/>
  <c r="J54" s="1"/>
  <c r="E54"/>
  <c r="F54" s="1"/>
  <c r="X53"/>
  <c r="T53"/>
  <c r="J53"/>
  <c r="F53"/>
  <c r="W52"/>
  <c r="X52" s="1"/>
  <c r="S52"/>
  <c r="T52" s="1"/>
  <c r="I52"/>
  <c r="J52" s="1"/>
  <c r="E52"/>
  <c r="F52" s="1"/>
  <c r="X51"/>
  <c r="T51"/>
  <c r="J51"/>
  <c r="F51"/>
  <c r="W50"/>
  <c r="X50" s="1"/>
  <c r="S50"/>
  <c r="T50" s="1"/>
  <c r="I50"/>
  <c r="J50" s="1"/>
  <c r="E50"/>
  <c r="F50" s="1"/>
  <c r="X49"/>
  <c r="T49"/>
  <c r="J49"/>
  <c r="F49"/>
  <c r="W48"/>
  <c r="X48" s="1"/>
  <c r="S48"/>
  <c r="T48" s="1"/>
  <c r="I48"/>
  <c r="J48" s="1"/>
  <c r="E48"/>
  <c r="F48" s="1"/>
  <c r="X47"/>
  <c r="T47"/>
  <c r="J47"/>
  <c r="F47"/>
  <c r="W46"/>
  <c r="X46" s="1"/>
  <c r="S46"/>
  <c r="T46" s="1"/>
  <c r="I46"/>
  <c r="J46" s="1"/>
  <c r="E46"/>
  <c r="F46" s="1"/>
  <c r="X45"/>
  <c r="T45"/>
  <c r="J45"/>
  <c r="F45"/>
  <c r="W44"/>
  <c r="X44" s="1"/>
  <c r="S44"/>
  <c r="T44" s="1"/>
  <c r="I44"/>
  <c r="J44" s="1"/>
  <c r="E44"/>
  <c r="F44" s="1"/>
  <c r="X43"/>
  <c r="T43"/>
  <c r="J43"/>
  <c r="F43"/>
  <c r="W42"/>
  <c r="X42" s="1"/>
  <c r="S42"/>
  <c r="T42" s="1"/>
  <c r="I42"/>
  <c r="J42" s="1"/>
  <c r="E42"/>
  <c r="F42" s="1"/>
  <c r="X41"/>
  <c r="T41"/>
  <c r="J41"/>
  <c r="F41"/>
  <c r="W40"/>
  <c r="X40" s="1"/>
  <c r="S40"/>
  <c r="T40" s="1"/>
  <c r="I40"/>
  <c r="J40" s="1"/>
  <c r="E40"/>
  <c r="F40" s="1"/>
  <c r="X39"/>
  <c r="T39"/>
  <c r="J39"/>
  <c r="F39"/>
  <c r="W38"/>
  <c r="X38" s="1"/>
  <c r="S38"/>
  <c r="T38" s="1"/>
  <c r="I38"/>
  <c r="J38" s="1"/>
  <c r="E38"/>
  <c r="F38" s="1"/>
  <c r="X37"/>
  <c r="T37"/>
  <c r="J37"/>
  <c r="F37"/>
  <c r="W36"/>
  <c r="X36" s="1"/>
  <c r="S36"/>
  <c r="T36" s="1"/>
  <c r="I36"/>
  <c r="J36" s="1"/>
  <c r="E36"/>
  <c r="F36" s="1"/>
  <c r="X35"/>
  <c r="T35"/>
  <c r="J35"/>
  <c r="F35"/>
  <c r="X34"/>
  <c r="T34"/>
  <c r="J34"/>
  <c r="F34"/>
  <c r="Y62"/>
  <c r="Z62" s="1"/>
  <c r="U62"/>
  <c r="V62" s="1"/>
  <c r="K62"/>
  <c r="L62" s="1"/>
  <c r="Y61"/>
  <c r="Z61" s="1"/>
  <c r="U61"/>
  <c r="V61" s="1"/>
  <c r="K61"/>
  <c r="L61" s="1"/>
  <c r="Y60"/>
  <c r="Z60" s="1"/>
  <c r="U60"/>
  <c r="V60" s="1"/>
  <c r="K60"/>
  <c r="L60" s="1"/>
  <c r="Y59"/>
  <c r="Z59" s="1"/>
  <c r="U59"/>
  <c r="V59" s="1"/>
  <c r="K59"/>
  <c r="L59" s="1"/>
  <c r="Y58"/>
  <c r="Z58" s="1"/>
  <c r="U58"/>
  <c r="V58" s="1"/>
  <c r="K58"/>
  <c r="L58" s="1"/>
  <c r="Y57"/>
  <c r="Z57" s="1"/>
  <c r="U57"/>
  <c r="V57" s="1"/>
  <c r="K57"/>
  <c r="L57" s="1"/>
  <c r="Y56"/>
  <c r="Z56" s="1"/>
  <c r="U56"/>
  <c r="V56" s="1"/>
  <c r="K56"/>
  <c r="L56" s="1"/>
  <c r="Y55"/>
  <c r="Z55" s="1"/>
  <c r="U55"/>
  <c r="V55" s="1"/>
  <c r="K55"/>
  <c r="L55" s="1"/>
  <c r="Y54"/>
  <c r="Z54" s="1"/>
  <c r="U54"/>
  <c r="V54" s="1"/>
  <c r="K54"/>
  <c r="L54" s="1"/>
  <c r="Y53"/>
  <c r="Z53" s="1"/>
  <c r="U53"/>
  <c r="V53" s="1"/>
  <c r="K53"/>
  <c r="L53" s="1"/>
  <c r="Y52"/>
  <c r="Z52" s="1"/>
  <c r="U52"/>
  <c r="V52" s="1"/>
  <c r="K52"/>
  <c r="L52" s="1"/>
  <c r="Y51"/>
  <c r="Z51" s="1"/>
  <c r="U51"/>
  <c r="V51" s="1"/>
  <c r="K51"/>
  <c r="L51" s="1"/>
  <c r="Y50"/>
  <c r="Z50" s="1"/>
  <c r="U50"/>
  <c r="V50" s="1"/>
  <c r="K50"/>
  <c r="L50" s="1"/>
  <c r="Y49"/>
  <c r="Z49" s="1"/>
  <c r="U49"/>
  <c r="V49" s="1"/>
  <c r="K49"/>
  <c r="L49" s="1"/>
  <c r="Y48"/>
  <c r="Z48" s="1"/>
  <c r="U48"/>
  <c r="V48" s="1"/>
  <c r="K48"/>
  <c r="L48" s="1"/>
  <c r="Y47"/>
  <c r="Z47" s="1"/>
  <c r="U47"/>
  <c r="V47" s="1"/>
  <c r="K47"/>
  <c r="L47" s="1"/>
  <c r="Y46"/>
  <c r="Z46" s="1"/>
  <c r="U46"/>
  <c r="V46" s="1"/>
  <c r="K46"/>
  <c r="L46" s="1"/>
  <c r="Y45"/>
  <c r="Z45" s="1"/>
  <c r="U45"/>
  <c r="V45" s="1"/>
  <c r="K45"/>
  <c r="L45" s="1"/>
  <c r="Y44"/>
  <c r="Z44" s="1"/>
  <c r="U44"/>
  <c r="V44" s="1"/>
  <c r="K44"/>
  <c r="L44" s="1"/>
  <c r="Y43"/>
  <c r="Z43" s="1"/>
  <c r="U43"/>
  <c r="V43" s="1"/>
  <c r="K43"/>
  <c r="L43" s="1"/>
  <c r="Y42"/>
  <c r="Z42" s="1"/>
  <c r="U42"/>
  <c r="V42" s="1"/>
  <c r="K42"/>
  <c r="L42" s="1"/>
  <c r="Y41"/>
  <c r="Z41" s="1"/>
  <c r="U41"/>
  <c r="V41" s="1"/>
  <c r="K41"/>
  <c r="L41" s="1"/>
  <c r="Y40"/>
  <c r="Z40" s="1"/>
  <c r="U40"/>
  <c r="V40" s="1"/>
  <c r="K40"/>
  <c r="L40" s="1"/>
  <c r="Y39"/>
  <c r="Z39" s="1"/>
  <c r="U39"/>
  <c r="V39" s="1"/>
  <c r="K39"/>
  <c r="L39" s="1"/>
  <c r="Y38"/>
  <c r="Z38" s="1"/>
  <c r="U38"/>
  <c r="V38" s="1"/>
  <c r="K38"/>
  <c r="L38" s="1"/>
  <c r="Y37"/>
  <c r="Z37" s="1"/>
  <c r="U37"/>
  <c r="V37" s="1"/>
  <c r="K37"/>
  <c r="L37" s="1"/>
  <c r="Y36"/>
  <c r="Z36" s="1"/>
  <c r="U36"/>
  <c r="V36" s="1"/>
  <c r="K36"/>
  <c r="L36" s="1"/>
  <c r="Y35"/>
  <c r="Z35" s="1"/>
  <c r="U35"/>
  <c r="V35" s="1"/>
  <c r="K35"/>
  <c r="L35" s="1"/>
  <c r="Y34"/>
  <c r="Z34" s="1"/>
  <c r="U34"/>
  <c r="V34" s="1"/>
  <c r="K34"/>
  <c r="L34" s="1"/>
  <c r="P196" i="4" l="1"/>
  <c r="Q196" s="1"/>
  <c r="P171"/>
  <c r="Q171" s="1"/>
  <c r="P163"/>
  <c r="Q163" s="1"/>
  <c r="P105"/>
  <c r="Q105" s="1"/>
  <c r="P159"/>
  <c r="Q159" s="1"/>
  <c r="P62"/>
  <c r="Q62" s="1"/>
  <c r="P20"/>
  <c r="Q20" s="1"/>
  <c r="P152"/>
  <c r="Q152" s="1"/>
  <c r="P55"/>
  <c r="Q55" s="1"/>
  <c r="P32"/>
  <c r="Q32" s="1"/>
  <c r="Q220"/>
  <c r="Q172"/>
  <c r="Q91"/>
  <c r="Q17"/>
  <c r="Q50"/>
  <c r="Q74"/>
  <c r="Q47"/>
  <c r="Q218"/>
  <c r="Q140"/>
  <c r="Q48"/>
  <c r="Q118"/>
  <c r="Q214"/>
  <c r="Q110"/>
  <c r="Q18"/>
  <c r="Q41"/>
  <c r="Q86"/>
  <c r="Q126"/>
  <c r="Q213"/>
  <c r="Q104"/>
  <c r="Q15"/>
  <c r="Q49"/>
  <c r="Q88"/>
  <c r="Q137"/>
  <c r="Q212"/>
  <c r="Q98"/>
  <c r="Q16"/>
  <c r="Q59"/>
  <c r="Q95"/>
  <c r="Q144"/>
  <c r="Q187"/>
  <c r="Q14"/>
  <c r="Q160"/>
  <c r="Q101"/>
  <c r="Q167"/>
  <c r="Q122"/>
  <c r="P67"/>
  <c r="Q67" s="1"/>
  <c r="P192"/>
  <c r="Q192" s="1"/>
  <c r="P89"/>
  <c r="Q89" s="1"/>
  <c r="P157"/>
  <c r="Q157" s="1"/>
  <c r="P125"/>
  <c r="Q125" s="1"/>
  <c r="P193"/>
  <c r="Q193" s="1"/>
  <c r="P97"/>
  <c r="Q97" s="1"/>
  <c r="P81"/>
  <c r="Q81" s="1"/>
  <c r="P177"/>
  <c r="Q177" s="1"/>
  <c r="P44"/>
  <c r="Q44" s="1"/>
  <c r="Q111"/>
  <c r="L9" i="2"/>
  <c r="L22"/>
  <c r="L30"/>
  <c r="L34"/>
  <c r="K39"/>
  <c r="M21"/>
  <c r="M26"/>
  <c r="M29"/>
  <c r="M8"/>
  <c r="L20"/>
  <c r="L28"/>
  <c r="K33"/>
  <c r="K26"/>
  <c r="L15"/>
  <c r="K15"/>
  <c r="M15"/>
  <c r="L17"/>
  <c r="K17"/>
  <c r="M17"/>
  <c r="L19"/>
  <c r="K19"/>
  <c r="M19"/>
  <c r="L16"/>
  <c r="K16"/>
  <c r="M16"/>
  <c r="L18"/>
  <c r="K18"/>
  <c r="M18"/>
  <c r="K12"/>
  <c r="M12"/>
  <c r="L12"/>
  <c r="K11"/>
  <c r="M11"/>
  <c r="L11"/>
  <c r="K13"/>
  <c r="M13"/>
  <c r="L13"/>
  <c r="L21"/>
  <c r="K28"/>
  <c r="L33"/>
  <c r="L36"/>
  <c r="K8"/>
  <c r="L37"/>
  <c r="M37"/>
  <c r="L38"/>
  <c r="M38"/>
</calcChain>
</file>

<file path=xl/sharedStrings.xml><?xml version="1.0" encoding="utf-8"?>
<sst xmlns="http://schemas.openxmlformats.org/spreadsheetml/2006/main" count="795" uniqueCount="81">
  <si>
    <t>муравей</t>
  </si>
  <si>
    <t>паук</t>
  </si>
  <si>
    <t>свеча</t>
  </si>
  <si>
    <t>искра</t>
  </si>
  <si>
    <t>юнец</t>
  </si>
  <si>
    <t>терьер</t>
  </si>
  <si>
    <t>стукач</t>
  </si>
  <si>
    <t>гепард</t>
  </si>
  <si>
    <t>дротик</t>
  </si>
  <si>
    <t>медведь</t>
  </si>
  <si>
    <t>факел</t>
  </si>
  <si>
    <t>вертлявый</t>
  </si>
  <si>
    <t>скиф</t>
  </si>
  <si>
    <t>пудель</t>
  </si>
  <si>
    <t>рапира</t>
  </si>
  <si>
    <t>рысь</t>
  </si>
  <si>
    <t>шкипер</t>
  </si>
  <si>
    <t>волкодав</t>
  </si>
  <si>
    <t>вектор</t>
  </si>
  <si>
    <t>мастодонт</t>
  </si>
  <si>
    <t>грохот</t>
  </si>
  <si>
    <t>носорог</t>
  </si>
  <si>
    <t>курьер</t>
  </si>
  <si>
    <t>мамонт</t>
  </si>
  <si>
    <t>m</t>
  </si>
  <si>
    <t>I</t>
  </si>
  <si>
    <t>F</t>
  </si>
  <si>
    <t>dv</t>
  </si>
  <si>
    <t>Mmax</t>
  </si>
  <si>
    <t>Tvr</t>
  </si>
  <si>
    <t>a</t>
  </si>
  <si>
    <t>ln m/m</t>
  </si>
  <si>
    <t>T</t>
  </si>
  <si>
    <t>mp</t>
  </si>
  <si>
    <t>mm</t>
  </si>
  <si>
    <t>mp+md</t>
  </si>
  <si>
    <t>mp/md</t>
  </si>
  <si>
    <t>м</t>
  </si>
  <si>
    <t>0-1</t>
  </si>
  <si>
    <t>п0-1,5</t>
  </si>
  <si>
    <t>п1</t>
  </si>
  <si>
    <t>п1-2</t>
  </si>
  <si>
    <t>0-2</t>
  </si>
  <si>
    <t>п1,5</t>
  </si>
  <si>
    <t>2+32</t>
  </si>
  <si>
    <t>g</t>
  </si>
  <si>
    <t>Tvr1</t>
  </si>
  <si>
    <t>Tvr2</t>
  </si>
  <si>
    <t>ln m2/m1</t>
  </si>
  <si>
    <t>a1</t>
  </si>
  <si>
    <t>б-м</t>
  </si>
  <si>
    <t>б-0</t>
  </si>
  <si>
    <t>б-1</t>
  </si>
  <si>
    <t>2 паук</t>
  </si>
  <si>
    <t>3 паук</t>
  </si>
  <si>
    <t>4 паук</t>
  </si>
  <si>
    <t>6 паук</t>
  </si>
  <si>
    <t>2 свеча</t>
  </si>
  <si>
    <t>3 свеча</t>
  </si>
  <si>
    <t>4 свеча</t>
  </si>
  <si>
    <t>6 свеча</t>
  </si>
  <si>
    <t>8 свеча</t>
  </si>
  <si>
    <t>вертляв</t>
  </si>
  <si>
    <t>волкода</t>
  </si>
  <si>
    <t>мастодо</t>
  </si>
  <si>
    <t>_0</t>
  </si>
  <si>
    <t>_1</t>
  </si>
  <si>
    <t>_2</t>
  </si>
  <si>
    <t>_3</t>
  </si>
  <si>
    <t>n</t>
  </si>
  <si>
    <t>h</t>
  </si>
  <si>
    <t>gr</t>
  </si>
  <si>
    <t>hi</t>
  </si>
  <si>
    <t>name</t>
  </si>
  <si>
    <t>m1d</t>
  </si>
  <si>
    <t>note</t>
  </si>
  <si>
    <t>md+mp</t>
  </si>
  <si>
    <t>mt</t>
  </si>
  <si>
    <t>m1</t>
  </si>
  <si>
    <t>pm</t>
  </si>
  <si>
    <t>dvp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</si>
</sst>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Alignment="1"/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2" borderId="12" xfId="0" applyNumberFormat="1" applyFill="1" applyBorder="1"/>
    <xf numFmtId="2" fontId="0" fillId="2" borderId="0" xfId="0" applyNumberFormat="1" applyFill="1" applyBorder="1"/>
    <xf numFmtId="2" fontId="0" fillId="2" borderId="13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6858573928258969"/>
          <c:y val="6.5289442986293383E-2"/>
          <c:w val="0.68866557305336851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Лист4!$AB$6:$AB$64</c:f>
              <c:numCache>
                <c:formatCode>0.00</c:formatCode>
                <c:ptCount val="59"/>
                <c:pt idx="0">
                  <c:v>0.81632653061224481</c:v>
                </c:pt>
                <c:pt idx="1">
                  <c:v>0.61224489795918358</c:v>
                </c:pt>
                <c:pt idx="2">
                  <c:v>1.0204081632653061</c:v>
                </c:pt>
                <c:pt idx="3">
                  <c:v>0.81632653061224481</c:v>
                </c:pt>
                <c:pt idx="4">
                  <c:v>0.61224489795918358</c:v>
                </c:pt>
                <c:pt idx="5">
                  <c:v>1.2244897959183672</c:v>
                </c:pt>
                <c:pt idx="6">
                  <c:v>1.0204081632653061</c:v>
                </c:pt>
                <c:pt idx="7">
                  <c:v>1.4285714285714284</c:v>
                </c:pt>
                <c:pt idx="8">
                  <c:v>1.2244897959183672</c:v>
                </c:pt>
                <c:pt idx="9">
                  <c:v>1.6326530612244894</c:v>
                </c:pt>
                <c:pt idx="10">
                  <c:v>1.6326530612244896</c:v>
                </c:pt>
                <c:pt idx="11">
                  <c:v>1.4285714285714284</c:v>
                </c:pt>
                <c:pt idx="12">
                  <c:v>2.0408163265306123</c:v>
                </c:pt>
                <c:pt idx="13">
                  <c:v>1.8367346938775508</c:v>
                </c:pt>
                <c:pt idx="14">
                  <c:v>1.6326530612244896</c:v>
                </c:pt>
                <c:pt idx="15">
                  <c:v>1.8367346938775508</c:v>
                </c:pt>
                <c:pt idx="16">
                  <c:v>0.4081632653061224</c:v>
                </c:pt>
                <c:pt idx="17">
                  <c:v>0.4081632653061224</c:v>
                </c:pt>
                <c:pt idx="18">
                  <c:v>3.2653061224489792</c:v>
                </c:pt>
                <c:pt idx="19">
                  <c:v>3.2653061224489792</c:v>
                </c:pt>
                <c:pt idx="20">
                  <c:v>4.0816326530612246</c:v>
                </c:pt>
                <c:pt idx="21">
                  <c:v>1.2244897959183672</c:v>
                </c:pt>
                <c:pt idx="22">
                  <c:v>1.6326530612244896</c:v>
                </c:pt>
                <c:pt idx="23">
                  <c:v>1.4285714285714284</c:v>
                </c:pt>
                <c:pt idx="24">
                  <c:v>1.0204081632653061</c:v>
                </c:pt>
                <c:pt idx="25">
                  <c:v>1.6326530612244896</c:v>
                </c:pt>
                <c:pt idx="26">
                  <c:v>1.4285714285714284</c:v>
                </c:pt>
                <c:pt idx="27">
                  <c:v>1.6326530612244896</c:v>
                </c:pt>
                <c:pt idx="28">
                  <c:v>1.2244897959183672</c:v>
                </c:pt>
                <c:pt idx="29">
                  <c:v>1.8367346938775508</c:v>
                </c:pt>
                <c:pt idx="30">
                  <c:v>1.8367346938775508</c:v>
                </c:pt>
                <c:pt idx="31">
                  <c:v>2.0408163265306123</c:v>
                </c:pt>
                <c:pt idx="32">
                  <c:v>1.0204081632653061</c:v>
                </c:pt>
                <c:pt idx="33">
                  <c:v>0.81632653061224492</c:v>
                </c:pt>
                <c:pt idx="34">
                  <c:v>3.2653061224489792</c:v>
                </c:pt>
                <c:pt idx="35">
                  <c:v>3.2653061224489792</c:v>
                </c:pt>
                <c:pt idx="36">
                  <c:v>0.81632653061224492</c:v>
                </c:pt>
                <c:pt idx="37">
                  <c:v>4.0816326530612246</c:v>
                </c:pt>
                <c:pt idx="38">
                  <c:v>4.8979591836734686</c:v>
                </c:pt>
                <c:pt idx="39">
                  <c:v>6.1224489795918364</c:v>
                </c:pt>
                <c:pt idx="40">
                  <c:v>6.1224489795918364</c:v>
                </c:pt>
                <c:pt idx="41">
                  <c:v>0.61224489795918347</c:v>
                </c:pt>
                <c:pt idx="42">
                  <c:v>6.5306122448979593</c:v>
                </c:pt>
                <c:pt idx="43">
                  <c:v>6.5306122448979576</c:v>
                </c:pt>
                <c:pt idx="44">
                  <c:v>8.1632653061224492</c:v>
                </c:pt>
                <c:pt idx="45">
                  <c:v>8.1632653061224492</c:v>
                </c:pt>
                <c:pt idx="46" formatCode="General">
                  <c:v>9.7959183673469372</c:v>
                </c:pt>
                <c:pt idx="47" formatCode="General">
                  <c:v>9.7959183673469372</c:v>
                </c:pt>
                <c:pt idx="48" formatCode="General">
                  <c:v>10.204081632653061</c:v>
                </c:pt>
                <c:pt idx="49" formatCode="General">
                  <c:v>11.428571428571427</c:v>
                </c:pt>
                <c:pt idx="50" formatCode="General">
                  <c:v>12.244897959183671</c:v>
                </c:pt>
                <c:pt idx="51" formatCode="General">
                  <c:v>12.755102040816325</c:v>
                </c:pt>
                <c:pt idx="52" formatCode="General">
                  <c:v>12.244897959183673</c:v>
                </c:pt>
                <c:pt idx="53" formatCode="General">
                  <c:v>12.244897959183673</c:v>
                </c:pt>
                <c:pt idx="54" formatCode="General">
                  <c:v>13.061224489795917</c:v>
                </c:pt>
                <c:pt idx="55" formatCode="General">
                  <c:v>13.061224489795917</c:v>
                </c:pt>
                <c:pt idx="56" formatCode="General">
                  <c:v>0.61224489795918347</c:v>
                </c:pt>
                <c:pt idx="57" formatCode="General">
                  <c:v>14.285714285714285</c:v>
                </c:pt>
                <c:pt idx="58" formatCode="General">
                  <c:v>14.693877551020407</c:v>
                </c:pt>
              </c:numCache>
            </c:numRef>
          </c:xVal>
          <c:yVal>
            <c:numRef>
              <c:f>Лист4!$AC$6:$AC$64</c:f>
              <c:numCache>
                <c:formatCode>0.00</c:formatCode>
                <c:ptCount val="59"/>
                <c:pt idx="0">
                  <c:v>2170.6993126199882</c:v>
                </c:pt>
                <c:pt idx="1">
                  <c:v>1591.8811994257439</c:v>
                </c:pt>
                <c:pt idx="2">
                  <c:v>2577.0653118978198</c:v>
                </c:pt>
                <c:pt idx="3">
                  <c:v>1998.4215893961796</c:v>
                </c:pt>
                <c:pt idx="4">
                  <c:v>1465.5414216935419</c:v>
                </c:pt>
                <c:pt idx="5">
                  <c:v>2880.3714177817046</c:v>
                </c:pt>
                <c:pt idx="6">
                  <c:v>2372.5363188900565</c:v>
                </c:pt>
                <c:pt idx="7">
                  <c:v>3116.4192239996578</c:v>
                </c:pt>
                <c:pt idx="8">
                  <c:v>2651.7705116085535</c:v>
                </c:pt>
                <c:pt idx="9">
                  <c:v>3428.7281094506243</c:v>
                </c:pt>
                <c:pt idx="10">
                  <c:v>3305.8398841896251</c:v>
                </c:pt>
                <c:pt idx="11">
                  <c:v>2869.0843649520662</c:v>
                </c:pt>
                <c:pt idx="12">
                  <c:v>3969.4476445385108</c:v>
                </c:pt>
                <c:pt idx="13">
                  <c:v>3461.4688213244604</c:v>
                </c:pt>
                <c:pt idx="14">
                  <c:v>3043.4716394126708</c:v>
                </c:pt>
                <c:pt idx="15">
                  <c:v>3186.7490736002969</c:v>
                </c:pt>
                <c:pt idx="16">
                  <c:v>680.06020561511298</c:v>
                </c:pt>
                <c:pt idx="17">
                  <c:v>626.08717342343732</c:v>
                </c:pt>
                <c:pt idx="18">
                  <c:v>4475.3601424822009</c:v>
                </c:pt>
                <c:pt idx="19">
                  <c:v>4254.2953557510746</c:v>
                </c:pt>
                <c:pt idx="20">
                  <c:v>4723.9943835443146</c:v>
                </c:pt>
                <c:pt idx="21">
                  <c:v>2466.0327966973309</c:v>
                </c:pt>
                <c:pt idx="22">
                  <c:v>3286.5267829692411</c:v>
                </c:pt>
                <c:pt idx="23">
                  <c:v>2856.5654250833377</c:v>
                </c:pt>
                <c:pt idx="24">
                  <c:v>1994.9274845169753</c:v>
                </c:pt>
                <c:pt idx="25">
                  <c:v>3188.382057427058</c:v>
                </c:pt>
                <c:pt idx="26">
                  <c:v>2760.665892762936</c:v>
                </c:pt>
                <c:pt idx="27">
                  <c:v>3121.0874072052525</c:v>
                </c:pt>
                <c:pt idx="28">
                  <c:v>2336.4666584815841</c:v>
                </c:pt>
                <c:pt idx="29">
                  <c:v>3475.5678839032457</c:v>
                </c:pt>
                <c:pt idx="30">
                  <c:v>3433.0306325155943</c:v>
                </c:pt>
                <c:pt idx="31">
                  <c:v>3793.8298282961277</c:v>
                </c:pt>
                <c:pt idx="32">
                  <c:v>1824.7488193891281</c:v>
                </c:pt>
                <c:pt idx="33">
                  <c:v>1406.606781138616</c:v>
                </c:pt>
                <c:pt idx="34">
                  <c:v>5007.0391192185361</c:v>
                </c:pt>
                <c:pt idx="35">
                  <c:v>4962.2218959456495</c:v>
                </c:pt>
                <c:pt idx="36">
                  <c:v>1185.7108139953934</c:v>
                </c:pt>
                <c:pt idx="37">
                  <c:v>5540.2735887033959</c:v>
                </c:pt>
                <c:pt idx="38">
                  <c:v>5838.2491691031992</c:v>
                </c:pt>
                <c:pt idx="39">
                  <c:v>6502.0456110627529</c:v>
                </c:pt>
                <c:pt idx="40">
                  <c:v>6426.7994111652888</c:v>
                </c:pt>
                <c:pt idx="41">
                  <c:v>632.34111996341881</c:v>
                </c:pt>
                <c:pt idx="42">
                  <c:v>6529.7359474817695</c:v>
                </c:pt>
                <c:pt idx="43">
                  <c:v>6400.8193116680277</c:v>
                </c:pt>
                <c:pt idx="44">
                  <c:v>6983.2415316951447</c:v>
                </c:pt>
                <c:pt idx="45">
                  <c:v>6799.5181352117943</c:v>
                </c:pt>
                <c:pt idx="46" formatCode="General">
                  <c:v>7266.057535468457</c:v>
                </c:pt>
                <c:pt idx="47" formatCode="General">
                  <c:v>7099.444062505112</c:v>
                </c:pt>
                <c:pt idx="48" formatCode="General">
                  <c:v>7370.396199090047</c:v>
                </c:pt>
                <c:pt idx="49" formatCode="General">
                  <c:v>7334.4143079199712</c:v>
                </c:pt>
                <c:pt idx="50" formatCode="General">
                  <c:v>7775.1960310518389</c:v>
                </c:pt>
                <c:pt idx="51" formatCode="General">
                  <c:v>7981.2465247459577</c:v>
                </c:pt>
                <c:pt idx="52" formatCode="General">
                  <c:v>7657.2425971569255</c:v>
                </c:pt>
                <c:pt idx="53" formatCode="General">
                  <c:v>7401.3694292296341</c:v>
                </c:pt>
                <c:pt idx="54" formatCode="General">
                  <c:v>7712.2423349055352</c:v>
                </c:pt>
                <c:pt idx="55" formatCode="General">
                  <c:v>7524.0451551705592</c:v>
                </c:pt>
                <c:pt idx="56" formatCode="General">
                  <c:v>344.69811306371321</c:v>
                </c:pt>
                <c:pt idx="57" formatCode="General">
                  <c:v>7879.1136160403294</c:v>
                </c:pt>
                <c:pt idx="58" formatCode="General">
                  <c:v>7680.6164671121933</c:v>
                </c:pt>
              </c:numCache>
            </c:numRef>
          </c:yVal>
        </c:ser>
        <c:axId val="70199936"/>
        <c:axId val="70230400"/>
      </c:scatterChart>
      <c:valAx>
        <c:axId val="70199936"/>
        <c:scaling>
          <c:orientation val="minMax"/>
        </c:scaling>
        <c:axPos val="b"/>
        <c:numFmt formatCode="0.00" sourceLinked="1"/>
        <c:tickLblPos val="nextTo"/>
        <c:crossAx val="70230400"/>
        <c:crosses val="autoZero"/>
        <c:crossBetween val="midCat"/>
      </c:valAx>
      <c:valAx>
        <c:axId val="70230400"/>
        <c:scaling>
          <c:orientation val="minMax"/>
        </c:scaling>
        <c:axPos val="l"/>
        <c:majorGridlines/>
        <c:numFmt formatCode="0.00" sourceLinked="1"/>
        <c:tickLblPos val="nextTo"/>
        <c:crossAx val="70199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6858573928258969"/>
          <c:y val="6.5289442986293383E-2"/>
          <c:w val="0.68866557305336862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Лист4!$AB$6:$AB$64</c:f>
              <c:numCache>
                <c:formatCode>0.00</c:formatCode>
                <c:ptCount val="59"/>
                <c:pt idx="0">
                  <c:v>0.81632653061224481</c:v>
                </c:pt>
                <c:pt idx="1">
                  <c:v>0.61224489795918358</c:v>
                </c:pt>
                <c:pt idx="2">
                  <c:v>1.0204081632653061</c:v>
                </c:pt>
                <c:pt idx="3">
                  <c:v>0.81632653061224481</c:v>
                </c:pt>
                <c:pt idx="4">
                  <c:v>0.61224489795918358</c:v>
                </c:pt>
                <c:pt idx="5">
                  <c:v>1.2244897959183672</c:v>
                </c:pt>
                <c:pt idx="6">
                  <c:v>1.0204081632653061</c:v>
                </c:pt>
                <c:pt idx="7">
                  <c:v>1.4285714285714284</c:v>
                </c:pt>
                <c:pt idx="8">
                  <c:v>1.2244897959183672</c:v>
                </c:pt>
                <c:pt idx="9">
                  <c:v>1.6326530612244894</c:v>
                </c:pt>
                <c:pt idx="10">
                  <c:v>1.6326530612244896</c:v>
                </c:pt>
                <c:pt idx="11">
                  <c:v>1.4285714285714284</c:v>
                </c:pt>
                <c:pt idx="12">
                  <c:v>2.0408163265306123</c:v>
                </c:pt>
                <c:pt idx="13">
                  <c:v>1.8367346938775508</c:v>
                </c:pt>
                <c:pt idx="14">
                  <c:v>1.6326530612244896</c:v>
                </c:pt>
                <c:pt idx="15">
                  <c:v>1.8367346938775508</c:v>
                </c:pt>
                <c:pt idx="16">
                  <c:v>0.4081632653061224</c:v>
                </c:pt>
                <c:pt idx="17">
                  <c:v>0.4081632653061224</c:v>
                </c:pt>
                <c:pt idx="18">
                  <c:v>3.2653061224489792</c:v>
                </c:pt>
                <c:pt idx="19">
                  <c:v>3.2653061224489792</c:v>
                </c:pt>
                <c:pt idx="20">
                  <c:v>4.0816326530612246</c:v>
                </c:pt>
                <c:pt idx="21">
                  <c:v>1.2244897959183672</c:v>
                </c:pt>
                <c:pt idx="22">
                  <c:v>1.6326530612244896</c:v>
                </c:pt>
                <c:pt idx="23">
                  <c:v>1.4285714285714284</c:v>
                </c:pt>
                <c:pt idx="24">
                  <c:v>1.0204081632653061</c:v>
                </c:pt>
                <c:pt idx="25">
                  <c:v>1.6326530612244896</c:v>
                </c:pt>
                <c:pt idx="26">
                  <c:v>1.4285714285714284</c:v>
                </c:pt>
                <c:pt idx="27">
                  <c:v>1.6326530612244896</c:v>
                </c:pt>
                <c:pt idx="28">
                  <c:v>1.2244897959183672</c:v>
                </c:pt>
                <c:pt idx="29">
                  <c:v>1.8367346938775508</c:v>
                </c:pt>
                <c:pt idx="30">
                  <c:v>1.8367346938775508</c:v>
                </c:pt>
                <c:pt idx="31">
                  <c:v>2.0408163265306123</c:v>
                </c:pt>
                <c:pt idx="32">
                  <c:v>1.0204081632653061</c:v>
                </c:pt>
                <c:pt idx="33">
                  <c:v>0.81632653061224492</c:v>
                </c:pt>
                <c:pt idx="34">
                  <c:v>3.2653061224489792</c:v>
                </c:pt>
                <c:pt idx="35">
                  <c:v>3.2653061224489792</c:v>
                </c:pt>
                <c:pt idx="36">
                  <c:v>0.81632653061224492</c:v>
                </c:pt>
                <c:pt idx="37">
                  <c:v>4.0816326530612246</c:v>
                </c:pt>
                <c:pt idx="38">
                  <c:v>4.8979591836734686</c:v>
                </c:pt>
                <c:pt idx="39">
                  <c:v>6.1224489795918364</c:v>
                </c:pt>
                <c:pt idx="40">
                  <c:v>6.1224489795918364</c:v>
                </c:pt>
                <c:pt idx="41">
                  <c:v>0.61224489795918347</c:v>
                </c:pt>
                <c:pt idx="42">
                  <c:v>6.5306122448979593</c:v>
                </c:pt>
                <c:pt idx="43">
                  <c:v>6.5306122448979576</c:v>
                </c:pt>
                <c:pt idx="44">
                  <c:v>8.1632653061224492</c:v>
                </c:pt>
                <c:pt idx="45">
                  <c:v>8.1632653061224492</c:v>
                </c:pt>
                <c:pt idx="46" formatCode="General">
                  <c:v>9.7959183673469372</c:v>
                </c:pt>
                <c:pt idx="47" formatCode="General">
                  <c:v>9.7959183673469372</c:v>
                </c:pt>
                <c:pt idx="48" formatCode="General">
                  <c:v>10.204081632653061</c:v>
                </c:pt>
                <c:pt idx="49" formatCode="General">
                  <c:v>11.428571428571427</c:v>
                </c:pt>
                <c:pt idx="50" formatCode="General">
                  <c:v>12.244897959183671</c:v>
                </c:pt>
                <c:pt idx="51" formatCode="General">
                  <c:v>12.755102040816325</c:v>
                </c:pt>
                <c:pt idx="52" formatCode="General">
                  <c:v>12.244897959183673</c:v>
                </c:pt>
                <c:pt idx="53" formatCode="General">
                  <c:v>12.244897959183673</c:v>
                </c:pt>
                <c:pt idx="54" formatCode="General">
                  <c:v>13.061224489795917</c:v>
                </c:pt>
                <c:pt idx="55" formatCode="General">
                  <c:v>13.061224489795917</c:v>
                </c:pt>
                <c:pt idx="56" formatCode="General">
                  <c:v>0.61224489795918347</c:v>
                </c:pt>
                <c:pt idx="57" formatCode="General">
                  <c:v>14.285714285714285</c:v>
                </c:pt>
                <c:pt idx="58" formatCode="General">
                  <c:v>14.693877551020407</c:v>
                </c:pt>
              </c:numCache>
            </c:numRef>
          </c:xVal>
          <c:yVal>
            <c:numRef>
              <c:f>Лист4!$AC$6:$AC$64</c:f>
              <c:numCache>
                <c:formatCode>0.00</c:formatCode>
                <c:ptCount val="59"/>
                <c:pt idx="0">
                  <c:v>2170.6993126199882</c:v>
                </c:pt>
                <c:pt idx="1">
                  <c:v>1591.8811994257439</c:v>
                </c:pt>
                <c:pt idx="2">
                  <c:v>2577.0653118978198</c:v>
                </c:pt>
                <c:pt idx="3">
                  <c:v>1998.4215893961796</c:v>
                </c:pt>
                <c:pt idx="4">
                  <c:v>1465.5414216935419</c:v>
                </c:pt>
                <c:pt idx="5">
                  <c:v>2880.3714177817046</c:v>
                </c:pt>
                <c:pt idx="6">
                  <c:v>2372.5363188900565</c:v>
                </c:pt>
                <c:pt idx="7">
                  <c:v>3116.4192239996578</c:v>
                </c:pt>
                <c:pt idx="8">
                  <c:v>2651.7705116085535</c:v>
                </c:pt>
                <c:pt idx="9">
                  <c:v>3428.7281094506243</c:v>
                </c:pt>
                <c:pt idx="10">
                  <c:v>3305.8398841896251</c:v>
                </c:pt>
                <c:pt idx="11">
                  <c:v>2869.0843649520662</c:v>
                </c:pt>
                <c:pt idx="12">
                  <c:v>3969.4476445385108</c:v>
                </c:pt>
                <c:pt idx="13">
                  <c:v>3461.4688213244604</c:v>
                </c:pt>
                <c:pt idx="14">
                  <c:v>3043.4716394126708</c:v>
                </c:pt>
                <c:pt idx="15">
                  <c:v>3186.7490736002969</c:v>
                </c:pt>
                <c:pt idx="16">
                  <c:v>680.06020561511298</c:v>
                </c:pt>
                <c:pt idx="17">
                  <c:v>626.08717342343732</c:v>
                </c:pt>
                <c:pt idx="18">
                  <c:v>4475.3601424822009</c:v>
                </c:pt>
                <c:pt idx="19">
                  <c:v>4254.2953557510746</c:v>
                </c:pt>
                <c:pt idx="20">
                  <c:v>4723.9943835443146</c:v>
                </c:pt>
                <c:pt idx="21">
                  <c:v>2466.0327966973309</c:v>
                </c:pt>
                <c:pt idx="22">
                  <c:v>3286.5267829692411</c:v>
                </c:pt>
                <c:pt idx="23">
                  <c:v>2856.5654250833377</c:v>
                </c:pt>
                <c:pt idx="24">
                  <c:v>1994.9274845169753</c:v>
                </c:pt>
                <c:pt idx="25">
                  <c:v>3188.382057427058</c:v>
                </c:pt>
                <c:pt idx="26">
                  <c:v>2760.665892762936</c:v>
                </c:pt>
                <c:pt idx="27">
                  <c:v>3121.0874072052525</c:v>
                </c:pt>
                <c:pt idx="28">
                  <c:v>2336.4666584815841</c:v>
                </c:pt>
                <c:pt idx="29">
                  <c:v>3475.5678839032457</c:v>
                </c:pt>
                <c:pt idx="30">
                  <c:v>3433.0306325155943</c:v>
                </c:pt>
                <c:pt idx="31">
                  <c:v>3793.8298282961277</c:v>
                </c:pt>
                <c:pt idx="32">
                  <c:v>1824.7488193891281</c:v>
                </c:pt>
                <c:pt idx="33">
                  <c:v>1406.606781138616</c:v>
                </c:pt>
                <c:pt idx="34">
                  <c:v>5007.0391192185361</c:v>
                </c:pt>
                <c:pt idx="35">
                  <c:v>4962.2218959456495</c:v>
                </c:pt>
                <c:pt idx="36">
                  <c:v>1185.7108139953934</c:v>
                </c:pt>
                <c:pt idx="37">
                  <c:v>5540.2735887033959</c:v>
                </c:pt>
                <c:pt idx="38">
                  <c:v>5838.2491691031992</c:v>
                </c:pt>
                <c:pt idx="39">
                  <c:v>6502.0456110627529</c:v>
                </c:pt>
                <c:pt idx="40">
                  <c:v>6426.7994111652888</c:v>
                </c:pt>
                <c:pt idx="41">
                  <c:v>632.34111996341881</c:v>
                </c:pt>
                <c:pt idx="42">
                  <c:v>6529.7359474817695</c:v>
                </c:pt>
                <c:pt idx="43">
                  <c:v>6400.8193116680277</c:v>
                </c:pt>
                <c:pt idx="44">
                  <c:v>6983.2415316951447</c:v>
                </c:pt>
                <c:pt idx="45">
                  <c:v>6799.5181352117943</c:v>
                </c:pt>
                <c:pt idx="46" formatCode="General">
                  <c:v>7266.057535468457</c:v>
                </c:pt>
                <c:pt idx="47" formatCode="General">
                  <c:v>7099.444062505112</c:v>
                </c:pt>
                <c:pt idx="48" formatCode="General">
                  <c:v>7370.396199090047</c:v>
                </c:pt>
                <c:pt idx="49" formatCode="General">
                  <c:v>7334.4143079199712</c:v>
                </c:pt>
                <c:pt idx="50" formatCode="General">
                  <c:v>7775.1960310518389</c:v>
                </c:pt>
                <c:pt idx="51" formatCode="General">
                  <c:v>7981.2465247459577</c:v>
                </c:pt>
                <c:pt idx="52" formatCode="General">
                  <c:v>7657.2425971569255</c:v>
                </c:pt>
                <c:pt idx="53" formatCode="General">
                  <c:v>7401.3694292296341</c:v>
                </c:pt>
                <c:pt idx="54" formatCode="General">
                  <c:v>7712.2423349055352</c:v>
                </c:pt>
                <c:pt idx="55" formatCode="General">
                  <c:v>7524.0451551705592</c:v>
                </c:pt>
                <c:pt idx="56" formatCode="General">
                  <c:v>344.69811306371321</c:v>
                </c:pt>
                <c:pt idx="57" formatCode="General">
                  <c:v>7879.1136160403294</c:v>
                </c:pt>
                <c:pt idx="58" formatCode="General">
                  <c:v>7680.6164671121933</c:v>
                </c:pt>
              </c:numCache>
            </c:numRef>
          </c:yVal>
        </c:ser>
        <c:axId val="71004160"/>
        <c:axId val="71005696"/>
      </c:scatterChart>
      <c:valAx>
        <c:axId val="71004160"/>
        <c:scaling>
          <c:orientation val="minMax"/>
        </c:scaling>
        <c:axPos val="b"/>
        <c:numFmt formatCode="0.00" sourceLinked="1"/>
        <c:tickLblPos val="nextTo"/>
        <c:crossAx val="71005696"/>
        <c:crosses val="autoZero"/>
        <c:crossBetween val="midCat"/>
      </c:valAx>
      <c:valAx>
        <c:axId val="71005696"/>
        <c:scaling>
          <c:orientation val="minMax"/>
        </c:scaling>
        <c:axPos val="l"/>
        <c:majorGridlines/>
        <c:numFmt formatCode="0.00" sourceLinked="1"/>
        <c:tickLblPos val="nextTo"/>
        <c:crossAx val="71004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400050</xdr:colOff>
      <xdr:row>64</xdr:row>
      <xdr:rowOff>47624</xdr:rowOff>
    </xdr:from>
    <xdr:to>
      <xdr:col>38</xdr:col>
      <xdr:colOff>95250</xdr:colOff>
      <xdr:row>96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400050</xdr:colOff>
      <xdr:row>64</xdr:row>
      <xdr:rowOff>47624</xdr:rowOff>
    </xdr:from>
    <xdr:to>
      <xdr:col>38</xdr:col>
      <xdr:colOff>95250</xdr:colOff>
      <xdr:row>96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2"/>
  <sheetViews>
    <sheetView topLeftCell="A25" workbookViewId="0">
      <selection activeCell="A8" sqref="A8:D31"/>
    </sheetView>
  </sheetViews>
  <sheetFormatPr defaultRowHeight="15"/>
  <cols>
    <col min="5" max="5" width="4.5703125" bestFit="1" customWidth="1"/>
    <col min="6" max="6" width="5.5703125" bestFit="1" customWidth="1"/>
    <col min="7" max="7" width="4.5703125" bestFit="1" customWidth="1"/>
    <col min="8" max="10" width="5.5703125" bestFit="1" customWidth="1"/>
    <col min="11" max="11" width="6.28515625" bestFit="1" customWidth="1"/>
    <col min="12" max="12" width="5.28515625" bestFit="1" customWidth="1"/>
    <col min="13" max="13" width="7.28515625" bestFit="1" customWidth="1"/>
    <col min="14" max="14" width="8.5703125" bestFit="1" customWidth="1"/>
    <col min="15" max="15" width="7.28515625" bestFit="1" customWidth="1"/>
    <col min="16" max="16" width="5.28515625" bestFit="1" customWidth="1"/>
    <col min="17" max="17" width="7.28515625" bestFit="1" customWidth="1"/>
    <col min="18" max="18" width="5.28515625" bestFit="1" customWidth="1"/>
    <col min="19" max="19" width="8.28515625" bestFit="1" customWidth="1"/>
    <col min="20" max="20" width="5.28515625" bestFit="1" customWidth="1"/>
  </cols>
  <sheetData>
    <row r="1" spans="1:26">
      <c r="A1">
        <v>1.5</v>
      </c>
      <c r="B1">
        <v>1.05</v>
      </c>
      <c r="C1">
        <f>B1*(1+C$5)</f>
        <v>1.26</v>
      </c>
      <c r="D1">
        <f>A1-C1</f>
        <v>0.24</v>
      </c>
    </row>
    <row r="2" spans="1:26">
      <c r="A2">
        <v>3.5625</v>
      </c>
      <c r="B2">
        <v>2.81</v>
      </c>
      <c r="C2">
        <f t="shared" ref="C2:C4" si="0">B2*(1+C$5)</f>
        <v>3.3719999999999999</v>
      </c>
      <c r="D2">
        <f t="shared" ref="D2:D4" si="1">A2-C2</f>
        <v>0.19050000000000011</v>
      </c>
    </row>
    <row r="3" spans="1:26">
      <c r="A3">
        <v>7.65</v>
      </c>
      <c r="B3">
        <v>6.15</v>
      </c>
      <c r="C3">
        <f t="shared" si="0"/>
        <v>7.38</v>
      </c>
      <c r="D3">
        <f t="shared" si="1"/>
        <v>0.27000000000000046</v>
      </c>
    </row>
    <row r="4" spans="1:26">
      <c r="A4">
        <v>24</v>
      </c>
      <c r="B4">
        <v>19</v>
      </c>
      <c r="C4">
        <f t="shared" si="0"/>
        <v>22.8</v>
      </c>
      <c r="D4">
        <f t="shared" si="1"/>
        <v>1.1999999999999993</v>
      </c>
    </row>
    <row r="5" spans="1:26">
      <c r="C5" s="1">
        <v>0.2</v>
      </c>
      <c r="M5" t="s">
        <v>31</v>
      </c>
    </row>
    <row r="6" spans="1:26">
      <c r="M6" t="s">
        <v>27</v>
      </c>
      <c r="N6" t="s">
        <v>28</v>
      </c>
      <c r="O6" t="s">
        <v>29</v>
      </c>
    </row>
    <row r="7" spans="1:26">
      <c r="B7" t="s">
        <v>24</v>
      </c>
      <c r="C7" t="s">
        <v>25</v>
      </c>
      <c r="D7" t="s">
        <v>26</v>
      </c>
      <c r="E7" s="38">
        <v>10</v>
      </c>
      <c r="F7" s="38"/>
      <c r="G7" s="38">
        <v>100</v>
      </c>
      <c r="H7" s="38"/>
      <c r="I7" s="38">
        <v>1000</v>
      </c>
      <c r="J7" s="38"/>
      <c r="K7" s="38">
        <v>3000</v>
      </c>
      <c r="L7" s="38"/>
      <c r="M7">
        <v>6</v>
      </c>
      <c r="S7" s="38">
        <v>4000</v>
      </c>
      <c r="T7" s="38"/>
      <c r="U7" s="38">
        <v>5000</v>
      </c>
      <c r="V7" s="38"/>
      <c r="W7" s="38">
        <v>6000</v>
      </c>
      <c r="X7" s="38"/>
      <c r="Y7" s="2">
        <v>7000</v>
      </c>
      <c r="Z7" s="2"/>
    </row>
    <row r="8" spans="1:26">
      <c r="A8" t="s">
        <v>0</v>
      </c>
      <c r="B8">
        <v>0.02</v>
      </c>
      <c r="C8">
        <v>80</v>
      </c>
      <c r="D8">
        <v>0.5</v>
      </c>
      <c r="E8" s="1">
        <f t="shared" ref="E8:E31" si="2">8*$B8*(1-EXP(E$7/$C8/10))/(EXP(E$7/$C8/10)-9)</f>
        <v>2.5196519731573362E-4</v>
      </c>
      <c r="F8" s="1">
        <f t="shared" ref="F8:F31" si="3">$D8/($B8+9/8*E8)/10</f>
        <v>2.4650625638890413</v>
      </c>
      <c r="G8" s="1">
        <f t="shared" ref="G8:G31" si="4">8*$B8*(1-EXP(G$7/$C8/10))/(EXP(G$7/$C8/10)-9)</f>
        <v>2.7080404865396628E-3</v>
      </c>
      <c r="H8" s="1">
        <f t="shared" ref="H8:H31" si="5">$D8/($B8+9/8*G8)/10</f>
        <v>2.1695225385191748</v>
      </c>
      <c r="I8" s="1">
        <f t="shared" ref="I8:I31" si="6">8*$B8*(1-EXP(I$7/$C8/10))/(EXP(I$7/$C8/10)-9)</f>
        <v>7.2319360373533634E-2</v>
      </c>
      <c r="J8" s="1">
        <f t="shared" ref="J8:J31" si="7">$D8/($B8+9/8*I8)/10</f>
        <v>0.49329474116928462</v>
      </c>
      <c r="K8" s="1">
        <f t="shared" ref="K8:K31" si="8">8*$B8*(1-EXP(K$7/$C8/10))/(EXP(K$7/$C8/10)-9)</f>
        <v>-0.19818492493761397</v>
      </c>
      <c r="L8" s="1">
        <f t="shared" ref="L8:L31" si="9">$D8/($B8+9/8*K8)/10</f>
        <v>-0.24635633977997434</v>
      </c>
      <c r="M8">
        <f t="shared" ref="M8:M31" si="10">LN(M$7)*10*C8</f>
        <v>1433.4075753824438</v>
      </c>
      <c r="N8" s="1">
        <f t="shared" ref="N8:N31" si="11">8*$B8*(1-EXP(M8/$C8/10))/(EXP(M8/$C8/10)-9)</f>
        <v>0.26666666666666666</v>
      </c>
      <c r="O8" s="1">
        <f t="shared" ref="O8:O31" si="12">$D8/($B8+9/8*N8)/10</f>
        <v>0.15625</v>
      </c>
      <c r="S8" s="1">
        <f t="shared" ref="S8:S31" si="13">8*$B8*(1-EXP(S$7/$C8/10))/(EXP(S$7/$C8/10)-9)</f>
        <v>-0.16918134276735103</v>
      </c>
      <c r="T8" s="1">
        <f t="shared" ref="T8:T31" si="14">$D8/($B8+9/8*S8)/10</f>
        <v>-0.29354952406507212</v>
      </c>
      <c r="U8" s="1">
        <f t="shared" ref="U8:U31" si="15">8*$B8*(1-EXP(U$7/$C8/10))/(EXP(U$7/$C8/10)-9)</f>
        <v>-0.16251467141487841</v>
      </c>
      <c r="V8" s="1">
        <f t="shared" ref="V8:V31" si="16">$D8/($B8+9/8*U8)/10</f>
        <v>-0.30707059774185957</v>
      </c>
      <c r="W8" s="1">
        <f t="shared" ref="W8:W31" si="17">8*$B8*(1-EXP(W$7/$C8/10))/(EXP(W$7/$C8/10)-9)</f>
        <v>-0.16071148961787377</v>
      </c>
      <c r="X8" s="1">
        <f t="shared" ref="X8:X31" si="18">$D8/($B8+9/8*W8)/10</f>
        <v>-0.31094445020895911</v>
      </c>
      <c r="Y8" s="1">
        <f t="shared" ref="Y8:Y31" si="19">8*$B8*(1-EXP(Y$7/$C8/10))/(EXP(Y$7/$C8/10)-9)</f>
        <v>-0.16020312017637892</v>
      </c>
      <c r="Z8" s="1">
        <f t="shared" ref="Z8:Z31" si="20">$D8/($B8+9/8*Y8)/10</f>
        <v>-0.31205432752311191</v>
      </c>
    </row>
    <row r="9" spans="1:26">
      <c r="A9" t="s">
        <v>1</v>
      </c>
      <c r="B9">
        <v>0.02</v>
      </c>
      <c r="C9">
        <v>260</v>
      </c>
      <c r="D9">
        <v>1.79</v>
      </c>
      <c r="E9" s="1">
        <f t="shared" si="2"/>
        <v>7.7108338451259485E-5</v>
      </c>
      <c r="F9" s="1">
        <f t="shared" si="3"/>
        <v>8.9113484160780239</v>
      </c>
      <c r="G9" s="1">
        <f t="shared" si="4"/>
        <v>7.8807779987739998E-4</v>
      </c>
      <c r="H9" s="1">
        <f t="shared" si="5"/>
        <v>8.5700931177450457</v>
      </c>
      <c r="I9" s="1">
        <f t="shared" si="6"/>
        <v>9.965258431185944E-3</v>
      </c>
      <c r="J9" s="1">
        <f t="shared" si="7"/>
        <v>5.7351729606185859</v>
      </c>
      <c r="K9" s="1">
        <f t="shared" si="8"/>
        <v>5.9567709411602478E-2</v>
      </c>
      <c r="L9" s="1">
        <f t="shared" si="9"/>
        <v>2.0571479590209045</v>
      </c>
      <c r="M9">
        <f t="shared" si="10"/>
        <v>4658.5746199929426</v>
      </c>
      <c r="N9" s="1">
        <f t="shared" si="11"/>
        <v>0.26666666666666666</v>
      </c>
      <c r="O9" s="1">
        <f t="shared" si="12"/>
        <v>0.55937499999999996</v>
      </c>
      <c r="S9" s="1">
        <f t="shared" si="13"/>
        <v>0.13475561793740801</v>
      </c>
      <c r="T9" s="1">
        <f t="shared" si="14"/>
        <v>1.043123116515464</v>
      </c>
      <c r="U9" s="1">
        <f t="shared" si="15"/>
        <v>0.43313584887843581</v>
      </c>
      <c r="V9" s="1">
        <f t="shared" si="16"/>
        <v>0.35286383401409355</v>
      </c>
      <c r="W9" s="1">
        <f t="shared" si="17"/>
        <v>-1.3776527832875003</v>
      </c>
      <c r="X9" s="1">
        <f t="shared" si="18"/>
        <v>-0.11700421764239385</v>
      </c>
      <c r="Y9" s="1">
        <f t="shared" si="19"/>
        <v>-0.3820020951124381</v>
      </c>
      <c r="Z9" s="1">
        <f t="shared" si="20"/>
        <v>-0.43684922598101827</v>
      </c>
    </row>
    <row r="10" spans="1:26">
      <c r="A10" t="s">
        <v>2</v>
      </c>
      <c r="B10">
        <v>0.08</v>
      </c>
      <c r="C10">
        <v>275</v>
      </c>
      <c r="D10">
        <v>15</v>
      </c>
      <c r="E10" s="1">
        <f t="shared" si="2"/>
        <v>2.915714319637082E-4</v>
      </c>
      <c r="F10" s="1">
        <f t="shared" si="3"/>
        <v>18.673434748463105</v>
      </c>
      <c r="G10" s="1">
        <f t="shared" si="4"/>
        <v>2.9764085871184414E-3</v>
      </c>
      <c r="H10" s="1">
        <f t="shared" si="5"/>
        <v>17.996733306287155</v>
      </c>
      <c r="I10" s="1">
        <f t="shared" si="6"/>
        <v>3.7118896984589422E-2</v>
      </c>
      <c r="J10" s="1">
        <f t="shared" si="7"/>
        <v>12.319442239663848</v>
      </c>
      <c r="K10" s="1">
        <f t="shared" si="8"/>
        <v>0.2100717761708257</v>
      </c>
      <c r="L10" s="1">
        <f t="shared" si="9"/>
        <v>4.7418722605135812</v>
      </c>
      <c r="M10">
        <f t="shared" si="10"/>
        <v>4927.3385403771508</v>
      </c>
      <c r="N10" s="1">
        <f t="shared" si="11"/>
        <v>1.0666666666666667</v>
      </c>
      <c r="O10" s="1">
        <f t="shared" si="12"/>
        <v>1.171875</v>
      </c>
      <c r="S10" s="1">
        <f t="shared" si="13"/>
        <v>0.44532899268138532</v>
      </c>
      <c r="T10" s="1">
        <f t="shared" si="14"/>
        <v>2.5817772933239542</v>
      </c>
      <c r="U10" s="1">
        <f t="shared" si="15"/>
        <v>1.1632277606977603</v>
      </c>
      <c r="V10" s="1">
        <f t="shared" si="16"/>
        <v>1.0802003921171095</v>
      </c>
      <c r="W10" s="1">
        <f t="shared" si="17"/>
        <v>36.570676843151404</v>
      </c>
      <c r="X10" s="1">
        <f t="shared" si="18"/>
        <v>3.638832621916932E-2</v>
      </c>
      <c r="Y10" s="1">
        <f t="shared" si="19"/>
        <v>-2.0056895856193124</v>
      </c>
      <c r="Z10" s="1">
        <f t="shared" si="20"/>
        <v>-0.68921129377927492</v>
      </c>
    </row>
    <row r="11" spans="1:26">
      <c r="A11" t="s">
        <v>3</v>
      </c>
      <c r="B11">
        <v>0.13</v>
      </c>
      <c r="C11">
        <v>265</v>
      </c>
      <c r="D11">
        <v>16.5</v>
      </c>
      <c r="E11" s="1">
        <f t="shared" si="2"/>
        <v>4.9172518343063726E-4</v>
      </c>
      <c r="F11" s="1">
        <f t="shared" si="3"/>
        <v>12.638526791209323</v>
      </c>
      <c r="G11" s="1">
        <f t="shared" si="4"/>
        <v>5.0235440798640134E-3</v>
      </c>
      <c r="H11" s="1">
        <f t="shared" si="5"/>
        <v>12.163523123835301</v>
      </c>
      <c r="I11" s="1">
        <f t="shared" si="6"/>
        <v>6.321812875910103E-2</v>
      </c>
      <c r="J11" s="1">
        <f t="shared" si="7"/>
        <v>8.2040411724424214</v>
      </c>
      <c r="K11" s="1">
        <f t="shared" si="8"/>
        <v>0.37066875340010386</v>
      </c>
      <c r="L11" s="1">
        <f t="shared" si="9"/>
        <v>3.0164404363427608</v>
      </c>
      <c r="M11">
        <f t="shared" si="10"/>
        <v>4748.1625934543454</v>
      </c>
      <c r="N11" s="1">
        <f t="shared" si="11"/>
        <v>1.7333333333333334</v>
      </c>
      <c r="O11" s="1">
        <f t="shared" si="12"/>
        <v>0.79326923076923073</v>
      </c>
      <c r="S11" s="1">
        <f t="shared" si="13"/>
        <v>0.81887277846742823</v>
      </c>
      <c r="T11" s="1">
        <f t="shared" si="14"/>
        <v>1.5695871082507131</v>
      </c>
      <c r="U11" s="1">
        <f t="shared" si="15"/>
        <v>2.4240264414356729</v>
      </c>
      <c r="V11" s="1">
        <f t="shared" si="16"/>
        <v>0.57752286337054726</v>
      </c>
      <c r="W11" s="1">
        <f t="shared" si="17"/>
        <v>-14.395792002770021</v>
      </c>
      <c r="X11" s="1">
        <f t="shared" si="18"/>
        <v>-0.10270604916718713</v>
      </c>
      <c r="Y11" s="1">
        <f t="shared" si="19"/>
        <v>-2.6926392340213239</v>
      </c>
      <c r="Z11" s="1">
        <f t="shared" si="20"/>
        <v>-0.56911875967482228</v>
      </c>
    </row>
    <row r="12" spans="1:26">
      <c r="A12" t="s">
        <v>4</v>
      </c>
      <c r="B12">
        <v>0.18</v>
      </c>
      <c r="C12">
        <v>280</v>
      </c>
      <c r="D12">
        <v>29</v>
      </c>
      <c r="E12" s="1">
        <f t="shared" si="2"/>
        <v>6.442946156445462E-4</v>
      </c>
      <c r="F12" s="1">
        <f t="shared" si="3"/>
        <v>16.046494423878144</v>
      </c>
      <c r="G12" s="1">
        <f t="shared" si="4"/>
        <v>6.5746276921146429E-3</v>
      </c>
      <c r="H12" s="1">
        <f t="shared" si="5"/>
        <v>15.475212602860319</v>
      </c>
      <c r="I12" s="1">
        <f t="shared" si="6"/>
        <v>8.1643804496327299E-2</v>
      </c>
      <c r="J12" s="1">
        <f t="shared" si="7"/>
        <v>10.667675851035352</v>
      </c>
      <c r="K12" s="1">
        <f t="shared" si="8"/>
        <v>0.45459577702518544</v>
      </c>
      <c r="L12" s="1">
        <f t="shared" si="9"/>
        <v>4.1942653596725625</v>
      </c>
      <c r="M12">
        <f t="shared" si="10"/>
        <v>5016.9265138385535</v>
      </c>
      <c r="N12" s="1">
        <f t="shared" si="11"/>
        <v>2.4</v>
      </c>
      <c r="O12" s="1">
        <f t="shared" si="12"/>
        <v>1.0069444444444444</v>
      </c>
      <c r="S12" s="1">
        <f t="shared" si="13"/>
        <v>0.94644394616194349</v>
      </c>
      <c r="T12" s="1">
        <f t="shared" si="14"/>
        <v>2.3297861466182983</v>
      </c>
      <c r="U12" s="1">
        <f t="shared" si="15"/>
        <v>2.3542643311734079</v>
      </c>
      <c r="V12" s="1">
        <f t="shared" si="16"/>
        <v>1.025261244737433</v>
      </c>
      <c r="W12" s="1">
        <f t="shared" si="17"/>
        <v>22.749304541999191</v>
      </c>
      <c r="X12" s="1">
        <f t="shared" si="18"/>
        <v>0.11252099656940642</v>
      </c>
      <c r="Y12" s="1">
        <f t="shared" si="19"/>
        <v>-5.0598026271991934</v>
      </c>
      <c r="Z12" s="1">
        <f t="shared" si="20"/>
        <v>-0.52609828883072329</v>
      </c>
    </row>
    <row r="13" spans="1:26">
      <c r="A13" t="s">
        <v>5</v>
      </c>
      <c r="B13">
        <v>0.5</v>
      </c>
      <c r="C13">
        <v>85</v>
      </c>
      <c r="D13">
        <v>15</v>
      </c>
      <c r="E13" s="1">
        <f t="shared" si="2"/>
        <v>5.9258570708101213E-3</v>
      </c>
      <c r="F13" s="1">
        <f t="shared" si="3"/>
        <v>2.960526768411198</v>
      </c>
      <c r="G13" s="1">
        <f t="shared" si="4"/>
        <v>6.3413135994225031E-2</v>
      </c>
      <c r="H13" s="1">
        <f t="shared" si="5"/>
        <v>2.6254079582343675</v>
      </c>
      <c r="I13" s="1">
        <f t="shared" si="6"/>
        <v>1.5583621636078462</v>
      </c>
      <c r="J13" s="1">
        <f t="shared" si="7"/>
        <v>0.66573244165096235</v>
      </c>
      <c r="K13" s="1">
        <f t="shared" si="8"/>
        <v>-5.2747023068609407</v>
      </c>
      <c r="L13" s="1">
        <f t="shared" si="9"/>
        <v>-0.27603771295685842</v>
      </c>
      <c r="M13">
        <f t="shared" si="10"/>
        <v>1522.9955488438466</v>
      </c>
      <c r="N13" s="1">
        <f t="shared" si="11"/>
        <v>6.666666666666667</v>
      </c>
      <c r="O13" s="1">
        <f t="shared" si="12"/>
        <v>0.1875</v>
      </c>
      <c r="S13" s="1">
        <f t="shared" si="13"/>
        <v>-4.3149735684498909</v>
      </c>
      <c r="T13" s="1">
        <f t="shared" si="14"/>
        <v>-0.34448347774051191</v>
      </c>
      <c r="U13" s="1">
        <f t="shared" si="15"/>
        <v>-4.0915195321529989</v>
      </c>
      <c r="V13" s="1">
        <f t="shared" si="16"/>
        <v>-0.36558976748983313</v>
      </c>
      <c r="W13" s="1">
        <f t="shared" si="17"/>
        <v>-4.027727809093169</v>
      </c>
      <c r="X13" s="1">
        <f t="shared" si="18"/>
        <v>-0.37209821207205651</v>
      </c>
      <c r="Y13" s="1">
        <f t="shared" si="19"/>
        <v>-4.0085044204087898</v>
      </c>
      <c r="Z13" s="1">
        <f t="shared" si="20"/>
        <v>-0.37410518967839945</v>
      </c>
    </row>
    <row r="14" spans="1:26">
      <c r="A14" t="s">
        <v>6</v>
      </c>
      <c r="B14">
        <v>0.9</v>
      </c>
      <c r="C14">
        <v>275</v>
      </c>
      <c r="D14">
        <v>108</v>
      </c>
      <c r="E14" s="1">
        <f t="shared" si="2"/>
        <v>3.2801786095917173E-3</v>
      </c>
      <c r="F14" s="1">
        <f t="shared" si="3"/>
        <v>11.950998239016389</v>
      </c>
      <c r="G14" s="1">
        <f t="shared" si="4"/>
        <v>3.3484596605082462E-2</v>
      </c>
      <c r="H14" s="1">
        <f t="shared" si="5"/>
        <v>11.517909316023777</v>
      </c>
      <c r="I14" s="1">
        <f t="shared" si="6"/>
        <v>0.41758759107663096</v>
      </c>
      <c r="J14" s="1">
        <f t="shared" si="7"/>
        <v>7.8844430333848621</v>
      </c>
      <c r="K14" s="1">
        <f t="shared" si="8"/>
        <v>2.3633074819217894</v>
      </c>
      <c r="L14" s="1">
        <f t="shared" si="9"/>
        <v>3.034798246728692</v>
      </c>
      <c r="M14">
        <f t="shared" si="10"/>
        <v>4927.3385403771508</v>
      </c>
      <c r="N14" s="1">
        <f t="shared" si="11"/>
        <v>12</v>
      </c>
      <c r="O14" s="1">
        <f t="shared" si="12"/>
        <v>0.75</v>
      </c>
      <c r="S14" s="1">
        <f t="shared" si="13"/>
        <v>5.0099511676655846</v>
      </c>
      <c r="T14" s="1">
        <f t="shared" si="14"/>
        <v>1.6523374677273306</v>
      </c>
      <c r="U14" s="1">
        <f t="shared" si="15"/>
        <v>13.086312307849806</v>
      </c>
      <c r="V14" s="1">
        <f t="shared" si="16"/>
        <v>0.69132825095494987</v>
      </c>
      <c r="W14" s="1">
        <f t="shared" si="17"/>
        <v>411.42011448545333</v>
      </c>
      <c r="X14" s="1">
        <f t="shared" si="18"/>
        <v>2.3288528780268367E-2</v>
      </c>
      <c r="Y14" s="1">
        <f t="shared" si="19"/>
        <v>-22.564007838217268</v>
      </c>
      <c r="Z14" s="1">
        <f t="shared" si="20"/>
        <v>-0.44109522801873585</v>
      </c>
    </row>
    <row r="15" spans="1:26">
      <c r="A15" t="s">
        <v>7</v>
      </c>
      <c r="B15">
        <v>1</v>
      </c>
      <c r="C15">
        <v>150</v>
      </c>
      <c r="D15">
        <v>53</v>
      </c>
      <c r="E15" s="1">
        <f t="shared" si="2"/>
        <v>6.6945357711546563E-3</v>
      </c>
      <c r="F15" s="1">
        <f t="shared" si="3"/>
        <v>5.2603822060456427</v>
      </c>
      <c r="G15" s="1">
        <f t="shared" si="4"/>
        <v>6.9538344659240359E-2</v>
      </c>
      <c r="H15" s="1">
        <f t="shared" si="5"/>
        <v>4.915460398251021</v>
      </c>
      <c r="I15" s="1">
        <f t="shared" si="6"/>
        <v>1.0750973336194607</v>
      </c>
      <c r="J15" s="1">
        <f t="shared" si="7"/>
        <v>2.3987495722318299</v>
      </c>
      <c r="K15" s="1">
        <f t="shared" si="8"/>
        <v>31.72826115019685</v>
      </c>
      <c r="L15" s="1">
        <f t="shared" si="9"/>
        <v>0.14443662629830317</v>
      </c>
      <c r="M15">
        <f t="shared" si="10"/>
        <v>2687.6392038420822</v>
      </c>
      <c r="N15" s="1">
        <f t="shared" si="11"/>
        <v>13.333333333333334</v>
      </c>
      <c r="O15" s="1">
        <f t="shared" si="12"/>
        <v>0.33124999999999999</v>
      </c>
      <c r="S15" s="1">
        <f t="shared" si="13"/>
        <v>-19.869620904815054</v>
      </c>
      <c r="T15" s="1">
        <f t="shared" si="14"/>
        <v>-0.24820492208404596</v>
      </c>
      <c r="U15" s="1">
        <f t="shared" si="15"/>
        <v>-11.362823739680138</v>
      </c>
      <c r="V15" s="1">
        <f t="shared" si="16"/>
        <v>-0.44979381466700757</v>
      </c>
      <c r="W15" s="1">
        <f t="shared" si="17"/>
        <v>-9.4035657138168958</v>
      </c>
      <c r="X15" s="1">
        <f t="shared" si="18"/>
        <v>-0.55329300312592244</v>
      </c>
      <c r="Y15" s="1">
        <f t="shared" si="19"/>
        <v>-8.6574711424174211</v>
      </c>
      <c r="Z15" s="1">
        <f t="shared" si="20"/>
        <v>-0.60643125828670974</v>
      </c>
    </row>
    <row r="16" spans="1:26">
      <c r="A16" t="s">
        <v>8</v>
      </c>
      <c r="B16">
        <v>1</v>
      </c>
      <c r="C16">
        <v>290</v>
      </c>
      <c r="D16">
        <v>153</v>
      </c>
      <c r="E16" s="1">
        <f t="shared" si="2"/>
        <v>3.455720110504228E-3</v>
      </c>
      <c r="F16" s="1">
        <f t="shared" si="3"/>
        <v>15.240748767732232</v>
      </c>
      <c r="G16" s="1">
        <f t="shared" si="4"/>
        <v>3.5238722160734162E-2</v>
      </c>
      <c r="H16" s="1">
        <f t="shared" si="5"/>
        <v>14.716582252696828</v>
      </c>
      <c r="I16" s="1">
        <f t="shared" si="6"/>
        <v>0.43408828531734472</v>
      </c>
      <c r="J16" s="1">
        <f t="shared" si="7"/>
        <v>10.279844781267517</v>
      </c>
      <c r="K16" s="1">
        <f t="shared" si="8"/>
        <v>2.3453579909861282</v>
      </c>
      <c r="L16" s="1">
        <f t="shared" si="9"/>
        <v>4.2049974863160582</v>
      </c>
      <c r="M16">
        <f t="shared" si="10"/>
        <v>5196.102460761359</v>
      </c>
      <c r="N16" s="1">
        <f t="shared" si="11"/>
        <v>13.333333333333334</v>
      </c>
      <c r="O16" s="1">
        <f t="shared" si="12"/>
        <v>0.95625000000000004</v>
      </c>
      <c r="S16" s="1">
        <f t="shared" si="13"/>
        <v>4.7291274289905898</v>
      </c>
      <c r="T16" s="1">
        <f t="shared" si="14"/>
        <v>2.4207832855019764</v>
      </c>
      <c r="U16" s="1">
        <f t="shared" si="15"/>
        <v>10.866171033419239</v>
      </c>
      <c r="V16" s="1">
        <f t="shared" si="16"/>
        <v>1.1569485897890357</v>
      </c>
      <c r="W16" s="1">
        <f t="shared" si="17"/>
        <v>51.074883479308191</v>
      </c>
      <c r="X16" s="1">
        <f t="shared" si="18"/>
        <v>0.26172079855240621</v>
      </c>
      <c r="Y16" s="1">
        <f t="shared" si="19"/>
        <v>-37.408066958763953</v>
      </c>
      <c r="Z16" s="1">
        <f t="shared" si="20"/>
        <v>-0.37240706715737232</v>
      </c>
    </row>
    <row r="17" spans="1:26">
      <c r="A17" t="s">
        <v>9</v>
      </c>
      <c r="B17">
        <v>1.25</v>
      </c>
      <c r="C17">
        <v>285</v>
      </c>
      <c r="D17">
        <v>247</v>
      </c>
      <c r="E17" s="1">
        <f t="shared" si="2"/>
        <v>4.3955998759986166E-3</v>
      </c>
      <c r="F17" s="1">
        <f t="shared" si="3"/>
        <v>19.682136682196315</v>
      </c>
      <c r="G17" s="1">
        <f t="shared" si="4"/>
        <v>4.4838346059733754E-2</v>
      </c>
      <c r="H17" s="1">
        <f t="shared" si="5"/>
        <v>18.99352555542626</v>
      </c>
      <c r="I17" s="1">
        <f t="shared" si="6"/>
        <v>0.55452538443421451</v>
      </c>
      <c r="J17" s="1">
        <f t="shared" si="7"/>
        <v>13.181480841873219</v>
      </c>
      <c r="K17" s="1">
        <f t="shared" si="8"/>
        <v>3.040319858937202</v>
      </c>
      <c r="L17" s="1">
        <f t="shared" si="9"/>
        <v>5.2886717168032416</v>
      </c>
      <c r="M17">
        <f t="shared" si="10"/>
        <v>5106.5144872999563</v>
      </c>
      <c r="N17" s="1">
        <f t="shared" si="11"/>
        <v>16.666666666666668</v>
      </c>
      <c r="O17" s="1">
        <f t="shared" si="12"/>
        <v>1.2349999999999999</v>
      </c>
      <c r="S17" s="1">
        <f t="shared" si="13"/>
        <v>6.2253826715117295</v>
      </c>
      <c r="T17" s="1">
        <f t="shared" si="14"/>
        <v>2.9926496506491027</v>
      </c>
      <c r="U17" s="1">
        <f t="shared" si="15"/>
        <v>14.84393036875022</v>
      </c>
      <c r="V17" s="1">
        <f t="shared" si="16"/>
        <v>1.376088904768324</v>
      </c>
      <c r="W17" s="1">
        <f t="shared" si="17"/>
        <v>91.171446185851039</v>
      </c>
      <c r="X17" s="1">
        <f t="shared" si="18"/>
        <v>0.23791663558805939</v>
      </c>
      <c r="Y17" s="1">
        <f t="shared" si="19"/>
        <v>-40.07832985519471</v>
      </c>
      <c r="Z17" s="1">
        <f t="shared" si="20"/>
        <v>-0.56343655675680138</v>
      </c>
    </row>
    <row r="18" spans="1:26">
      <c r="A18" t="s">
        <v>10</v>
      </c>
      <c r="B18">
        <v>1.25</v>
      </c>
      <c r="C18">
        <v>265</v>
      </c>
      <c r="D18">
        <v>205</v>
      </c>
      <c r="E18" s="1">
        <f t="shared" si="2"/>
        <v>4.7281267637561269E-3</v>
      </c>
      <c r="F18" s="1">
        <f t="shared" si="3"/>
        <v>16.330508556883807</v>
      </c>
      <c r="G18" s="1">
        <f t="shared" si="4"/>
        <v>4.8303308460230898E-2</v>
      </c>
      <c r="H18" s="1">
        <f t="shared" si="5"/>
        <v>15.716746242434462</v>
      </c>
      <c r="I18" s="1">
        <f t="shared" si="6"/>
        <v>0.60786662268366387</v>
      </c>
      <c r="J18" s="1">
        <f t="shared" si="7"/>
        <v>10.600615624028631</v>
      </c>
      <c r="K18" s="1">
        <f t="shared" si="8"/>
        <v>3.5641226288471524</v>
      </c>
      <c r="L18" s="1">
        <f t="shared" si="9"/>
        <v>3.8976066728986467</v>
      </c>
      <c r="M18">
        <f t="shared" si="10"/>
        <v>4748.1625934543454</v>
      </c>
      <c r="N18" s="1">
        <f t="shared" si="11"/>
        <v>16.666666666666668</v>
      </c>
      <c r="O18" s="1">
        <f t="shared" si="12"/>
        <v>1.0249999999999999</v>
      </c>
      <c r="S18" s="1">
        <f t="shared" si="13"/>
        <v>7.8737767160329639</v>
      </c>
      <c r="T18" s="1">
        <f t="shared" si="14"/>
        <v>2.0280967968427399</v>
      </c>
      <c r="U18" s="1">
        <f t="shared" si="15"/>
        <v>23.307946552266085</v>
      </c>
      <c r="V18" s="1">
        <f t="shared" si="16"/>
        <v>0.74622954224606464</v>
      </c>
      <c r="W18" s="1">
        <f t="shared" si="17"/>
        <v>-138.42107694971173</v>
      </c>
      <c r="X18" s="1">
        <f t="shared" si="18"/>
        <v>-0.13270866474208667</v>
      </c>
      <c r="Y18" s="1">
        <f t="shared" si="19"/>
        <v>-25.890761865589653</v>
      </c>
      <c r="Z18" s="1">
        <f t="shared" si="20"/>
        <v>-0.73537042159195232</v>
      </c>
    </row>
    <row r="19" spans="1:26">
      <c r="A19" t="s">
        <v>11</v>
      </c>
      <c r="B19">
        <v>1.5</v>
      </c>
      <c r="C19">
        <v>250</v>
      </c>
      <c r="D19">
        <v>168</v>
      </c>
      <c r="E19" s="1">
        <f t="shared" si="2"/>
        <v>6.0150295538474105E-3</v>
      </c>
      <c r="F19" s="1">
        <f t="shared" si="3"/>
        <v>11.149700665734292</v>
      </c>
      <c r="G19" s="1">
        <f t="shared" si="4"/>
        <v>6.1530047397379994E-2</v>
      </c>
      <c r="H19" s="1">
        <f t="shared" si="5"/>
        <v>10.705946933319272</v>
      </c>
      <c r="I19" s="1">
        <f t="shared" si="6"/>
        <v>0.78606267621923198</v>
      </c>
      <c r="J19" s="1">
        <f t="shared" si="7"/>
        <v>7.0460325800490553</v>
      </c>
      <c r="K19" s="1">
        <f t="shared" si="8"/>
        <v>4.9017563731703531</v>
      </c>
      <c r="L19" s="1">
        <f t="shared" si="9"/>
        <v>2.3950470700937467</v>
      </c>
      <c r="M19">
        <f t="shared" si="10"/>
        <v>4479.3986730701372</v>
      </c>
      <c r="N19" s="1">
        <f t="shared" si="11"/>
        <v>20</v>
      </c>
      <c r="O19" s="1">
        <f t="shared" si="12"/>
        <v>0.7</v>
      </c>
      <c r="S19" s="1">
        <f t="shared" si="13"/>
        <v>11.7214650739205</v>
      </c>
      <c r="T19" s="1">
        <f t="shared" si="14"/>
        <v>1.1438961267326582</v>
      </c>
      <c r="U19" s="1">
        <f t="shared" si="15"/>
        <v>47.592391725295272</v>
      </c>
      <c r="V19" s="1">
        <f t="shared" si="16"/>
        <v>0.30522456878131987</v>
      </c>
      <c r="W19" s="1">
        <f t="shared" si="17"/>
        <v>-59.450138761285821</v>
      </c>
      <c r="X19" s="1">
        <f t="shared" si="18"/>
        <v>-0.25695378855340245</v>
      </c>
      <c r="Y19" s="1">
        <f t="shared" si="19"/>
        <v>-24.895171920407094</v>
      </c>
      <c r="Z19" s="1">
        <f t="shared" si="20"/>
        <v>-0.63379321092225349</v>
      </c>
    </row>
    <row r="20" spans="1:26">
      <c r="A20" t="s">
        <v>12</v>
      </c>
      <c r="B20">
        <v>1.6</v>
      </c>
      <c r="C20">
        <v>265</v>
      </c>
      <c r="D20">
        <v>241</v>
      </c>
      <c r="E20" s="1">
        <f t="shared" si="2"/>
        <v>6.0520022576078438E-3</v>
      </c>
      <c r="F20" s="1">
        <f t="shared" si="3"/>
        <v>14.998675923052579</v>
      </c>
      <c r="G20" s="1">
        <f t="shared" si="4"/>
        <v>6.1828234829095552E-2</v>
      </c>
      <c r="H20" s="1">
        <f t="shared" si="5"/>
        <v>14.434968919309089</v>
      </c>
      <c r="I20" s="1">
        <f t="shared" si="6"/>
        <v>0.77806927703508966</v>
      </c>
      <c r="J20" s="1">
        <f t="shared" si="7"/>
        <v>9.7360837095689803</v>
      </c>
      <c r="K20" s="1">
        <f t="shared" si="8"/>
        <v>4.5620769649243558</v>
      </c>
      <c r="L20" s="1">
        <f t="shared" si="9"/>
        <v>3.5797378360082832</v>
      </c>
      <c r="M20">
        <f t="shared" si="10"/>
        <v>4748.1625934543454</v>
      </c>
      <c r="N20" s="1">
        <f t="shared" si="11"/>
        <v>21.333333333333332</v>
      </c>
      <c r="O20" s="1">
        <f t="shared" si="12"/>
        <v>0.94140625</v>
      </c>
      <c r="S20" s="1">
        <f t="shared" si="13"/>
        <v>10.078434196522194</v>
      </c>
      <c r="T20" s="1">
        <f t="shared" si="14"/>
        <v>1.8626956099051077</v>
      </c>
      <c r="U20" s="1">
        <f t="shared" si="15"/>
        <v>29.834171586900592</v>
      </c>
      <c r="V20" s="1">
        <f t="shared" si="16"/>
        <v>0.68537088293178949</v>
      </c>
      <c r="W20" s="1">
        <f t="shared" si="17"/>
        <v>-177.17897849563101</v>
      </c>
      <c r="X20" s="1">
        <f t="shared" si="18"/>
        <v>-0.12188562577302928</v>
      </c>
      <c r="Y20" s="1">
        <f t="shared" si="19"/>
        <v>-33.14017518795476</v>
      </c>
      <c r="Z20" s="1">
        <f t="shared" si="20"/>
        <v>-0.6753973765383402</v>
      </c>
    </row>
    <row r="21" spans="1:26">
      <c r="A21" t="s">
        <v>13</v>
      </c>
      <c r="B21">
        <v>1.75</v>
      </c>
      <c r="C21">
        <v>90</v>
      </c>
      <c r="D21">
        <v>64</v>
      </c>
      <c r="E21" s="1">
        <f t="shared" si="2"/>
        <v>1.9580216729588647E-2</v>
      </c>
      <c r="F21" s="1">
        <f t="shared" si="3"/>
        <v>3.6116816016664237</v>
      </c>
      <c r="G21" s="1">
        <f t="shared" si="4"/>
        <v>0.20872450903899462</v>
      </c>
      <c r="H21" s="1">
        <f t="shared" si="5"/>
        <v>3.2244817606076928</v>
      </c>
      <c r="I21" s="1">
        <f t="shared" si="6"/>
        <v>4.7847972987311218</v>
      </c>
      <c r="J21" s="1">
        <f t="shared" si="7"/>
        <v>0.89725114983824006</v>
      </c>
      <c r="K21" s="1">
        <f t="shared" si="8"/>
        <v>-19.884941544440242</v>
      </c>
      <c r="L21" s="1">
        <f t="shared" si="9"/>
        <v>-0.31036985594273303</v>
      </c>
      <c r="M21">
        <f t="shared" si="10"/>
        <v>1612.5835223052493</v>
      </c>
      <c r="N21" s="1">
        <f t="shared" si="11"/>
        <v>23.333333333333332</v>
      </c>
      <c r="O21" s="1">
        <f t="shared" si="12"/>
        <v>0.22857142857142856</v>
      </c>
      <c r="S21" s="1">
        <f t="shared" si="13"/>
        <v>-15.47073195381572</v>
      </c>
      <c r="T21" s="1">
        <f t="shared" si="14"/>
        <v>-0.40882621434825495</v>
      </c>
      <c r="U21" s="1">
        <f t="shared" si="15"/>
        <v>-14.448591008757223</v>
      </c>
      <c r="V21" s="1">
        <f t="shared" si="16"/>
        <v>-0.44123735714045476</v>
      </c>
      <c r="W21" s="1">
        <f t="shared" si="17"/>
        <v>-14.144186454754196</v>
      </c>
      <c r="X21" s="1">
        <f t="shared" si="18"/>
        <v>-0.45190687807448776</v>
      </c>
      <c r="Y21" s="1">
        <f t="shared" si="19"/>
        <v>-14.047099104014054</v>
      </c>
      <c r="Z21" s="1">
        <f t="shared" si="20"/>
        <v>-0.45541920954924092</v>
      </c>
    </row>
    <row r="22" spans="1:26">
      <c r="A22" t="s">
        <v>14</v>
      </c>
      <c r="B22">
        <v>2</v>
      </c>
      <c r="C22">
        <v>275</v>
      </c>
      <c r="D22">
        <v>162</v>
      </c>
      <c r="E22" s="1">
        <f t="shared" si="2"/>
        <v>7.2892857990927056E-3</v>
      </c>
      <c r="F22" s="1">
        <f t="shared" si="3"/>
        <v>8.0669238113360624</v>
      </c>
      <c r="G22" s="1">
        <f t="shared" si="4"/>
        <v>7.4410214677961037E-2</v>
      </c>
      <c r="H22" s="1">
        <f t="shared" si="5"/>
        <v>7.7745887883160503</v>
      </c>
      <c r="I22" s="1">
        <f t="shared" si="6"/>
        <v>0.9279724246147355</v>
      </c>
      <c r="J22" s="1">
        <f t="shared" si="7"/>
        <v>5.3219990475347823</v>
      </c>
      <c r="K22" s="1">
        <f t="shared" si="8"/>
        <v>5.2517944042706421</v>
      </c>
      <c r="L22" s="1">
        <f t="shared" si="9"/>
        <v>2.0484888165418673</v>
      </c>
      <c r="M22">
        <f t="shared" si="10"/>
        <v>4927.3385403771508</v>
      </c>
      <c r="N22" s="1">
        <f t="shared" si="11"/>
        <v>26.666666666666668</v>
      </c>
      <c r="O22" s="1">
        <f t="shared" si="12"/>
        <v>0.50624999999999998</v>
      </c>
      <c r="S22" s="1">
        <f t="shared" si="13"/>
        <v>11.133224817034632</v>
      </c>
      <c r="T22" s="1">
        <f t="shared" si="14"/>
        <v>1.1153277907159482</v>
      </c>
      <c r="U22" s="1">
        <f t="shared" si="15"/>
        <v>29.08069401744401</v>
      </c>
      <c r="V22" s="1">
        <f t="shared" si="16"/>
        <v>0.46664656939459126</v>
      </c>
      <c r="W22" s="1">
        <f t="shared" si="17"/>
        <v>914.26692107878512</v>
      </c>
      <c r="X22" s="1">
        <f t="shared" si="18"/>
        <v>1.5719756926681146E-2</v>
      </c>
      <c r="Y22" s="1">
        <f t="shared" si="19"/>
        <v>-50.142239640482813</v>
      </c>
      <c r="Z22" s="1">
        <f t="shared" si="20"/>
        <v>-0.29773927891264673</v>
      </c>
    </row>
    <row r="23" spans="1:26">
      <c r="A23" t="s">
        <v>15</v>
      </c>
      <c r="B23">
        <v>2</v>
      </c>
      <c r="C23">
        <v>290</v>
      </c>
      <c r="D23">
        <v>374</v>
      </c>
      <c r="E23" s="1">
        <f t="shared" si="2"/>
        <v>6.9114402210084559E-3</v>
      </c>
      <c r="F23" s="1">
        <f t="shared" si="3"/>
        <v>18.627581827228283</v>
      </c>
      <c r="G23" s="1">
        <f t="shared" si="4"/>
        <v>7.0477444321468324E-2</v>
      </c>
      <c r="H23" s="1">
        <f t="shared" si="5"/>
        <v>17.986933864407234</v>
      </c>
      <c r="I23" s="1">
        <f t="shared" si="6"/>
        <v>0.86817657063468945</v>
      </c>
      <c r="J23" s="1">
        <f t="shared" si="7"/>
        <v>12.5642547326603</v>
      </c>
      <c r="K23" s="1">
        <f t="shared" si="8"/>
        <v>4.6907159819722564</v>
      </c>
      <c r="L23" s="1">
        <f t="shared" si="9"/>
        <v>5.1394413721640708</v>
      </c>
      <c r="M23">
        <f t="shared" si="10"/>
        <v>5196.102460761359</v>
      </c>
      <c r="N23" s="1">
        <f t="shared" si="11"/>
        <v>26.666666666666668</v>
      </c>
      <c r="O23" s="1">
        <f t="shared" si="12"/>
        <v>1.16875</v>
      </c>
      <c r="S23" s="1">
        <f t="shared" si="13"/>
        <v>9.4582548579811796</v>
      </c>
      <c r="T23" s="1">
        <f t="shared" si="14"/>
        <v>2.9587351267246378</v>
      </c>
      <c r="U23" s="1">
        <f t="shared" si="15"/>
        <v>21.732342066838477</v>
      </c>
      <c r="V23" s="1">
        <f t="shared" si="16"/>
        <v>1.4140482764088216</v>
      </c>
      <c r="W23" s="1">
        <f t="shared" si="17"/>
        <v>102.14976695861638</v>
      </c>
      <c r="X23" s="1">
        <f t="shared" si="18"/>
        <v>0.31988097600849646</v>
      </c>
      <c r="Y23" s="1">
        <f t="shared" si="19"/>
        <v>-74.816133917527907</v>
      </c>
      <c r="Z23" s="1">
        <f t="shared" si="20"/>
        <v>-0.45516419319234391</v>
      </c>
    </row>
    <row r="24" spans="1:26">
      <c r="A24" t="s">
        <v>16</v>
      </c>
      <c r="B24">
        <v>3</v>
      </c>
      <c r="C24">
        <v>280</v>
      </c>
      <c r="D24">
        <v>569</v>
      </c>
      <c r="E24" s="1">
        <f t="shared" si="2"/>
        <v>1.0738243594075773E-2</v>
      </c>
      <c r="F24" s="1">
        <f t="shared" si="3"/>
        <v>18.890597228662063</v>
      </c>
      <c r="G24" s="1">
        <f t="shared" si="4"/>
        <v>0.10957712820191072</v>
      </c>
      <c r="H24" s="1">
        <f t="shared" si="5"/>
        <v>18.218060629712113</v>
      </c>
      <c r="I24" s="1">
        <f t="shared" si="6"/>
        <v>1.3607300749387885</v>
      </c>
      <c r="J24" s="1">
        <f t="shared" si="7"/>
        <v>12.558429432908509</v>
      </c>
      <c r="K24" s="1">
        <f t="shared" si="8"/>
        <v>7.5765962837530898</v>
      </c>
      <c r="L24" s="1">
        <f t="shared" si="9"/>
        <v>4.937662737214529</v>
      </c>
      <c r="M24">
        <f t="shared" si="10"/>
        <v>5016.9265138385535</v>
      </c>
      <c r="N24" s="1">
        <f t="shared" si="11"/>
        <v>40</v>
      </c>
      <c r="O24" s="1">
        <f t="shared" si="12"/>
        <v>1.1854166666666666</v>
      </c>
      <c r="S24" s="1">
        <f t="shared" si="13"/>
        <v>15.774065769365729</v>
      </c>
      <c r="T24" s="1">
        <f t="shared" si="14"/>
        <v>2.7427206567430575</v>
      </c>
      <c r="U24" s="1">
        <f t="shared" si="15"/>
        <v>39.237738852890132</v>
      </c>
      <c r="V24" s="1">
        <f t="shared" si="16"/>
        <v>1.2069799619081367</v>
      </c>
      <c r="W24" s="1">
        <f t="shared" si="17"/>
        <v>379.15507569998653</v>
      </c>
      <c r="X24" s="1">
        <f t="shared" si="18"/>
        <v>0.13246437320274257</v>
      </c>
      <c r="Y24" s="1">
        <f t="shared" si="19"/>
        <v>-84.330043786653221</v>
      </c>
      <c r="Z24" s="1">
        <f t="shared" si="20"/>
        <v>-0.61934467519589276</v>
      </c>
    </row>
    <row r="25" spans="1:26">
      <c r="A25" t="s">
        <v>17</v>
      </c>
      <c r="B25">
        <v>3.3</v>
      </c>
      <c r="C25">
        <v>70</v>
      </c>
      <c r="D25">
        <v>69</v>
      </c>
      <c r="E25" s="1">
        <f t="shared" si="2"/>
        <v>4.7566751324074577E-2</v>
      </c>
      <c r="F25" s="1">
        <f t="shared" si="3"/>
        <v>2.0575440837153161</v>
      </c>
      <c r="G25" s="1">
        <f t="shared" si="4"/>
        <v>0.51668252685369009</v>
      </c>
      <c r="H25" s="1">
        <f t="shared" si="5"/>
        <v>1.7777696050941774</v>
      </c>
      <c r="I25" s="1">
        <f t="shared" si="6"/>
        <v>17.351472346302298</v>
      </c>
      <c r="J25" s="1">
        <f t="shared" si="7"/>
        <v>0.30236096072099539</v>
      </c>
      <c r="K25" s="1">
        <f t="shared" si="8"/>
        <v>-29.717915488680603</v>
      </c>
      <c r="L25" s="1">
        <f t="shared" si="9"/>
        <v>-0.22898745620748376</v>
      </c>
      <c r="M25">
        <f t="shared" si="10"/>
        <v>1254.2316284596384</v>
      </c>
      <c r="N25" s="1">
        <f t="shared" si="11"/>
        <v>44</v>
      </c>
      <c r="O25" s="1">
        <f t="shared" si="12"/>
        <v>0.13068181818181818</v>
      </c>
      <c r="S25" s="1">
        <f t="shared" si="13"/>
        <v>-27.11795811647168</v>
      </c>
      <c r="T25" s="1">
        <f t="shared" si="14"/>
        <v>-0.25360465123318876</v>
      </c>
      <c r="U25" s="1">
        <f t="shared" si="15"/>
        <v>-26.568147829330393</v>
      </c>
      <c r="V25" s="1">
        <f t="shared" si="16"/>
        <v>-0.25950418753538823</v>
      </c>
      <c r="W25" s="1">
        <f t="shared" si="17"/>
        <v>-26.440078446295352</v>
      </c>
      <c r="X25" s="1">
        <f t="shared" si="18"/>
        <v>-0.26091801752473631</v>
      </c>
      <c r="Y25" s="1">
        <f t="shared" si="19"/>
        <v>-26.409592384608121</v>
      </c>
      <c r="Z25" s="1">
        <f t="shared" si="20"/>
        <v>-0.26125684334703603</v>
      </c>
    </row>
    <row r="26" spans="1:26">
      <c r="A26" t="s">
        <v>18</v>
      </c>
      <c r="B26">
        <v>4</v>
      </c>
      <c r="C26">
        <v>295</v>
      </c>
      <c r="D26">
        <v>936</v>
      </c>
      <c r="E26" s="1">
        <f t="shared" si="2"/>
        <v>1.3588097364094226E-2</v>
      </c>
      <c r="F26" s="1">
        <f t="shared" si="3"/>
        <v>23.310913790746504</v>
      </c>
      <c r="G26" s="1">
        <f t="shared" si="4"/>
        <v>0.13851458782154549</v>
      </c>
      <c r="H26" s="1">
        <f t="shared" si="5"/>
        <v>22.522582617756946</v>
      </c>
      <c r="I26" s="1">
        <f t="shared" si="6"/>
        <v>1.6998168961961697</v>
      </c>
      <c r="J26" s="1">
        <f t="shared" si="7"/>
        <v>15.831418374975062</v>
      </c>
      <c r="K26" s="1">
        <f t="shared" si="8"/>
        <v>9.0568749290575905</v>
      </c>
      <c r="L26" s="1">
        <f t="shared" si="9"/>
        <v>6.5966666854181639</v>
      </c>
      <c r="M26">
        <f t="shared" si="10"/>
        <v>5285.6904342227617</v>
      </c>
      <c r="N26" s="1">
        <f t="shared" si="11"/>
        <v>53.333333333333336</v>
      </c>
      <c r="O26" s="1">
        <f t="shared" si="12"/>
        <v>1.4624999999999999</v>
      </c>
      <c r="S26" s="1">
        <f t="shared" si="13"/>
        <v>18.003677724798155</v>
      </c>
      <c r="T26" s="1">
        <f t="shared" si="14"/>
        <v>3.8591353838087405</v>
      </c>
      <c r="U26" s="1">
        <f t="shared" si="15"/>
        <v>40.035251444015159</v>
      </c>
      <c r="V26" s="1">
        <f t="shared" si="16"/>
        <v>1.9086593189435415</v>
      </c>
      <c r="W26" s="1">
        <f t="shared" si="17"/>
        <v>156.76638284034604</v>
      </c>
      <c r="X26" s="1">
        <f t="shared" si="18"/>
        <v>0.5189558012612383</v>
      </c>
      <c r="Y26" s="1">
        <f t="shared" si="19"/>
        <v>-180.12588404618054</v>
      </c>
      <c r="Z26" s="1">
        <f t="shared" si="20"/>
        <v>-0.47120034669028499</v>
      </c>
    </row>
    <row r="27" spans="1:26">
      <c r="A27" t="s">
        <v>19</v>
      </c>
      <c r="B27">
        <v>5</v>
      </c>
      <c r="C27">
        <v>290</v>
      </c>
      <c r="D27">
        <v>1283</v>
      </c>
      <c r="E27" s="1">
        <f t="shared" si="2"/>
        <v>1.7278600552521138E-2</v>
      </c>
      <c r="F27" s="1">
        <f t="shared" si="3"/>
        <v>25.560628325490789</v>
      </c>
      <c r="G27" s="1">
        <f t="shared" si="4"/>
        <v>0.17619361080367082</v>
      </c>
      <c r="H27" s="1">
        <f t="shared" si="5"/>
        <v>24.681535987202658</v>
      </c>
      <c r="I27" s="1">
        <f t="shared" si="6"/>
        <v>2.1704414265867236</v>
      </c>
      <c r="J27" s="1">
        <f t="shared" si="7"/>
        <v>17.24057628021729</v>
      </c>
      <c r="K27" s="1">
        <f t="shared" si="8"/>
        <v>11.72678995493064</v>
      </c>
      <c r="L27" s="1">
        <f t="shared" si="9"/>
        <v>7.0523029737823562</v>
      </c>
      <c r="M27">
        <f t="shared" si="10"/>
        <v>5196.102460761359</v>
      </c>
      <c r="N27" s="1">
        <f t="shared" si="11"/>
        <v>66.666666666666671</v>
      </c>
      <c r="O27" s="1">
        <f t="shared" si="12"/>
        <v>1.6037500000000002</v>
      </c>
      <c r="S27" s="1">
        <f t="shared" si="13"/>
        <v>23.645637144952946</v>
      </c>
      <c r="T27" s="1">
        <f t="shared" si="14"/>
        <v>4.0599541899333804</v>
      </c>
      <c r="U27" s="1">
        <f t="shared" si="15"/>
        <v>54.330855167096196</v>
      </c>
      <c r="V27" s="1">
        <f t="shared" si="16"/>
        <v>1.9403464584305001</v>
      </c>
      <c r="W27" s="1">
        <f t="shared" si="17"/>
        <v>255.37441739654096</v>
      </c>
      <c r="X27" s="1">
        <f t="shared" si="18"/>
        <v>0.43893828044802241</v>
      </c>
      <c r="Y27" s="1">
        <f t="shared" si="19"/>
        <v>-187.04033479381977</v>
      </c>
      <c r="Z27" s="1">
        <f t="shared" si="20"/>
        <v>-0.62457289825216811</v>
      </c>
    </row>
    <row r="28" spans="1:26">
      <c r="A28" t="s">
        <v>20</v>
      </c>
      <c r="B28">
        <v>6</v>
      </c>
      <c r="C28">
        <v>285</v>
      </c>
      <c r="D28">
        <v>1379</v>
      </c>
      <c r="E28" s="1">
        <f t="shared" si="2"/>
        <v>2.1098879404793356E-2</v>
      </c>
      <c r="F28" s="1">
        <f t="shared" si="3"/>
        <v>22.892768627487111</v>
      </c>
      <c r="G28" s="1">
        <f t="shared" si="4"/>
        <v>0.21522406108672204</v>
      </c>
      <c r="H28" s="1">
        <f t="shared" si="5"/>
        <v>22.091828391475048</v>
      </c>
      <c r="I28" s="1">
        <f t="shared" si="6"/>
        <v>2.6617218452842297</v>
      </c>
      <c r="J28" s="1">
        <f t="shared" si="7"/>
        <v>15.331698786220619</v>
      </c>
      <c r="K28" s="1">
        <f t="shared" si="8"/>
        <v>14.593535322898568</v>
      </c>
      <c r="L28" s="1">
        <f t="shared" si="9"/>
        <v>6.1513818298512737</v>
      </c>
      <c r="M28">
        <f t="shared" si="10"/>
        <v>5106.5144872999563</v>
      </c>
      <c r="N28" s="1">
        <f t="shared" si="11"/>
        <v>80</v>
      </c>
      <c r="O28" s="1">
        <f t="shared" si="12"/>
        <v>1.4364583333333334</v>
      </c>
      <c r="S28" s="1">
        <f t="shared" si="13"/>
        <v>29.881836823256297</v>
      </c>
      <c r="T28" s="1">
        <f t="shared" si="14"/>
        <v>3.4808231007465529</v>
      </c>
      <c r="U28" s="1">
        <f t="shared" si="15"/>
        <v>71.250865770001056</v>
      </c>
      <c r="V28" s="1">
        <f t="shared" si="16"/>
        <v>1.6005622466898775</v>
      </c>
      <c r="W28" s="1">
        <f t="shared" si="17"/>
        <v>437.62294169208502</v>
      </c>
      <c r="X28" s="1">
        <f t="shared" si="18"/>
        <v>0.27672658609643547</v>
      </c>
      <c r="Y28" s="1">
        <f t="shared" si="19"/>
        <v>-192.37598330493461</v>
      </c>
      <c r="Z28" s="1">
        <f t="shared" si="20"/>
        <v>-0.65534666984449153</v>
      </c>
    </row>
    <row r="29" spans="1:26">
      <c r="A29" t="s">
        <v>21</v>
      </c>
      <c r="B29">
        <v>9</v>
      </c>
      <c r="C29">
        <v>205</v>
      </c>
      <c r="D29">
        <v>1205</v>
      </c>
      <c r="E29" s="1">
        <f t="shared" si="2"/>
        <v>4.403660965845365E-2</v>
      </c>
      <c r="F29" s="1">
        <f t="shared" si="3"/>
        <v>13.315592196895659</v>
      </c>
      <c r="G29" s="1">
        <f t="shared" si="4"/>
        <v>0.45273759377415679</v>
      </c>
      <c r="H29" s="1">
        <f t="shared" si="5"/>
        <v>12.671765794551998</v>
      </c>
      <c r="I29" s="1">
        <f t="shared" si="6"/>
        <v>6.1412902102077211</v>
      </c>
      <c r="J29" s="1">
        <f t="shared" si="7"/>
        <v>7.5743520936862065</v>
      </c>
      <c r="K29" s="1">
        <f t="shared" si="8"/>
        <v>51.095017427312165</v>
      </c>
      <c r="L29" s="1">
        <f t="shared" si="9"/>
        <v>1.8125235556933295</v>
      </c>
      <c r="M29">
        <f t="shared" si="10"/>
        <v>3673.1069119175127</v>
      </c>
      <c r="N29" s="1">
        <f t="shared" si="11"/>
        <v>120</v>
      </c>
      <c r="O29" s="1">
        <f t="shared" si="12"/>
        <v>0.83680555555555558</v>
      </c>
      <c r="S29" s="1">
        <f t="shared" si="13"/>
        <v>221.46795054030403</v>
      </c>
      <c r="T29" s="1">
        <f t="shared" si="14"/>
        <v>0.46678026652047866</v>
      </c>
      <c r="U29" s="1">
        <f t="shared" si="15"/>
        <v>-305.9701038971881</v>
      </c>
      <c r="V29" s="1">
        <f t="shared" si="16"/>
        <v>-0.35946932162049666</v>
      </c>
      <c r="W29" s="1">
        <f t="shared" si="17"/>
        <v>-131.57586794682709</v>
      </c>
      <c r="X29" s="1">
        <f t="shared" si="18"/>
        <v>-0.8667639798184501</v>
      </c>
      <c r="Y29" s="1">
        <f t="shared" si="19"/>
        <v>-98.908565563624279</v>
      </c>
      <c r="Z29" s="1">
        <f t="shared" si="20"/>
        <v>-1.1782290309723031</v>
      </c>
    </row>
    <row r="30" spans="1:26">
      <c r="A30" t="s">
        <v>22</v>
      </c>
      <c r="B30">
        <v>10.5</v>
      </c>
      <c r="C30">
        <v>280</v>
      </c>
      <c r="D30">
        <v>1866</v>
      </c>
      <c r="E30" s="1">
        <f t="shared" si="2"/>
        <v>3.7583852579265199E-2</v>
      </c>
      <c r="F30" s="1">
        <f t="shared" si="3"/>
        <v>17.700152864013763</v>
      </c>
      <c r="G30" s="1">
        <f t="shared" si="4"/>
        <v>0.38351994870668754</v>
      </c>
      <c r="H30" s="1">
        <f t="shared" si="5"/>
        <v>17.069998059273313</v>
      </c>
      <c r="I30" s="1">
        <f t="shared" si="6"/>
        <v>4.7625552622857592</v>
      </c>
      <c r="J30" s="1">
        <f t="shared" si="7"/>
        <v>11.767024515092785</v>
      </c>
      <c r="K30" s="1">
        <f t="shared" si="8"/>
        <v>26.518086993135817</v>
      </c>
      <c r="L30" s="1">
        <f t="shared" si="9"/>
        <v>4.6265019671816763</v>
      </c>
      <c r="M30">
        <f t="shared" si="10"/>
        <v>5016.9265138385535</v>
      </c>
      <c r="N30" s="1">
        <f t="shared" si="11"/>
        <v>140</v>
      </c>
      <c r="O30" s="1">
        <f t="shared" si="12"/>
        <v>1.1107142857142858</v>
      </c>
      <c r="S30" s="1">
        <f t="shared" si="13"/>
        <v>55.209230192780048</v>
      </c>
      <c r="T30" s="1">
        <f t="shared" si="14"/>
        <v>2.5698803642895038</v>
      </c>
      <c r="U30" s="1">
        <f t="shared" si="15"/>
        <v>137.33208598511544</v>
      </c>
      <c r="V30" s="1">
        <f t="shared" si="16"/>
        <v>1.1309187089734287</v>
      </c>
      <c r="W30" s="1">
        <f t="shared" si="17"/>
        <v>1327.0427649499527</v>
      </c>
      <c r="X30" s="1">
        <f t="shared" si="18"/>
        <v>0.12411675641291373</v>
      </c>
      <c r="Y30" s="1">
        <f t="shared" si="19"/>
        <v>-295.1551532532863</v>
      </c>
      <c r="Z30" s="1">
        <f t="shared" si="20"/>
        <v>-0.58031492036933763</v>
      </c>
    </row>
    <row r="31" spans="1:26">
      <c r="A31" t="s">
        <v>23</v>
      </c>
      <c r="B31">
        <v>15</v>
      </c>
      <c r="C31">
        <v>295</v>
      </c>
      <c r="D31">
        <v>3746</v>
      </c>
      <c r="E31" s="1">
        <f t="shared" si="2"/>
        <v>5.0955365115353347E-2</v>
      </c>
      <c r="F31" s="1">
        <f t="shared" si="3"/>
        <v>24.878257282090139</v>
      </c>
      <c r="G31" s="1">
        <f t="shared" si="4"/>
        <v>0.51942970433079561</v>
      </c>
      <c r="H31" s="1">
        <f t="shared" si="5"/>
        <v>24.036921506016384</v>
      </c>
      <c r="I31" s="1">
        <f t="shared" si="6"/>
        <v>6.3743133607356368</v>
      </c>
      <c r="J31" s="1">
        <f t="shared" si="7"/>
        <v>16.895867017850879</v>
      </c>
      <c r="K31" s="1">
        <f t="shared" si="8"/>
        <v>33.963280983965966</v>
      </c>
      <c r="L31" s="1">
        <f t="shared" si="9"/>
        <v>7.0402032488821762</v>
      </c>
      <c r="M31">
        <f t="shared" si="10"/>
        <v>5285.6904342227617</v>
      </c>
      <c r="N31" s="1">
        <f t="shared" si="11"/>
        <v>200</v>
      </c>
      <c r="O31" s="1">
        <f t="shared" si="12"/>
        <v>1.5608333333333333</v>
      </c>
      <c r="S31" s="1">
        <f t="shared" si="13"/>
        <v>67.513791467993087</v>
      </c>
      <c r="T31" s="1">
        <f t="shared" si="14"/>
        <v>4.1186100136032886</v>
      </c>
      <c r="U31" s="1">
        <f t="shared" si="15"/>
        <v>150.13219291505683</v>
      </c>
      <c r="V31" s="1">
        <f t="shared" si="16"/>
        <v>2.0369908287072671</v>
      </c>
      <c r="W31" s="1">
        <f t="shared" si="17"/>
        <v>587.87393565129764</v>
      </c>
      <c r="X31" s="1">
        <f t="shared" si="18"/>
        <v>0.55384855598991423</v>
      </c>
      <c r="Y31" s="1">
        <f t="shared" si="19"/>
        <v>-675.47206517317704</v>
      </c>
      <c r="Z31" s="1">
        <f t="shared" si="20"/>
        <v>-0.50288219336233841</v>
      </c>
    </row>
    <row r="32" spans="1:26">
      <c r="E32" s="38">
        <v>10</v>
      </c>
      <c r="F32" s="38"/>
      <c r="G32" s="38">
        <v>100</v>
      </c>
      <c r="H32" s="38"/>
      <c r="I32" s="38">
        <v>1000</v>
      </c>
      <c r="J32" s="38"/>
      <c r="K32" s="38">
        <v>3000</v>
      </c>
      <c r="L32" s="38"/>
      <c r="N32" s="1"/>
      <c r="O32" s="1"/>
      <c r="S32" s="38">
        <v>4000</v>
      </c>
      <c r="T32" s="38"/>
      <c r="U32" s="38">
        <v>5000</v>
      </c>
      <c r="V32" s="38"/>
      <c r="W32" s="38">
        <v>6000</v>
      </c>
      <c r="X32" s="38"/>
      <c r="Y32" s="2">
        <v>7000</v>
      </c>
      <c r="Z32" s="2"/>
    </row>
    <row r="33" spans="1:26">
      <c r="A33" t="s">
        <v>18</v>
      </c>
      <c r="B33">
        <v>4</v>
      </c>
      <c r="C33">
        <v>295</v>
      </c>
      <c r="D33">
        <v>1000</v>
      </c>
      <c r="E33" s="1">
        <f t="shared" ref="E33:K34" si="21">8*$B33*(1-EXP(E$7/$C33/10))/(EXP(E$7/$C33/10)-9)</f>
        <v>1.3588097364094226E-2</v>
      </c>
      <c r="F33" s="1">
        <f t="shared" ref="F33:F62" si="22">$D33/($B33+9/8*E33)/10</f>
        <v>24.904822426011219</v>
      </c>
      <c r="G33" s="1">
        <f t="shared" si="21"/>
        <v>0.13851458782154549</v>
      </c>
      <c r="H33" s="1">
        <f t="shared" ref="H33:H62" si="23">$D33/($B33+9/8*G33)/10</f>
        <v>24.062588266834346</v>
      </c>
      <c r="I33" s="1">
        <f>8*$B33*(1-EXP(I$7/$C33/10))/(EXP(I$7/$C33/10)-9)</f>
        <v>1.6998168961961697</v>
      </c>
      <c r="J33" s="1">
        <f t="shared" ref="J33" si="24">$D33/($B33+9/8*I33)/10</f>
        <v>16.9139085202725</v>
      </c>
      <c r="K33" s="1">
        <f t="shared" si="21"/>
        <v>9.0568749290575905</v>
      </c>
      <c r="L33" s="1">
        <f t="shared" ref="L33:L62" si="25">$D33/($B33+9/8*K33)/10</f>
        <v>7.0477208177544481</v>
      </c>
      <c r="M33">
        <f t="shared" ref="M33:M62" si="26">LN(M$7)*10*C33</f>
        <v>5285.6904342227617</v>
      </c>
      <c r="N33" s="1">
        <f t="shared" ref="N33:N62" si="27">8*$B33*(1-EXP(M33/$C33/10))/(EXP(M33/$C33/10)-9)</f>
        <v>53.333333333333336</v>
      </c>
      <c r="O33" s="1">
        <f t="shared" ref="O33:O62" si="28">$D33/($B33+9/8*N33)/10</f>
        <v>1.5625</v>
      </c>
      <c r="S33" s="1">
        <f t="shared" ref="S33:S62" si="29">8*$B33*(1-EXP(S$7/$C33/10))/(EXP(S$7/$C33/10)-9)</f>
        <v>18.003677724798155</v>
      </c>
      <c r="T33" s="1">
        <f t="shared" ref="T33:T62" si="30">$D33/($B33+9/8*S33)/10</f>
        <v>4.123007888684552</v>
      </c>
      <c r="U33" s="1">
        <f t="shared" ref="U33:U62" si="31">8*$B33*(1-EXP(U$7/$C33/10))/(EXP(U$7/$C33/10)-9)</f>
        <v>40.035251444015159</v>
      </c>
      <c r="V33" s="1">
        <f t="shared" ref="V33:V62" si="32">$D33/($B33+9/8*U33)/10</f>
        <v>2.039165939042245</v>
      </c>
      <c r="W33" s="1">
        <f t="shared" ref="W33:W62" si="33">8*$B33*(1-EXP(W$7/$C33/10))/(EXP(W$7/$C33/10)-9)</f>
        <v>156.76638284034604</v>
      </c>
      <c r="X33" s="1">
        <f t="shared" ref="X33:X62" si="34">$D33/($B33+9/8*W33)/10</f>
        <v>0.554439958612434</v>
      </c>
      <c r="Y33" s="1">
        <f t="shared" ref="Y33:Y62" si="35">8*$B33*(1-EXP(Y$7/$C33/10))/(EXP(Y$7/$C33/10)-9)</f>
        <v>-180.12588404618054</v>
      </c>
      <c r="Z33" s="1">
        <f t="shared" ref="Z33:Z62" si="36">$D33/($B33+9/8*Y33)/10</f>
        <v>-0.50341917381440704</v>
      </c>
    </row>
    <row r="34" spans="1:26">
      <c r="A34">
        <v>2</v>
      </c>
      <c r="B34">
        <f>A34*B$33</f>
        <v>8</v>
      </c>
      <c r="C34">
        <v>295</v>
      </c>
      <c r="D34">
        <f>A34*D$33</f>
        <v>2000</v>
      </c>
      <c r="E34" s="1">
        <f t="shared" si="21"/>
        <v>2.7176194728188451E-2</v>
      </c>
      <c r="F34" s="1">
        <f t="shared" si="22"/>
        <v>24.904822426011219</v>
      </c>
      <c r="G34" s="1">
        <f t="shared" si="21"/>
        <v>0.27702917564309099</v>
      </c>
      <c r="H34" s="1">
        <f t="shared" si="23"/>
        <v>24.062588266834346</v>
      </c>
      <c r="I34" s="1">
        <f t="shared" ref="I34:I62" si="37">8*$B34*(1-EXP(I$7/$C34/10))/(EXP(I$7/$C34/10)-9)</f>
        <v>3.3996337923923394</v>
      </c>
      <c r="J34" s="1">
        <f t="shared" ref="J34" si="38">$D34/($B34+9/8*I34)/10</f>
        <v>16.9139085202725</v>
      </c>
      <c r="K34" s="1">
        <f t="shared" si="21"/>
        <v>18.113749858115181</v>
      </c>
      <c r="L34" s="1">
        <f t="shared" si="25"/>
        <v>7.0477208177544481</v>
      </c>
      <c r="M34">
        <f t="shared" si="26"/>
        <v>5285.6904342227617</v>
      </c>
      <c r="N34" s="1">
        <f t="shared" si="27"/>
        <v>106.66666666666667</v>
      </c>
      <c r="O34" s="1">
        <f t="shared" si="28"/>
        <v>1.5625</v>
      </c>
      <c r="S34" s="1">
        <f t="shared" si="29"/>
        <v>36.007355449596311</v>
      </c>
      <c r="T34" s="1">
        <f t="shared" si="30"/>
        <v>4.123007888684552</v>
      </c>
      <c r="U34" s="1">
        <f t="shared" si="31"/>
        <v>80.070502888030319</v>
      </c>
      <c r="V34" s="1">
        <f t="shared" si="32"/>
        <v>2.039165939042245</v>
      </c>
      <c r="W34" s="1">
        <f t="shared" si="33"/>
        <v>313.53276568069208</v>
      </c>
      <c r="X34" s="1">
        <f t="shared" si="34"/>
        <v>0.554439958612434</v>
      </c>
      <c r="Y34" s="1">
        <f t="shared" si="35"/>
        <v>-360.25176809236109</v>
      </c>
      <c r="Z34" s="1">
        <f t="shared" si="36"/>
        <v>-0.50341917381440704</v>
      </c>
    </row>
    <row r="35" spans="1:26">
      <c r="A35">
        <v>3</v>
      </c>
      <c r="B35">
        <f t="shared" ref="B35:B62" si="39">A35*B$33</f>
        <v>12</v>
      </c>
      <c r="C35">
        <v>295</v>
      </c>
      <c r="D35">
        <f t="shared" ref="D35:D62" si="40">A35*D$33</f>
        <v>3000</v>
      </c>
      <c r="E35" s="1">
        <f t="shared" ref="E35:K62" si="41">8*$B35*(1-EXP(E$7/$C35/10))/(EXP(E$7/$C35/10)-9)</f>
        <v>4.0764292092282675E-2</v>
      </c>
      <c r="F35" s="1">
        <f t="shared" si="22"/>
        <v>24.904822426011215</v>
      </c>
      <c r="G35" s="1">
        <f t="shared" si="41"/>
        <v>0.41554376346463645</v>
      </c>
      <c r="H35" s="1">
        <f t="shared" si="23"/>
        <v>24.062588266834346</v>
      </c>
      <c r="I35" s="1">
        <f t="shared" si="37"/>
        <v>5.0994506885885089</v>
      </c>
      <c r="J35" s="1">
        <f t="shared" ref="J35" si="42">$D35/($B35+9/8*I35)/10</f>
        <v>16.9139085202725</v>
      </c>
      <c r="K35" s="1">
        <f t="shared" si="41"/>
        <v>27.17062478717277</v>
      </c>
      <c r="L35" s="1">
        <f t="shared" si="25"/>
        <v>7.0477208177544481</v>
      </c>
      <c r="M35">
        <f t="shared" si="26"/>
        <v>5285.6904342227617</v>
      </c>
      <c r="N35" s="1">
        <f t="shared" si="27"/>
        <v>160</v>
      </c>
      <c r="O35" s="1">
        <f t="shared" si="28"/>
        <v>1.5625</v>
      </c>
      <c r="S35" s="1">
        <f t="shared" si="29"/>
        <v>54.01103317439447</v>
      </c>
      <c r="T35" s="1">
        <f t="shared" si="30"/>
        <v>4.123007888684552</v>
      </c>
      <c r="U35" s="1">
        <f t="shared" si="31"/>
        <v>120.10575433204546</v>
      </c>
      <c r="V35" s="1">
        <f t="shared" si="32"/>
        <v>2.0391659390422454</v>
      </c>
      <c r="W35" s="1">
        <f t="shared" si="33"/>
        <v>470.29914852103809</v>
      </c>
      <c r="X35" s="1">
        <f t="shared" si="34"/>
        <v>0.55443995861243411</v>
      </c>
      <c r="Y35" s="1">
        <f t="shared" si="35"/>
        <v>-540.37765213854163</v>
      </c>
      <c r="Z35" s="1">
        <f t="shared" si="36"/>
        <v>-0.50341917381440704</v>
      </c>
    </row>
    <row r="36" spans="1:26">
      <c r="A36">
        <v>4</v>
      </c>
      <c r="B36">
        <f t="shared" si="39"/>
        <v>16</v>
      </c>
      <c r="C36">
        <v>295</v>
      </c>
      <c r="D36">
        <f t="shared" si="40"/>
        <v>4000</v>
      </c>
      <c r="E36" s="1">
        <f t="shared" si="41"/>
        <v>5.4352389456376902E-2</v>
      </c>
      <c r="F36" s="1">
        <f t="shared" si="22"/>
        <v>24.904822426011219</v>
      </c>
      <c r="G36" s="1">
        <f t="shared" si="41"/>
        <v>0.55405835128618197</v>
      </c>
      <c r="H36" s="1">
        <f t="shared" si="23"/>
        <v>24.062588266834346</v>
      </c>
      <c r="I36" s="1">
        <f t="shared" si="37"/>
        <v>6.7992675847846789</v>
      </c>
      <c r="J36" s="1">
        <f t="shared" ref="J36" si="43">$D36/($B36+9/8*I36)/10</f>
        <v>16.9139085202725</v>
      </c>
      <c r="K36" s="1">
        <f t="shared" si="41"/>
        <v>36.227499716230362</v>
      </c>
      <c r="L36" s="1">
        <f t="shared" si="25"/>
        <v>7.0477208177544481</v>
      </c>
      <c r="M36">
        <f t="shared" si="26"/>
        <v>5285.6904342227617</v>
      </c>
      <c r="N36" s="1">
        <f t="shared" si="27"/>
        <v>213.33333333333334</v>
      </c>
      <c r="O36" s="1">
        <f t="shared" si="28"/>
        <v>1.5625</v>
      </c>
      <c r="S36" s="1">
        <f t="shared" si="29"/>
        <v>72.014710899192622</v>
      </c>
      <c r="T36" s="1">
        <f t="shared" si="30"/>
        <v>4.123007888684552</v>
      </c>
      <c r="U36" s="1">
        <f t="shared" si="31"/>
        <v>160.14100577606064</v>
      </c>
      <c r="V36" s="1">
        <f t="shared" si="32"/>
        <v>2.039165939042245</v>
      </c>
      <c r="W36" s="1">
        <f t="shared" si="33"/>
        <v>627.06553136138416</v>
      </c>
      <c r="X36" s="1">
        <f t="shared" si="34"/>
        <v>0.554439958612434</v>
      </c>
      <c r="Y36" s="1">
        <f t="shared" si="35"/>
        <v>-720.50353618472218</v>
      </c>
      <c r="Z36" s="1">
        <f t="shared" si="36"/>
        <v>-0.50341917381440704</v>
      </c>
    </row>
    <row r="37" spans="1:26">
      <c r="A37">
        <v>5</v>
      </c>
      <c r="B37">
        <f t="shared" si="39"/>
        <v>20</v>
      </c>
      <c r="C37">
        <v>295</v>
      </c>
      <c r="D37">
        <f t="shared" si="40"/>
        <v>5000</v>
      </c>
      <c r="E37" s="1">
        <f t="shared" si="41"/>
        <v>6.794048682047113E-2</v>
      </c>
      <c r="F37" s="1">
        <f t="shared" si="22"/>
        <v>24.904822426011215</v>
      </c>
      <c r="G37" s="1">
        <f t="shared" si="41"/>
        <v>0.69257293910772744</v>
      </c>
      <c r="H37" s="1">
        <f t="shared" si="23"/>
        <v>24.062588266834346</v>
      </c>
      <c r="I37" s="1">
        <f t="shared" si="37"/>
        <v>8.4990844809808497</v>
      </c>
      <c r="J37" s="1">
        <f t="shared" ref="J37" si="44">$D37/($B37+9/8*I37)/10</f>
        <v>16.9139085202725</v>
      </c>
      <c r="K37" s="1">
        <f t="shared" si="41"/>
        <v>45.284374645287954</v>
      </c>
      <c r="L37" s="1">
        <f t="shared" si="25"/>
        <v>7.0477208177544481</v>
      </c>
      <c r="M37">
        <f t="shared" si="26"/>
        <v>5285.6904342227617</v>
      </c>
      <c r="N37" s="1">
        <f t="shared" si="27"/>
        <v>266.66666666666669</v>
      </c>
      <c r="O37" s="1">
        <f t="shared" si="28"/>
        <v>1.5625</v>
      </c>
      <c r="S37" s="1">
        <f t="shared" si="29"/>
        <v>90.018388623990774</v>
      </c>
      <c r="T37" s="1">
        <f t="shared" si="30"/>
        <v>4.1230078886845529</v>
      </c>
      <c r="U37" s="1">
        <f t="shared" si="31"/>
        <v>200.1762572200758</v>
      </c>
      <c r="V37" s="1">
        <f t="shared" si="32"/>
        <v>2.039165939042245</v>
      </c>
      <c r="W37" s="1">
        <f t="shared" si="33"/>
        <v>783.83191420173023</v>
      </c>
      <c r="X37" s="1">
        <f t="shared" si="34"/>
        <v>0.55443995861243411</v>
      </c>
      <c r="Y37" s="1">
        <f t="shared" si="35"/>
        <v>-900.62942023090272</v>
      </c>
      <c r="Z37" s="1">
        <f t="shared" si="36"/>
        <v>-0.50341917381440704</v>
      </c>
    </row>
    <row r="38" spans="1:26">
      <c r="A38">
        <v>6</v>
      </c>
      <c r="B38">
        <f t="shared" si="39"/>
        <v>24</v>
      </c>
      <c r="C38">
        <v>295</v>
      </c>
      <c r="D38">
        <f t="shared" si="40"/>
        <v>6000</v>
      </c>
      <c r="E38" s="1">
        <f t="shared" si="41"/>
        <v>8.152858418456535E-2</v>
      </c>
      <c r="F38" s="1">
        <f t="shared" si="22"/>
        <v>24.904822426011215</v>
      </c>
      <c r="G38" s="1">
        <f t="shared" si="41"/>
        <v>0.8310875269292729</v>
      </c>
      <c r="H38" s="1">
        <f t="shared" si="23"/>
        <v>24.062588266834346</v>
      </c>
      <c r="I38" s="1">
        <f t="shared" si="37"/>
        <v>10.198901377177018</v>
      </c>
      <c r="J38" s="1">
        <f t="shared" ref="J38" si="45">$D38/($B38+9/8*I38)/10</f>
        <v>16.9139085202725</v>
      </c>
      <c r="K38" s="1">
        <f t="shared" si="41"/>
        <v>54.341249574345539</v>
      </c>
      <c r="L38" s="1">
        <f t="shared" si="25"/>
        <v>7.0477208177544481</v>
      </c>
      <c r="M38">
        <f t="shared" si="26"/>
        <v>5285.6904342227617</v>
      </c>
      <c r="N38" s="1">
        <f t="shared" si="27"/>
        <v>320</v>
      </c>
      <c r="O38" s="1">
        <f t="shared" si="28"/>
        <v>1.5625</v>
      </c>
      <c r="S38" s="1">
        <f t="shared" si="29"/>
        <v>108.02206634878894</v>
      </c>
      <c r="T38" s="1">
        <f t="shared" si="30"/>
        <v>4.123007888684552</v>
      </c>
      <c r="U38" s="1">
        <f t="shared" si="31"/>
        <v>240.21150866409093</v>
      </c>
      <c r="V38" s="1">
        <f t="shared" si="32"/>
        <v>2.0391659390422454</v>
      </c>
      <c r="W38" s="1">
        <f t="shared" si="33"/>
        <v>940.59829704207618</v>
      </c>
      <c r="X38" s="1">
        <f t="shared" si="34"/>
        <v>0.55443995861243411</v>
      </c>
      <c r="Y38" s="1">
        <f t="shared" si="35"/>
        <v>-1080.7553042770833</v>
      </c>
      <c r="Z38" s="1">
        <f t="shared" si="36"/>
        <v>-0.50341917381440704</v>
      </c>
    </row>
    <row r="39" spans="1:26">
      <c r="A39">
        <v>7</v>
      </c>
      <c r="B39">
        <f t="shared" si="39"/>
        <v>28</v>
      </c>
      <c r="C39">
        <v>295</v>
      </c>
      <c r="D39">
        <f t="shared" si="40"/>
        <v>7000</v>
      </c>
      <c r="E39" s="1">
        <f t="shared" si="41"/>
        <v>9.5116681548659571E-2</v>
      </c>
      <c r="F39" s="1">
        <f t="shared" si="22"/>
        <v>24.904822426011215</v>
      </c>
      <c r="G39" s="1">
        <f t="shared" si="41"/>
        <v>0.96960211475081837</v>
      </c>
      <c r="H39" s="1">
        <f t="shared" si="23"/>
        <v>24.062588266834343</v>
      </c>
      <c r="I39" s="1">
        <f t="shared" si="37"/>
        <v>11.898718273373188</v>
      </c>
      <c r="J39" s="1">
        <f t="shared" ref="J39" si="46">$D39/($B39+9/8*I39)/10</f>
        <v>16.9139085202725</v>
      </c>
      <c r="K39" s="1">
        <f t="shared" si="41"/>
        <v>63.398124503403132</v>
      </c>
      <c r="L39" s="1">
        <f t="shared" si="25"/>
        <v>7.0477208177544481</v>
      </c>
      <c r="M39">
        <f t="shared" si="26"/>
        <v>5285.6904342227617</v>
      </c>
      <c r="N39" s="1">
        <f t="shared" si="27"/>
        <v>373.33333333333331</v>
      </c>
      <c r="O39" s="1">
        <f t="shared" si="28"/>
        <v>1.5625</v>
      </c>
      <c r="S39" s="1">
        <f t="shared" si="29"/>
        <v>126.02574407358709</v>
      </c>
      <c r="T39" s="1">
        <f t="shared" si="30"/>
        <v>4.123007888684552</v>
      </c>
      <c r="U39" s="1">
        <f t="shared" si="31"/>
        <v>280.24676010810606</v>
      </c>
      <c r="V39" s="1">
        <f t="shared" si="32"/>
        <v>2.0391659390422454</v>
      </c>
      <c r="W39" s="1">
        <f t="shared" si="33"/>
        <v>1097.3646798824225</v>
      </c>
      <c r="X39" s="1">
        <f t="shared" si="34"/>
        <v>0.554439958612434</v>
      </c>
      <c r="Y39" s="1">
        <f t="shared" si="35"/>
        <v>-1260.881188323264</v>
      </c>
      <c r="Z39" s="1">
        <f t="shared" si="36"/>
        <v>-0.50341917381440693</v>
      </c>
    </row>
    <row r="40" spans="1:26">
      <c r="A40">
        <v>8</v>
      </c>
      <c r="B40">
        <f t="shared" si="39"/>
        <v>32</v>
      </c>
      <c r="C40">
        <v>295</v>
      </c>
      <c r="D40">
        <f t="shared" si="40"/>
        <v>8000</v>
      </c>
      <c r="E40" s="1">
        <f t="shared" si="41"/>
        <v>0.1087047789127538</v>
      </c>
      <c r="F40" s="1">
        <f t="shared" si="22"/>
        <v>24.904822426011219</v>
      </c>
      <c r="G40" s="1">
        <f t="shared" si="41"/>
        <v>1.1081167025723639</v>
      </c>
      <c r="H40" s="1">
        <f t="shared" si="23"/>
        <v>24.062588266834346</v>
      </c>
      <c r="I40" s="1">
        <f t="shared" si="37"/>
        <v>13.598535169569358</v>
      </c>
      <c r="J40" s="1">
        <f t="shared" ref="J40" si="47">$D40/($B40+9/8*I40)/10</f>
        <v>16.9139085202725</v>
      </c>
      <c r="K40" s="1">
        <f t="shared" si="41"/>
        <v>72.454999432460724</v>
      </c>
      <c r="L40" s="1">
        <f t="shared" si="25"/>
        <v>7.0477208177544481</v>
      </c>
      <c r="M40">
        <f t="shared" si="26"/>
        <v>5285.6904342227617</v>
      </c>
      <c r="N40" s="1">
        <f t="shared" si="27"/>
        <v>426.66666666666669</v>
      </c>
      <c r="O40" s="1">
        <f t="shared" si="28"/>
        <v>1.5625</v>
      </c>
      <c r="S40" s="1">
        <f t="shared" si="29"/>
        <v>144.02942179838524</v>
      </c>
      <c r="T40" s="1">
        <f t="shared" si="30"/>
        <v>4.123007888684552</v>
      </c>
      <c r="U40" s="1">
        <f t="shared" si="31"/>
        <v>320.28201155212128</v>
      </c>
      <c r="V40" s="1">
        <f t="shared" si="32"/>
        <v>2.039165939042245</v>
      </c>
      <c r="W40" s="1">
        <f t="shared" si="33"/>
        <v>1254.1310627227683</v>
      </c>
      <c r="X40" s="1">
        <f t="shared" si="34"/>
        <v>0.554439958612434</v>
      </c>
      <c r="Y40" s="1">
        <f t="shared" si="35"/>
        <v>-1441.0070723694444</v>
      </c>
      <c r="Z40" s="1">
        <f t="shared" si="36"/>
        <v>-0.50341917381440704</v>
      </c>
    </row>
    <row r="41" spans="1:26">
      <c r="A41">
        <v>9</v>
      </c>
      <c r="B41">
        <f t="shared" si="39"/>
        <v>36</v>
      </c>
      <c r="C41">
        <v>295</v>
      </c>
      <c r="D41">
        <f t="shared" si="40"/>
        <v>9000</v>
      </c>
      <c r="E41" s="1">
        <f t="shared" si="41"/>
        <v>0.12229287627684803</v>
      </c>
      <c r="F41" s="1">
        <f t="shared" si="22"/>
        <v>24.904822426011215</v>
      </c>
      <c r="G41" s="1">
        <f t="shared" si="41"/>
        <v>1.2466312903939094</v>
      </c>
      <c r="H41" s="1">
        <f t="shared" si="23"/>
        <v>24.062588266834346</v>
      </c>
      <c r="I41" s="1">
        <f t="shared" si="37"/>
        <v>15.298352065765529</v>
      </c>
      <c r="J41" s="1">
        <f t="shared" ref="J41" si="48">$D41/($B41+9/8*I41)/10</f>
        <v>16.9139085202725</v>
      </c>
      <c r="K41" s="1">
        <f t="shared" si="41"/>
        <v>81.511874361518309</v>
      </c>
      <c r="L41" s="1">
        <f t="shared" si="25"/>
        <v>7.0477208177544481</v>
      </c>
      <c r="M41">
        <f t="shared" si="26"/>
        <v>5285.6904342227617</v>
      </c>
      <c r="N41" s="1">
        <f t="shared" si="27"/>
        <v>480</v>
      </c>
      <c r="O41" s="1">
        <f t="shared" si="28"/>
        <v>1.5625</v>
      </c>
      <c r="S41" s="1">
        <f t="shared" si="29"/>
        <v>162.03309952318338</v>
      </c>
      <c r="T41" s="1">
        <f t="shared" si="30"/>
        <v>4.1230078886845529</v>
      </c>
      <c r="U41" s="1">
        <f t="shared" si="31"/>
        <v>360.31726299613638</v>
      </c>
      <c r="V41" s="1">
        <f t="shared" si="32"/>
        <v>2.0391659390422454</v>
      </c>
      <c r="W41" s="1">
        <f t="shared" si="33"/>
        <v>1410.8974455631144</v>
      </c>
      <c r="X41" s="1">
        <f t="shared" si="34"/>
        <v>0.554439958612434</v>
      </c>
      <c r="Y41" s="1">
        <f t="shared" si="35"/>
        <v>-1621.1329564156249</v>
      </c>
      <c r="Z41" s="1">
        <f t="shared" si="36"/>
        <v>-0.50341917381440704</v>
      </c>
    </row>
    <row r="42" spans="1:26">
      <c r="A42">
        <v>10</v>
      </c>
      <c r="B42">
        <f t="shared" si="39"/>
        <v>40</v>
      </c>
      <c r="C42">
        <v>295</v>
      </c>
      <c r="D42">
        <f t="shared" si="40"/>
        <v>10000</v>
      </c>
      <c r="E42" s="1">
        <f t="shared" si="41"/>
        <v>0.13588097364094226</v>
      </c>
      <c r="F42" s="1">
        <f t="shared" si="22"/>
        <v>24.904822426011215</v>
      </c>
      <c r="G42" s="1">
        <f t="shared" si="41"/>
        <v>1.3851458782154549</v>
      </c>
      <c r="H42" s="1">
        <f t="shared" si="23"/>
        <v>24.062588266834346</v>
      </c>
      <c r="I42" s="1">
        <f t="shared" si="37"/>
        <v>16.998168961961699</v>
      </c>
      <c r="J42" s="1">
        <f t="shared" ref="J42" si="49">$D42/($B42+9/8*I42)/10</f>
        <v>16.9139085202725</v>
      </c>
      <c r="K42" s="1">
        <f t="shared" si="41"/>
        <v>90.568749290575909</v>
      </c>
      <c r="L42" s="1">
        <f t="shared" si="25"/>
        <v>7.0477208177544481</v>
      </c>
      <c r="M42">
        <f t="shared" si="26"/>
        <v>5285.6904342227617</v>
      </c>
      <c r="N42" s="1">
        <f t="shared" si="27"/>
        <v>533.33333333333337</v>
      </c>
      <c r="O42" s="1">
        <f t="shared" si="28"/>
        <v>1.5625</v>
      </c>
      <c r="S42" s="1">
        <f t="shared" si="29"/>
        <v>180.03677724798155</v>
      </c>
      <c r="T42" s="1">
        <f t="shared" si="30"/>
        <v>4.1230078886845529</v>
      </c>
      <c r="U42" s="1">
        <f t="shared" si="31"/>
        <v>400.35251444015159</v>
      </c>
      <c r="V42" s="1">
        <f t="shared" si="32"/>
        <v>2.039165939042245</v>
      </c>
      <c r="W42" s="1">
        <f t="shared" si="33"/>
        <v>1567.6638284034605</v>
      </c>
      <c r="X42" s="1">
        <f t="shared" si="34"/>
        <v>0.55443995861243411</v>
      </c>
      <c r="Y42" s="1">
        <f t="shared" si="35"/>
        <v>-1801.2588404618054</v>
      </c>
      <c r="Z42" s="1">
        <f t="shared" si="36"/>
        <v>-0.50341917381440704</v>
      </c>
    </row>
    <row r="43" spans="1:26">
      <c r="A43">
        <v>11</v>
      </c>
      <c r="B43">
        <f t="shared" si="39"/>
        <v>44</v>
      </c>
      <c r="C43">
        <v>295</v>
      </c>
      <c r="D43">
        <f t="shared" si="40"/>
        <v>11000</v>
      </c>
      <c r="E43" s="1">
        <f t="shared" si="41"/>
        <v>0.14946907100503648</v>
      </c>
      <c r="F43" s="1">
        <f t="shared" si="22"/>
        <v>24.904822426011215</v>
      </c>
      <c r="G43" s="1">
        <f t="shared" si="41"/>
        <v>1.5236604660370003</v>
      </c>
      <c r="H43" s="1">
        <f t="shared" si="23"/>
        <v>24.062588266834346</v>
      </c>
      <c r="I43" s="1">
        <f t="shared" si="37"/>
        <v>18.697985858157868</v>
      </c>
      <c r="J43" s="1">
        <f t="shared" ref="J43" si="50">$D43/($B43+9/8*I43)/10</f>
        <v>16.913908520272503</v>
      </c>
      <c r="K43" s="1">
        <f t="shared" si="41"/>
        <v>99.625624219633494</v>
      </c>
      <c r="L43" s="1">
        <f t="shared" si="25"/>
        <v>7.0477208177544481</v>
      </c>
      <c r="M43">
        <f t="shared" si="26"/>
        <v>5285.6904342227617</v>
      </c>
      <c r="N43" s="1">
        <f t="shared" si="27"/>
        <v>586.66666666666663</v>
      </c>
      <c r="O43" s="1">
        <f t="shared" si="28"/>
        <v>1.5625</v>
      </c>
      <c r="S43" s="1">
        <f t="shared" si="29"/>
        <v>198.04045497277971</v>
      </c>
      <c r="T43" s="1">
        <f t="shared" si="30"/>
        <v>4.123007888684552</v>
      </c>
      <c r="U43" s="1">
        <f t="shared" si="31"/>
        <v>440.3877658841667</v>
      </c>
      <c r="V43" s="1">
        <f t="shared" si="32"/>
        <v>2.0391659390422454</v>
      </c>
      <c r="W43" s="1">
        <f t="shared" si="33"/>
        <v>1724.4302112438068</v>
      </c>
      <c r="X43" s="1">
        <f t="shared" si="34"/>
        <v>0.554439958612434</v>
      </c>
      <c r="Y43" s="1">
        <f t="shared" si="35"/>
        <v>-1981.384724507986</v>
      </c>
      <c r="Z43" s="1">
        <f t="shared" si="36"/>
        <v>-0.50341917381440715</v>
      </c>
    </row>
    <row r="44" spans="1:26">
      <c r="A44">
        <v>12</v>
      </c>
      <c r="B44">
        <f t="shared" si="39"/>
        <v>48</v>
      </c>
      <c r="C44">
        <v>295</v>
      </c>
      <c r="D44">
        <f t="shared" si="40"/>
        <v>12000</v>
      </c>
      <c r="E44" s="1">
        <f t="shared" si="41"/>
        <v>0.1630571683691307</v>
      </c>
      <c r="F44" s="1">
        <f t="shared" si="22"/>
        <v>24.904822426011215</v>
      </c>
      <c r="G44" s="1">
        <f t="shared" si="41"/>
        <v>1.6621750538585458</v>
      </c>
      <c r="H44" s="1">
        <f t="shared" si="23"/>
        <v>24.062588266834346</v>
      </c>
      <c r="I44" s="1">
        <f t="shared" si="37"/>
        <v>20.397802754354036</v>
      </c>
      <c r="J44" s="1">
        <f t="shared" ref="J44" si="51">$D44/($B44+9/8*I44)/10</f>
        <v>16.9139085202725</v>
      </c>
      <c r="K44" s="1">
        <f t="shared" si="41"/>
        <v>108.68249914869108</v>
      </c>
      <c r="L44" s="1">
        <f t="shared" si="25"/>
        <v>7.0477208177544481</v>
      </c>
      <c r="M44">
        <f t="shared" si="26"/>
        <v>5285.6904342227617</v>
      </c>
      <c r="N44" s="1">
        <f t="shared" si="27"/>
        <v>640</v>
      </c>
      <c r="O44" s="1">
        <f t="shared" si="28"/>
        <v>1.5625</v>
      </c>
      <c r="S44" s="1">
        <f t="shared" si="29"/>
        <v>216.04413269757788</v>
      </c>
      <c r="T44" s="1">
        <f t="shared" si="30"/>
        <v>4.123007888684552</v>
      </c>
      <c r="U44" s="1">
        <f t="shared" si="31"/>
        <v>480.42301732818186</v>
      </c>
      <c r="V44" s="1">
        <f t="shared" si="32"/>
        <v>2.0391659390422454</v>
      </c>
      <c r="W44" s="1">
        <f t="shared" si="33"/>
        <v>1881.1965940841524</v>
      </c>
      <c r="X44" s="1">
        <f t="shared" si="34"/>
        <v>0.55443995861243411</v>
      </c>
      <c r="Y44" s="1">
        <f t="shared" si="35"/>
        <v>-2161.5106085541665</v>
      </c>
      <c r="Z44" s="1">
        <f t="shared" si="36"/>
        <v>-0.50341917381440704</v>
      </c>
    </row>
    <row r="45" spans="1:26">
      <c r="A45">
        <v>13</v>
      </c>
      <c r="B45">
        <f t="shared" si="39"/>
        <v>52</v>
      </c>
      <c r="C45">
        <v>295</v>
      </c>
      <c r="D45">
        <f t="shared" si="40"/>
        <v>13000</v>
      </c>
      <c r="E45" s="1">
        <f t="shared" si="41"/>
        <v>0.17664526573322492</v>
      </c>
      <c r="F45" s="1">
        <f t="shared" si="22"/>
        <v>24.904822426011215</v>
      </c>
      <c r="G45" s="1">
        <f t="shared" si="41"/>
        <v>1.8006896416800913</v>
      </c>
      <c r="H45" s="1">
        <f t="shared" si="23"/>
        <v>24.062588266834343</v>
      </c>
      <c r="I45" s="1">
        <f t="shared" si="37"/>
        <v>22.097619650550207</v>
      </c>
      <c r="J45" s="1">
        <f t="shared" ref="J45" si="52">$D45/($B45+9/8*I45)/10</f>
        <v>16.9139085202725</v>
      </c>
      <c r="K45" s="1">
        <f t="shared" si="41"/>
        <v>117.73937407774868</v>
      </c>
      <c r="L45" s="1">
        <f t="shared" si="25"/>
        <v>7.0477208177544473</v>
      </c>
      <c r="M45">
        <f t="shared" si="26"/>
        <v>5285.6904342227617</v>
      </c>
      <c r="N45" s="1">
        <f t="shared" si="27"/>
        <v>693.33333333333337</v>
      </c>
      <c r="O45" s="1">
        <f t="shared" si="28"/>
        <v>1.5625</v>
      </c>
      <c r="S45" s="1">
        <f t="shared" si="29"/>
        <v>234.04781042237602</v>
      </c>
      <c r="T45" s="1">
        <f t="shared" si="30"/>
        <v>4.123007888684552</v>
      </c>
      <c r="U45" s="1">
        <f t="shared" si="31"/>
        <v>520.45826877219702</v>
      </c>
      <c r="V45" s="1">
        <f t="shared" si="32"/>
        <v>2.0391659390422454</v>
      </c>
      <c r="W45" s="1">
        <f t="shared" si="33"/>
        <v>2037.9629769244987</v>
      </c>
      <c r="X45" s="1">
        <f t="shared" si="34"/>
        <v>0.554439958612434</v>
      </c>
      <c r="Y45" s="1">
        <f t="shared" si="35"/>
        <v>-2341.6364926003471</v>
      </c>
      <c r="Z45" s="1">
        <f t="shared" si="36"/>
        <v>-0.50341917381440704</v>
      </c>
    </row>
    <row r="46" spans="1:26">
      <c r="A46">
        <v>14</v>
      </c>
      <c r="B46">
        <f t="shared" si="39"/>
        <v>56</v>
      </c>
      <c r="C46">
        <v>295</v>
      </c>
      <c r="D46">
        <f t="shared" si="40"/>
        <v>14000</v>
      </c>
      <c r="E46" s="1">
        <f t="shared" si="41"/>
        <v>0.19023336309731914</v>
      </c>
      <c r="F46" s="1">
        <f t="shared" si="22"/>
        <v>24.904822426011215</v>
      </c>
      <c r="G46" s="1">
        <f t="shared" si="41"/>
        <v>1.9392042295016367</v>
      </c>
      <c r="H46" s="1">
        <f t="shared" si="23"/>
        <v>24.062588266834343</v>
      </c>
      <c r="I46" s="1">
        <f t="shared" si="37"/>
        <v>23.797436546746376</v>
      </c>
      <c r="J46" s="1">
        <f t="shared" ref="J46" si="53">$D46/($B46+9/8*I46)/10</f>
        <v>16.9139085202725</v>
      </c>
      <c r="K46" s="1">
        <f t="shared" si="41"/>
        <v>126.79624900680626</v>
      </c>
      <c r="L46" s="1">
        <f t="shared" si="25"/>
        <v>7.0477208177544481</v>
      </c>
      <c r="M46">
        <f t="shared" si="26"/>
        <v>5285.6904342227617</v>
      </c>
      <c r="N46" s="1">
        <f t="shared" si="27"/>
        <v>746.66666666666663</v>
      </c>
      <c r="O46" s="1">
        <f t="shared" si="28"/>
        <v>1.5625</v>
      </c>
      <c r="S46" s="1">
        <f t="shared" si="29"/>
        <v>252.05148814717418</v>
      </c>
      <c r="T46" s="1">
        <f t="shared" si="30"/>
        <v>4.123007888684552</v>
      </c>
      <c r="U46" s="1">
        <f t="shared" si="31"/>
        <v>560.49352021621212</v>
      </c>
      <c r="V46" s="1">
        <f t="shared" si="32"/>
        <v>2.0391659390422454</v>
      </c>
      <c r="W46" s="1">
        <f t="shared" si="33"/>
        <v>2194.729359764845</v>
      </c>
      <c r="X46" s="1">
        <f t="shared" si="34"/>
        <v>0.554439958612434</v>
      </c>
      <c r="Y46" s="1">
        <f t="shared" si="35"/>
        <v>-2521.7623766465281</v>
      </c>
      <c r="Z46" s="1">
        <f t="shared" si="36"/>
        <v>-0.50341917381440693</v>
      </c>
    </row>
    <row r="47" spans="1:26">
      <c r="A47">
        <v>15</v>
      </c>
      <c r="B47">
        <f t="shared" si="39"/>
        <v>60</v>
      </c>
      <c r="C47">
        <v>295</v>
      </c>
      <c r="D47">
        <f t="shared" si="40"/>
        <v>15000</v>
      </c>
      <c r="E47" s="1">
        <f t="shared" si="41"/>
        <v>0.20382146046141339</v>
      </c>
      <c r="F47" s="1">
        <f t="shared" si="22"/>
        <v>24.904822426011215</v>
      </c>
      <c r="G47" s="1">
        <f t="shared" si="41"/>
        <v>2.0777188173231824</v>
      </c>
      <c r="H47" s="1">
        <f t="shared" si="23"/>
        <v>24.062588266834343</v>
      </c>
      <c r="I47" s="1">
        <f t="shared" si="37"/>
        <v>25.497253442942547</v>
      </c>
      <c r="J47" s="1">
        <f t="shared" ref="J47" si="54">$D47/($B47+9/8*I47)/10</f>
        <v>16.913908520272503</v>
      </c>
      <c r="K47" s="1">
        <f t="shared" si="41"/>
        <v>135.85312393586386</v>
      </c>
      <c r="L47" s="1">
        <f t="shared" si="25"/>
        <v>7.0477208177544481</v>
      </c>
      <c r="M47">
        <f t="shared" si="26"/>
        <v>5285.6904342227617</v>
      </c>
      <c r="N47" s="1">
        <f t="shared" si="27"/>
        <v>800</v>
      </c>
      <c r="O47" s="1">
        <f t="shared" si="28"/>
        <v>1.5625</v>
      </c>
      <c r="S47" s="1">
        <f t="shared" si="29"/>
        <v>270.05516587197235</v>
      </c>
      <c r="T47" s="1">
        <f t="shared" si="30"/>
        <v>4.123007888684552</v>
      </c>
      <c r="U47" s="1">
        <f t="shared" si="31"/>
        <v>600.52877166022733</v>
      </c>
      <c r="V47" s="1">
        <f t="shared" si="32"/>
        <v>2.0391659390422454</v>
      </c>
      <c r="W47" s="1">
        <f t="shared" si="33"/>
        <v>2351.4957426051906</v>
      </c>
      <c r="X47" s="1">
        <f t="shared" si="34"/>
        <v>0.554439958612434</v>
      </c>
      <c r="Y47" s="1">
        <f t="shared" si="35"/>
        <v>-2701.8882606927082</v>
      </c>
      <c r="Z47" s="1">
        <f t="shared" si="36"/>
        <v>-0.50341917381440704</v>
      </c>
    </row>
    <row r="48" spans="1:26">
      <c r="A48">
        <v>16</v>
      </c>
      <c r="B48">
        <f t="shared" si="39"/>
        <v>64</v>
      </c>
      <c r="C48">
        <v>295</v>
      </c>
      <c r="D48">
        <f t="shared" si="40"/>
        <v>16000</v>
      </c>
      <c r="E48" s="1">
        <f t="shared" si="41"/>
        <v>0.21740955782550761</v>
      </c>
      <c r="F48" s="1">
        <f t="shared" si="22"/>
        <v>24.904822426011219</v>
      </c>
      <c r="G48" s="1">
        <f t="shared" si="41"/>
        <v>2.2162334051447279</v>
      </c>
      <c r="H48" s="1">
        <f t="shared" si="23"/>
        <v>24.062588266834346</v>
      </c>
      <c r="I48" s="1">
        <f t="shared" si="37"/>
        <v>27.197070339138715</v>
      </c>
      <c r="J48" s="1">
        <f t="shared" ref="J48" si="55">$D48/($B48+9/8*I48)/10</f>
        <v>16.9139085202725</v>
      </c>
      <c r="K48" s="1">
        <f t="shared" si="41"/>
        <v>144.90999886492145</v>
      </c>
      <c r="L48" s="1">
        <f t="shared" si="25"/>
        <v>7.0477208177544481</v>
      </c>
      <c r="M48">
        <f t="shared" si="26"/>
        <v>5285.6904342227617</v>
      </c>
      <c r="N48" s="1">
        <f t="shared" si="27"/>
        <v>853.33333333333337</v>
      </c>
      <c r="O48" s="1">
        <f t="shared" si="28"/>
        <v>1.5625</v>
      </c>
      <c r="S48" s="1">
        <f t="shared" si="29"/>
        <v>288.05884359677049</v>
      </c>
      <c r="T48" s="1">
        <f t="shared" si="30"/>
        <v>4.123007888684552</v>
      </c>
      <c r="U48" s="1">
        <f t="shared" si="31"/>
        <v>640.56402310424255</v>
      </c>
      <c r="V48" s="1">
        <f t="shared" si="32"/>
        <v>2.039165939042245</v>
      </c>
      <c r="W48" s="1">
        <f t="shared" si="33"/>
        <v>2508.2621254455366</v>
      </c>
      <c r="X48" s="1">
        <f t="shared" si="34"/>
        <v>0.554439958612434</v>
      </c>
      <c r="Y48" s="1">
        <f t="shared" si="35"/>
        <v>-2882.0141447388887</v>
      </c>
      <c r="Z48" s="1">
        <f t="shared" si="36"/>
        <v>-0.50341917381440704</v>
      </c>
    </row>
    <row r="49" spans="1:26">
      <c r="A49">
        <v>17</v>
      </c>
      <c r="B49">
        <f t="shared" si="39"/>
        <v>68</v>
      </c>
      <c r="C49">
        <v>295</v>
      </c>
      <c r="D49">
        <f t="shared" si="40"/>
        <v>17000</v>
      </c>
      <c r="E49" s="1">
        <f t="shared" si="41"/>
        <v>0.23099765518960183</v>
      </c>
      <c r="F49" s="1">
        <f t="shared" si="22"/>
        <v>24.904822426011215</v>
      </c>
      <c r="G49" s="1">
        <f t="shared" si="41"/>
        <v>2.3547479929662734</v>
      </c>
      <c r="H49" s="1">
        <f t="shared" si="23"/>
        <v>24.062588266834346</v>
      </c>
      <c r="I49" s="1">
        <f t="shared" si="37"/>
        <v>28.896887235334887</v>
      </c>
      <c r="J49" s="1">
        <f t="shared" ref="J49" si="56">$D49/($B49+9/8*I49)/10</f>
        <v>16.9139085202725</v>
      </c>
      <c r="K49" s="1">
        <f t="shared" si="41"/>
        <v>153.96687379397903</v>
      </c>
      <c r="L49" s="1">
        <f t="shared" si="25"/>
        <v>7.0477208177544481</v>
      </c>
      <c r="M49">
        <f t="shared" si="26"/>
        <v>5285.6904342227617</v>
      </c>
      <c r="N49" s="1">
        <f t="shared" si="27"/>
        <v>906.66666666666663</v>
      </c>
      <c r="O49" s="1">
        <f t="shared" si="28"/>
        <v>1.5625</v>
      </c>
      <c r="S49" s="1">
        <f t="shared" si="29"/>
        <v>306.06252132156862</v>
      </c>
      <c r="T49" s="1">
        <f t="shared" si="30"/>
        <v>4.1230078886845529</v>
      </c>
      <c r="U49" s="1">
        <f t="shared" si="31"/>
        <v>680.59927454825765</v>
      </c>
      <c r="V49" s="1">
        <f t="shared" si="32"/>
        <v>2.039165939042245</v>
      </c>
      <c r="W49" s="1">
        <f t="shared" si="33"/>
        <v>2665.0285082858827</v>
      </c>
      <c r="X49" s="1">
        <f t="shared" si="34"/>
        <v>0.554439958612434</v>
      </c>
      <c r="Y49" s="1">
        <f t="shared" si="35"/>
        <v>-3062.1400287850693</v>
      </c>
      <c r="Z49" s="1">
        <f t="shared" si="36"/>
        <v>-0.50341917381440704</v>
      </c>
    </row>
    <row r="50" spans="1:26">
      <c r="A50">
        <v>18</v>
      </c>
      <c r="B50">
        <f t="shared" si="39"/>
        <v>72</v>
      </c>
      <c r="C50">
        <v>295</v>
      </c>
      <c r="D50">
        <f t="shared" si="40"/>
        <v>18000</v>
      </c>
      <c r="E50" s="1">
        <f t="shared" si="41"/>
        <v>0.24458575255369605</v>
      </c>
      <c r="F50" s="1">
        <f t="shared" si="22"/>
        <v>24.904822426011215</v>
      </c>
      <c r="G50" s="1">
        <f t="shared" si="41"/>
        <v>2.4932625807878188</v>
      </c>
      <c r="H50" s="1">
        <f t="shared" si="23"/>
        <v>24.062588266834346</v>
      </c>
      <c r="I50" s="1">
        <f t="shared" si="37"/>
        <v>30.596704131531059</v>
      </c>
      <c r="J50" s="1">
        <f t="shared" ref="J50" si="57">$D50/($B50+9/8*I50)/10</f>
        <v>16.9139085202725</v>
      </c>
      <c r="K50" s="1">
        <f t="shared" si="41"/>
        <v>163.02374872303662</v>
      </c>
      <c r="L50" s="1">
        <f t="shared" si="25"/>
        <v>7.0477208177544481</v>
      </c>
      <c r="M50">
        <f t="shared" si="26"/>
        <v>5285.6904342227617</v>
      </c>
      <c r="N50" s="1">
        <f t="shared" si="27"/>
        <v>960</v>
      </c>
      <c r="O50" s="1">
        <f t="shared" si="28"/>
        <v>1.5625</v>
      </c>
      <c r="S50" s="1">
        <f t="shared" si="29"/>
        <v>324.06619904636676</v>
      </c>
      <c r="T50" s="1">
        <f t="shared" si="30"/>
        <v>4.1230078886845529</v>
      </c>
      <c r="U50" s="1">
        <f t="shared" si="31"/>
        <v>720.63452599227276</v>
      </c>
      <c r="V50" s="1">
        <f t="shared" si="32"/>
        <v>2.0391659390422454</v>
      </c>
      <c r="W50" s="1">
        <f t="shared" si="33"/>
        <v>2821.7948911262288</v>
      </c>
      <c r="X50" s="1">
        <f t="shared" si="34"/>
        <v>0.554439958612434</v>
      </c>
      <c r="Y50" s="1">
        <f t="shared" si="35"/>
        <v>-3242.2659128312498</v>
      </c>
      <c r="Z50" s="1">
        <f t="shared" si="36"/>
        <v>-0.50341917381440704</v>
      </c>
    </row>
    <row r="51" spans="1:26">
      <c r="A51">
        <v>19</v>
      </c>
      <c r="B51">
        <f t="shared" si="39"/>
        <v>76</v>
      </c>
      <c r="C51">
        <v>295</v>
      </c>
      <c r="D51">
        <f t="shared" si="40"/>
        <v>19000</v>
      </c>
      <c r="E51" s="1">
        <f t="shared" si="41"/>
        <v>0.2581738499177903</v>
      </c>
      <c r="F51" s="1">
        <f t="shared" si="22"/>
        <v>24.904822426011215</v>
      </c>
      <c r="G51" s="1">
        <f t="shared" si="41"/>
        <v>2.6317771686093643</v>
      </c>
      <c r="H51" s="1">
        <f t="shared" si="23"/>
        <v>24.062588266834346</v>
      </c>
      <c r="I51" s="1">
        <f t="shared" si="37"/>
        <v>32.296521027727223</v>
      </c>
      <c r="J51" s="1">
        <f t="shared" ref="J51" si="58">$D51/($B51+9/8*I51)/10</f>
        <v>16.913908520272503</v>
      </c>
      <c r="K51" s="1">
        <f t="shared" si="41"/>
        <v>172.0806236520942</v>
      </c>
      <c r="L51" s="1">
        <f t="shared" si="25"/>
        <v>7.0477208177544481</v>
      </c>
      <c r="M51">
        <f t="shared" si="26"/>
        <v>5285.6904342227617</v>
      </c>
      <c r="N51" s="1">
        <f t="shared" si="27"/>
        <v>1013.3333333333334</v>
      </c>
      <c r="O51" s="1">
        <f t="shared" si="28"/>
        <v>1.5625</v>
      </c>
      <c r="S51" s="1">
        <f t="shared" si="29"/>
        <v>342.0698767711649</v>
      </c>
      <c r="T51" s="1">
        <f t="shared" si="30"/>
        <v>4.1230078886845529</v>
      </c>
      <c r="U51" s="1">
        <f t="shared" si="31"/>
        <v>760.66977743628797</v>
      </c>
      <c r="V51" s="1">
        <f t="shared" si="32"/>
        <v>2.039165939042245</v>
      </c>
      <c r="W51" s="1">
        <f t="shared" si="33"/>
        <v>2978.5612739665748</v>
      </c>
      <c r="X51" s="1">
        <f t="shared" si="34"/>
        <v>0.55443995861243411</v>
      </c>
      <c r="Y51" s="1">
        <f t="shared" si="35"/>
        <v>-3422.3917968774308</v>
      </c>
      <c r="Z51" s="1">
        <f t="shared" si="36"/>
        <v>-0.50341917381440704</v>
      </c>
    </row>
    <row r="52" spans="1:26">
      <c r="A52">
        <v>20</v>
      </c>
      <c r="B52">
        <f t="shared" si="39"/>
        <v>80</v>
      </c>
      <c r="C52">
        <v>295</v>
      </c>
      <c r="D52">
        <f t="shared" si="40"/>
        <v>20000</v>
      </c>
      <c r="E52" s="1">
        <f t="shared" si="41"/>
        <v>0.27176194728188452</v>
      </c>
      <c r="F52" s="1">
        <f t="shared" si="22"/>
        <v>24.904822426011215</v>
      </c>
      <c r="G52" s="1">
        <f t="shared" si="41"/>
        <v>2.7702917564309097</v>
      </c>
      <c r="H52" s="1">
        <f t="shared" si="23"/>
        <v>24.062588266834346</v>
      </c>
      <c r="I52" s="1">
        <f t="shared" si="37"/>
        <v>33.996337923923399</v>
      </c>
      <c r="J52" s="1">
        <f t="shared" ref="J52" si="59">$D52/($B52+9/8*I52)/10</f>
        <v>16.9139085202725</v>
      </c>
      <c r="K52" s="1">
        <f t="shared" si="41"/>
        <v>181.13749858115182</v>
      </c>
      <c r="L52" s="1">
        <f t="shared" si="25"/>
        <v>7.0477208177544481</v>
      </c>
      <c r="M52">
        <f t="shared" si="26"/>
        <v>5285.6904342227617</v>
      </c>
      <c r="N52" s="1">
        <f t="shared" si="27"/>
        <v>1066.6666666666667</v>
      </c>
      <c r="O52" s="1">
        <f t="shared" si="28"/>
        <v>1.5625</v>
      </c>
      <c r="S52" s="1">
        <f t="shared" si="29"/>
        <v>360.07355449596309</v>
      </c>
      <c r="T52" s="1">
        <f t="shared" si="30"/>
        <v>4.1230078886845529</v>
      </c>
      <c r="U52" s="1">
        <f t="shared" si="31"/>
        <v>800.70502888030319</v>
      </c>
      <c r="V52" s="1">
        <f t="shared" si="32"/>
        <v>2.039165939042245</v>
      </c>
      <c r="W52" s="1">
        <f t="shared" si="33"/>
        <v>3135.3276568069209</v>
      </c>
      <c r="X52" s="1">
        <f t="shared" si="34"/>
        <v>0.55443995861243411</v>
      </c>
      <c r="Y52" s="1">
        <f t="shared" si="35"/>
        <v>-3602.5176809236109</v>
      </c>
      <c r="Z52" s="1">
        <f t="shared" si="36"/>
        <v>-0.50341917381440704</v>
      </c>
    </row>
    <row r="53" spans="1:26">
      <c r="A53">
        <v>21</v>
      </c>
      <c r="B53">
        <f t="shared" si="39"/>
        <v>84</v>
      </c>
      <c r="C53">
        <v>295</v>
      </c>
      <c r="D53">
        <f t="shared" si="40"/>
        <v>21000</v>
      </c>
      <c r="E53" s="1">
        <f t="shared" si="41"/>
        <v>0.28535004464597874</v>
      </c>
      <c r="F53" s="1">
        <f t="shared" si="22"/>
        <v>24.904822426011215</v>
      </c>
      <c r="G53" s="1">
        <f t="shared" si="41"/>
        <v>2.9088063442524552</v>
      </c>
      <c r="H53" s="1">
        <f t="shared" si="23"/>
        <v>24.062588266834346</v>
      </c>
      <c r="I53" s="1">
        <f t="shared" si="37"/>
        <v>35.696154820119567</v>
      </c>
      <c r="J53" s="1">
        <f t="shared" ref="J53" si="60">$D53/($B53+9/8*I53)/10</f>
        <v>16.9139085202725</v>
      </c>
      <c r="K53" s="1">
        <f t="shared" si="41"/>
        <v>190.19437351020943</v>
      </c>
      <c r="L53" s="1">
        <f t="shared" si="25"/>
        <v>7.0477208177544473</v>
      </c>
      <c r="M53">
        <f t="shared" si="26"/>
        <v>5285.6904342227617</v>
      </c>
      <c r="N53" s="1">
        <f t="shared" si="27"/>
        <v>1120</v>
      </c>
      <c r="O53" s="1">
        <f t="shared" si="28"/>
        <v>1.5625</v>
      </c>
      <c r="S53" s="1">
        <f t="shared" si="29"/>
        <v>378.07723222076129</v>
      </c>
      <c r="T53" s="1">
        <f t="shared" si="30"/>
        <v>4.123007888684552</v>
      </c>
      <c r="U53" s="1">
        <f t="shared" si="31"/>
        <v>840.74028032431829</v>
      </c>
      <c r="V53" s="1">
        <f t="shared" si="32"/>
        <v>2.039165939042245</v>
      </c>
      <c r="W53" s="1">
        <f t="shared" si="33"/>
        <v>3292.094039647267</v>
      </c>
      <c r="X53" s="1">
        <f t="shared" si="34"/>
        <v>0.55443995861243411</v>
      </c>
      <c r="Y53" s="1">
        <f t="shared" si="35"/>
        <v>-3782.6435649697914</v>
      </c>
      <c r="Z53" s="1">
        <f t="shared" si="36"/>
        <v>-0.50341917381440715</v>
      </c>
    </row>
    <row r="54" spans="1:26">
      <c r="A54">
        <v>22</v>
      </c>
      <c r="B54">
        <f t="shared" si="39"/>
        <v>88</v>
      </c>
      <c r="C54">
        <v>295</v>
      </c>
      <c r="D54">
        <f t="shared" si="40"/>
        <v>22000</v>
      </c>
      <c r="E54" s="1">
        <f t="shared" si="41"/>
        <v>0.29893814201007296</v>
      </c>
      <c r="F54" s="1">
        <f t="shared" si="22"/>
        <v>24.904822426011215</v>
      </c>
      <c r="G54" s="1">
        <f t="shared" si="41"/>
        <v>3.0473209320740007</v>
      </c>
      <c r="H54" s="1">
        <f t="shared" si="23"/>
        <v>24.062588266834346</v>
      </c>
      <c r="I54" s="1">
        <f t="shared" si="37"/>
        <v>37.395971716315735</v>
      </c>
      <c r="J54" s="1">
        <f t="shared" ref="J54" si="61">$D54/($B54+9/8*I54)/10</f>
        <v>16.913908520272503</v>
      </c>
      <c r="K54" s="1">
        <f t="shared" si="41"/>
        <v>199.25124843926699</v>
      </c>
      <c r="L54" s="1">
        <f t="shared" si="25"/>
        <v>7.0477208177544481</v>
      </c>
      <c r="M54">
        <f t="shared" si="26"/>
        <v>5285.6904342227617</v>
      </c>
      <c r="N54" s="1">
        <f t="shared" si="27"/>
        <v>1173.3333333333333</v>
      </c>
      <c r="O54" s="1">
        <f t="shared" si="28"/>
        <v>1.5625</v>
      </c>
      <c r="S54" s="1">
        <f t="shared" si="29"/>
        <v>396.08090994555943</v>
      </c>
      <c r="T54" s="1">
        <f t="shared" si="30"/>
        <v>4.123007888684552</v>
      </c>
      <c r="U54" s="1">
        <f t="shared" si="31"/>
        <v>880.77553176833339</v>
      </c>
      <c r="V54" s="1">
        <f t="shared" si="32"/>
        <v>2.0391659390422454</v>
      </c>
      <c r="W54" s="1">
        <f t="shared" si="33"/>
        <v>3448.8604224876135</v>
      </c>
      <c r="X54" s="1">
        <f t="shared" si="34"/>
        <v>0.554439958612434</v>
      </c>
      <c r="Y54" s="1">
        <f t="shared" si="35"/>
        <v>-3962.769449015972</v>
      </c>
      <c r="Z54" s="1">
        <f t="shared" si="36"/>
        <v>-0.50341917381440715</v>
      </c>
    </row>
    <row r="55" spans="1:26">
      <c r="A55">
        <v>23</v>
      </c>
      <c r="B55">
        <f t="shared" si="39"/>
        <v>92</v>
      </c>
      <c r="C55">
        <v>295</v>
      </c>
      <c r="D55">
        <f t="shared" si="40"/>
        <v>23000</v>
      </c>
      <c r="E55" s="1">
        <f t="shared" si="41"/>
        <v>0.31252623937416718</v>
      </c>
      <c r="F55" s="1">
        <f t="shared" si="22"/>
        <v>24.904822426011215</v>
      </c>
      <c r="G55" s="1">
        <f t="shared" si="41"/>
        <v>3.1858355198955461</v>
      </c>
      <c r="H55" s="1">
        <f t="shared" si="23"/>
        <v>24.062588266834346</v>
      </c>
      <c r="I55" s="1">
        <f t="shared" si="37"/>
        <v>39.09578861251191</v>
      </c>
      <c r="J55" s="1">
        <f t="shared" ref="J55" si="62">$D55/($B55+9/8*I55)/10</f>
        <v>16.913908520272496</v>
      </c>
      <c r="K55" s="1">
        <f t="shared" si="41"/>
        <v>208.30812336832457</v>
      </c>
      <c r="L55" s="1">
        <f t="shared" si="25"/>
        <v>7.0477208177544481</v>
      </c>
      <c r="M55">
        <f t="shared" si="26"/>
        <v>5285.6904342227617</v>
      </c>
      <c r="N55" s="1">
        <f t="shared" si="27"/>
        <v>1226.6666666666667</v>
      </c>
      <c r="O55" s="1">
        <f t="shared" si="28"/>
        <v>1.5625</v>
      </c>
      <c r="S55" s="1">
        <f t="shared" si="29"/>
        <v>414.08458767035756</v>
      </c>
      <c r="T55" s="1">
        <f t="shared" si="30"/>
        <v>4.123007888684552</v>
      </c>
      <c r="U55" s="1">
        <f t="shared" si="31"/>
        <v>920.81078321234861</v>
      </c>
      <c r="V55" s="1">
        <f t="shared" si="32"/>
        <v>2.039165939042245</v>
      </c>
      <c r="W55" s="1">
        <f t="shared" si="33"/>
        <v>3605.6268053279591</v>
      </c>
      <c r="X55" s="1">
        <f t="shared" si="34"/>
        <v>0.55443995861243411</v>
      </c>
      <c r="Y55" s="1">
        <f t="shared" si="35"/>
        <v>-4142.8953330621525</v>
      </c>
      <c r="Z55" s="1">
        <f t="shared" si="36"/>
        <v>-0.50341917381440704</v>
      </c>
    </row>
    <row r="56" spans="1:26">
      <c r="A56">
        <v>24</v>
      </c>
      <c r="B56">
        <f t="shared" si="39"/>
        <v>96</v>
      </c>
      <c r="C56">
        <v>295</v>
      </c>
      <c r="D56">
        <f t="shared" si="40"/>
        <v>24000</v>
      </c>
      <c r="E56" s="1">
        <f t="shared" si="41"/>
        <v>0.3261143367382614</v>
      </c>
      <c r="F56" s="1">
        <f t="shared" si="22"/>
        <v>24.904822426011215</v>
      </c>
      <c r="G56" s="1">
        <f t="shared" si="41"/>
        <v>3.3243501077170916</v>
      </c>
      <c r="H56" s="1">
        <f t="shared" si="23"/>
        <v>24.062588266834346</v>
      </c>
      <c r="I56" s="1">
        <f t="shared" si="37"/>
        <v>40.795605508708071</v>
      </c>
      <c r="J56" s="1">
        <f t="shared" ref="J56" si="63">$D56/($B56+9/8*I56)/10</f>
        <v>16.9139085202725</v>
      </c>
      <c r="K56" s="1">
        <f t="shared" si="41"/>
        <v>217.36499829738216</v>
      </c>
      <c r="L56" s="1">
        <f t="shared" si="25"/>
        <v>7.0477208177544481</v>
      </c>
      <c r="M56">
        <f t="shared" si="26"/>
        <v>5285.6904342227617</v>
      </c>
      <c r="N56" s="1">
        <f t="shared" si="27"/>
        <v>1280</v>
      </c>
      <c r="O56" s="1">
        <f t="shared" si="28"/>
        <v>1.5625</v>
      </c>
      <c r="S56" s="1">
        <f t="shared" si="29"/>
        <v>432.08826539515576</v>
      </c>
      <c r="T56" s="1">
        <f t="shared" si="30"/>
        <v>4.123007888684552</v>
      </c>
      <c r="U56" s="1">
        <f t="shared" si="31"/>
        <v>960.84603465636371</v>
      </c>
      <c r="V56" s="1">
        <f t="shared" si="32"/>
        <v>2.0391659390422454</v>
      </c>
      <c r="W56" s="1">
        <f t="shared" si="33"/>
        <v>3762.3931881683047</v>
      </c>
      <c r="X56" s="1">
        <f t="shared" si="34"/>
        <v>0.55443995861243411</v>
      </c>
      <c r="Y56" s="1">
        <f t="shared" si="35"/>
        <v>-4323.0212171083331</v>
      </c>
      <c r="Z56" s="1">
        <f t="shared" si="36"/>
        <v>-0.50341917381440704</v>
      </c>
    </row>
    <row r="57" spans="1:26">
      <c r="A57">
        <v>25</v>
      </c>
      <c r="B57">
        <f t="shared" si="39"/>
        <v>100</v>
      </c>
      <c r="C57">
        <v>295</v>
      </c>
      <c r="D57">
        <f t="shared" si="40"/>
        <v>25000</v>
      </c>
      <c r="E57" s="1">
        <f t="shared" si="41"/>
        <v>0.33970243410235562</v>
      </c>
      <c r="F57" s="1">
        <f t="shared" si="22"/>
        <v>24.904822426011215</v>
      </c>
      <c r="G57" s="1">
        <f t="shared" si="41"/>
        <v>3.4628646955386371</v>
      </c>
      <c r="H57" s="1">
        <f t="shared" si="23"/>
        <v>24.062588266834343</v>
      </c>
      <c r="I57" s="1">
        <f t="shared" si="37"/>
        <v>42.495422404904239</v>
      </c>
      <c r="J57" s="1">
        <f t="shared" ref="J57" si="64">$D57/($B57+9/8*I57)/10</f>
        <v>16.913908520272503</v>
      </c>
      <c r="K57" s="1">
        <f t="shared" si="41"/>
        <v>226.42187322643977</v>
      </c>
      <c r="L57" s="1">
        <f t="shared" si="25"/>
        <v>7.0477208177544481</v>
      </c>
      <c r="M57">
        <f t="shared" si="26"/>
        <v>5285.6904342227617</v>
      </c>
      <c r="N57" s="1">
        <f t="shared" si="27"/>
        <v>1333.3333333333333</v>
      </c>
      <c r="O57" s="1">
        <f t="shared" si="28"/>
        <v>1.5625</v>
      </c>
      <c r="S57" s="1">
        <f t="shared" si="29"/>
        <v>450.0919431199539</v>
      </c>
      <c r="T57" s="1">
        <f t="shared" si="30"/>
        <v>4.123007888684552</v>
      </c>
      <c r="U57" s="1">
        <f t="shared" si="31"/>
        <v>1000.8812861003789</v>
      </c>
      <c r="V57" s="1">
        <f t="shared" si="32"/>
        <v>2.039165939042245</v>
      </c>
      <c r="W57" s="1">
        <f t="shared" si="33"/>
        <v>3919.1595710086513</v>
      </c>
      <c r="X57" s="1">
        <f t="shared" si="34"/>
        <v>0.554439958612434</v>
      </c>
      <c r="Y57" s="1">
        <f t="shared" si="35"/>
        <v>-4503.1471011545136</v>
      </c>
      <c r="Z57" s="1">
        <f t="shared" si="36"/>
        <v>-0.50341917381440704</v>
      </c>
    </row>
    <row r="58" spans="1:26">
      <c r="A58">
        <v>26</v>
      </c>
      <c r="B58">
        <f t="shared" si="39"/>
        <v>104</v>
      </c>
      <c r="C58">
        <v>295</v>
      </c>
      <c r="D58">
        <f t="shared" si="40"/>
        <v>26000</v>
      </c>
      <c r="E58" s="1">
        <f t="shared" si="41"/>
        <v>0.35329053146644984</v>
      </c>
      <c r="F58" s="1">
        <f t="shared" si="22"/>
        <v>24.904822426011215</v>
      </c>
      <c r="G58" s="1">
        <f t="shared" si="41"/>
        <v>3.6013792833601825</v>
      </c>
      <c r="H58" s="1">
        <f t="shared" si="23"/>
        <v>24.062588266834343</v>
      </c>
      <c r="I58" s="1">
        <f t="shared" si="37"/>
        <v>44.195239301100415</v>
      </c>
      <c r="J58" s="1">
        <f t="shared" ref="J58" si="65">$D58/($B58+9/8*I58)/10</f>
        <v>16.9139085202725</v>
      </c>
      <c r="K58" s="1">
        <f t="shared" si="41"/>
        <v>235.47874815549736</v>
      </c>
      <c r="L58" s="1">
        <f t="shared" si="25"/>
        <v>7.0477208177544473</v>
      </c>
      <c r="M58">
        <f t="shared" si="26"/>
        <v>5285.6904342227617</v>
      </c>
      <c r="N58" s="1">
        <f t="shared" si="27"/>
        <v>1386.6666666666667</v>
      </c>
      <c r="O58" s="1">
        <f t="shared" si="28"/>
        <v>1.5625</v>
      </c>
      <c r="S58" s="1">
        <f t="shared" si="29"/>
        <v>468.09562084475203</v>
      </c>
      <c r="T58" s="1">
        <f t="shared" si="30"/>
        <v>4.123007888684552</v>
      </c>
      <c r="U58" s="1">
        <f t="shared" si="31"/>
        <v>1040.916537544394</v>
      </c>
      <c r="V58" s="1">
        <f t="shared" si="32"/>
        <v>2.0391659390422454</v>
      </c>
      <c r="W58" s="1">
        <f t="shared" si="33"/>
        <v>4075.9259538489973</v>
      </c>
      <c r="X58" s="1">
        <f t="shared" si="34"/>
        <v>0.554439958612434</v>
      </c>
      <c r="Y58" s="1">
        <f t="shared" si="35"/>
        <v>-4683.2729852006942</v>
      </c>
      <c r="Z58" s="1">
        <f t="shared" si="36"/>
        <v>-0.50341917381440704</v>
      </c>
    </row>
    <row r="59" spans="1:26">
      <c r="A59">
        <v>27</v>
      </c>
      <c r="B59">
        <f t="shared" si="39"/>
        <v>108</v>
      </c>
      <c r="C59">
        <v>295</v>
      </c>
      <c r="D59">
        <f t="shared" si="40"/>
        <v>27000</v>
      </c>
      <c r="E59" s="1">
        <f t="shared" si="41"/>
        <v>0.36687862883054406</v>
      </c>
      <c r="F59" s="1">
        <f t="shared" si="22"/>
        <v>24.904822426011215</v>
      </c>
      <c r="G59" s="1">
        <f t="shared" si="41"/>
        <v>3.739893871181728</v>
      </c>
      <c r="H59" s="1">
        <f t="shared" si="23"/>
        <v>24.062588266834343</v>
      </c>
      <c r="I59" s="1">
        <f t="shared" si="37"/>
        <v>45.895056197296583</v>
      </c>
      <c r="J59" s="1">
        <f t="shared" ref="J59" si="66">$D59/($B59+9/8*I59)/10</f>
        <v>16.913908520272503</v>
      </c>
      <c r="K59" s="1">
        <f t="shared" si="41"/>
        <v>244.53562308455491</v>
      </c>
      <c r="L59" s="1">
        <f t="shared" si="25"/>
        <v>7.0477208177544481</v>
      </c>
      <c r="M59">
        <f t="shared" si="26"/>
        <v>5285.6904342227617</v>
      </c>
      <c r="N59" s="1">
        <f t="shared" si="27"/>
        <v>1440</v>
      </c>
      <c r="O59" s="1">
        <f t="shared" si="28"/>
        <v>1.5625</v>
      </c>
      <c r="S59" s="1">
        <f t="shared" si="29"/>
        <v>486.09929856955017</v>
      </c>
      <c r="T59" s="1">
        <f t="shared" si="30"/>
        <v>4.1230078886845529</v>
      </c>
      <c r="U59" s="1">
        <f t="shared" si="31"/>
        <v>1080.9517889884091</v>
      </c>
      <c r="V59" s="1">
        <f t="shared" si="32"/>
        <v>2.0391659390422459</v>
      </c>
      <c r="W59" s="1">
        <f t="shared" si="33"/>
        <v>4232.6923366893434</v>
      </c>
      <c r="X59" s="1">
        <f t="shared" si="34"/>
        <v>0.554439958612434</v>
      </c>
      <c r="Y59" s="1">
        <f t="shared" si="35"/>
        <v>-4863.3988692468747</v>
      </c>
      <c r="Z59" s="1">
        <f t="shared" si="36"/>
        <v>-0.50341917381440704</v>
      </c>
    </row>
    <row r="60" spans="1:26">
      <c r="A60">
        <v>28</v>
      </c>
      <c r="B60">
        <f t="shared" si="39"/>
        <v>112</v>
      </c>
      <c r="C60">
        <v>295</v>
      </c>
      <c r="D60">
        <f t="shared" si="40"/>
        <v>28000</v>
      </c>
      <c r="E60" s="1">
        <f t="shared" si="41"/>
        <v>0.38046672619463828</v>
      </c>
      <c r="F60" s="1">
        <f t="shared" si="22"/>
        <v>24.904822426011215</v>
      </c>
      <c r="G60" s="1">
        <f t="shared" si="41"/>
        <v>3.8784084590032735</v>
      </c>
      <c r="H60" s="1">
        <f t="shared" si="23"/>
        <v>24.062588266834343</v>
      </c>
      <c r="I60" s="1">
        <f t="shared" si="37"/>
        <v>47.594873093492751</v>
      </c>
      <c r="J60" s="1">
        <f t="shared" ref="J60" si="67">$D60/($B60+9/8*I60)/10</f>
        <v>16.9139085202725</v>
      </c>
      <c r="K60" s="1">
        <f t="shared" si="41"/>
        <v>253.59249801361253</v>
      </c>
      <c r="L60" s="1">
        <f t="shared" si="25"/>
        <v>7.0477208177544481</v>
      </c>
      <c r="M60">
        <f t="shared" si="26"/>
        <v>5285.6904342227617</v>
      </c>
      <c r="N60" s="1">
        <f t="shared" si="27"/>
        <v>1493.3333333333333</v>
      </c>
      <c r="O60" s="1">
        <f t="shared" si="28"/>
        <v>1.5625</v>
      </c>
      <c r="S60" s="1">
        <f t="shared" si="29"/>
        <v>504.10297629434837</v>
      </c>
      <c r="T60" s="1">
        <f t="shared" si="30"/>
        <v>4.123007888684552</v>
      </c>
      <c r="U60" s="1">
        <f t="shared" si="31"/>
        <v>1120.9870404324242</v>
      </c>
      <c r="V60" s="1">
        <f t="shared" si="32"/>
        <v>2.0391659390422454</v>
      </c>
      <c r="W60" s="1">
        <f t="shared" si="33"/>
        <v>4389.4587195296899</v>
      </c>
      <c r="X60" s="1">
        <f t="shared" si="34"/>
        <v>0.554439958612434</v>
      </c>
      <c r="Y60" s="1">
        <f t="shared" si="35"/>
        <v>-5043.5247532930562</v>
      </c>
      <c r="Z60" s="1">
        <f t="shared" si="36"/>
        <v>-0.50341917381440693</v>
      </c>
    </row>
    <row r="61" spans="1:26">
      <c r="A61">
        <v>29</v>
      </c>
      <c r="B61">
        <f t="shared" si="39"/>
        <v>116</v>
      </c>
      <c r="C61">
        <v>295</v>
      </c>
      <c r="D61">
        <f t="shared" si="40"/>
        <v>29000</v>
      </c>
      <c r="E61" s="1">
        <f t="shared" si="41"/>
        <v>0.39405482355873256</v>
      </c>
      <c r="F61" s="1">
        <f t="shared" si="22"/>
        <v>24.904822426011219</v>
      </c>
      <c r="G61" s="1">
        <f t="shared" si="41"/>
        <v>4.0169230468248189</v>
      </c>
      <c r="H61" s="1">
        <f t="shared" si="23"/>
        <v>24.062588266834343</v>
      </c>
      <c r="I61" s="1">
        <f t="shared" si="37"/>
        <v>49.294689989688926</v>
      </c>
      <c r="J61" s="1">
        <f t="shared" ref="J61" si="68">$D61/($B61+9/8*I61)/10</f>
        <v>16.9139085202725</v>
      </c>
      <c r="K61" s="1">
        <f t="shared" si="41"/>
        <v>262.64937294267014</v>
      </c>
      <c r="L61" s="1">
        <f t="shared" si="25"/>
        <v>7.0477208177544473</v>
      </c>
      <c r="M61">
        <f t="shared" si="26"/>
        <v>5285.6904342227617</v>
      </c>
      <c r="N61" s="1">
        <f t="shared" si="27"/>
        <v>1546.6666666666667</v>
      </c>
      <c r="O61" s="1">
        <f t="shared" si="28"/>
        <v>1.5625</v>
      </c>
      <c r="S61" s="1">
        <f t="shared" si="29"/>
        <v>522.1066540191465</v>
      </c>
      <c r="T61" s="1">
        <f t="shared" si="30"/>
        <v>4.123007888684552</v>
      </c>
      <c r="U61" s="1">
        <f t="shared" si="31"/>
        <v>1161.0222918764396</v>
      </c>
      <c r="V61" s="1">
        <f t="shared" si="32"/>
        <v>2.0391659390422454</v>
      </c>
      <c r="W61" s="1">
        <f t="shared" si="33"/>
        <v>4546.2251023700355</v>
      </c>
      <c r="X61" s="1">
        <f t="shared" si="34"/>
        <v>0.554439958612434</v>
      </c>
      <c r="Y61" s="1">
        <f t="shared" si="35"/>
        <v>-5223.6506373392358</v>
      </c>
      <c r="Z61" s="1">
        <f t="shared" si="36"/>
        <v>-0.50341917381440715</v>
      </c>
    </row>
    <row r="62" spans="1:26">
      <c r="A62">
        <v>30</v>
      </c>
      <c r="B62">
        <f t="shared" si="39"/>
        <v>120</v>
      </c>
      <c r="C62">
        <v>295</v>
      </c>
      <c r="D62">
        <f t="shared" si="40"/>
        <v>30000</v>
      </c>
      <c r="E62" s="1">
        <f t="shared" si="41"/>
        <v>0.40764292092282678</v>
      </c>
      <c r="F62" s="1">
        <f t="shared" si="22"/>
        <v>24.904822426011215</v>
      </c>
      <c r="G62" s="1">
        <f t="shared" si="41"/>
        <v>4.1554376346463648</v>
      </c>
      <c r="H62" s="1">
        <f t="shared" si="23"/>
        <v>24.062588266834343</v>
      </c>
      <c r="I62" s="1">
        <f t="shared" si="37"/>
        <v>50.994506885885095</v>
      </c>
      <c r="J62" s="1">
        <f t="shared" ref="J62" si="69">$D62/($B62+9/8*I62)/10</f>
        <v>16.913908520272503</v>
      </c>
      <c r="K62" s="1">
        <f t="shared" si="41"/>
        <v>271.70624787172773</v>
      </c>
      <c r="L62" s="1">
        <f t="shared" si="25"/>
        <v>7.0477208177544481</v>
      </c>
      <c r="M62">
        <f t="shared" si="26"/>
        <v>5285.6904342227617</v>
      </c>
      <c r="N62" s="1">
        <f t="shared" si="27"/>
        <v>1600</v>
      </c>
      <c r="O62" s="1">
        <f t="shared" si="28"/>
        <v>1.5625</v>
      </c>
      <c r="S62" s="1">
        <f t="shared" si="29"/>
        <v>540.1103317439447</v>
      </c>
      <c r="T62" s="1">
        <f t="shared" si="30"/>
        <v>4.123007888684552</v>
      </c>
      <c r="U62" s="1">
        <f t="shared" si="31"/>
        <v>1201.0575433204547</v>
      </c>
      <c r="V62" s="1">
        <f t="shared" si="32"/>
        <v>2.0391659390422454</v>
      </c>
      <c r="W62" s="1">
        <f t="shared" si="33"/>
        <v>4702.9914852103811</v>
      </c>
      <c r="X62" s="1">
        <f t="shared" si="34"/>
        <v>0.554439958612434</v>
      </c>
      <c r="Y62" s="1">
        <f t="shared" si="35"/>
        <v>-5403.7765213854163</v>
      </c>
      <c r="Z62" s="1">
        <f t="shared" si="36"/>
        <v>-0.50341917381440704</v>
      </c>
    </row>
  </sheetData>
  <sortState ref="A8:Z31">
    <sortCondition ref="B8:B31"/>
    <sortCondition ref="A8:A31"/>
  </sortState>
  <mergeCells count="14">
    <mergeCell ref="W7:X7"/>
    <mergeCell ref="E32:F32"/>
    <mergeCell ref="G32:H32"/>
    <mergeCell ref="I32:J32"/>
    <mergeCell ref="K32:L32"/>
    <mergeCell ref="S32:T32"/>
    <mergeCell ref="U32:V32"/>
    <mergeCell ref="W32:X32"/>
    <mergeCell ref="E7:F7"/>
    <mergeCell ref="G7:H7"/>
    <mergeCell ref="I7:J7"/>
    <mergeCell ref="K7:L7"/>
    <mergeCell ref="S7:T7"/>
    <mergeCell ref="U7:V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62"/>
  <sheetViews>
    <sheetView topLeftCell="B1" workbookViewId="0">
      <selection activeCell="R8" sqref="R8"/>
    </sheetView>
  </sheetViews>
  <sheetFormatPr defaultRowHeight="15"/>
  <cols>
    <col min="4" max="4" width="9.28515625" bestFit="1" customWidth="1"/>
    <col min="5" max="8" width="7.7109375" bestFit="1" customWidth="1"/>
    <col min="9" max="10" width="6.5703125" bestFit="1" customWidth="1"/>
    <col min="11" max="11" width="8.28515625" bestFit="1" customWidth="1"/>
    <col min="12" max="12" width="7" customWidth="1"/>
    <col min="13" max="13" width="7.42578125" bestFit="1" customWidth="1"/>
    <col min="14" max="14" width="8.5703125" bestFit="1" customWidth="1"/>
    <col min="15" max="15" width="7.42578125" bestFit="1" customWidth="1"/>
    <col min="16" max="16" width="5.5703125" bestFit="1" customWidth="1"/>
    <col min="17" max="17" width="8.5703125" bestFit="1" customWidth="1"/>
    <col min="18" max="18" width="5.28515625" bestFit="1" customWidth="1"/>
    <col min="19" max="19" width="8.28515625" bestFit="1" customWidth="1"/>
    <col min="20" max="20" width="5.28515625" bestFit="1" customWidth="1"/>
  </cols>
  <sheetData>
    <row r="3" spans="1:26">
      <c r="I3" t="s">
        <v>45</v>
      </c>
      <c r="J3" s="4" t="s">
        <v>46</v>
      </c>
      <c r="K3" s="5"/>
      <c r="L3" s="5"/>
      <c r="M3" s="6"/>
    </row>
    <row r="4" spans="1:26">
      <c r="I4">
        <v>9.8000000000000007</v>
      </c>
      <c r="J4" s="7">
        <v>1</v>
      </c>
      <c r="K4" s="8"/>
      <c r="L4" s="8"/>
      <c r="M4" s="9"/>
    </row>
    <row r="5" spans="1:26">
      <c r="D5" t="s">
        <v>33</v>
      </c>
      <c r="E5" s="1">
        <v>0.2</v>
      </c>
      <c r="G5" s="4" t="s">
        <v>48</v>
      </c>
      <c r="H5" s="5"/>
      <c r="I5" s="5"/>
      <c r="J5" s="7" t="s">
        <v>49</v>
      </c>
      <c r="K5" s="8"/>
      <c r="L5" s="8"/>
      <c r="M5" s="9"/>
      <c r="N5" t="s">
        <v>24</v>
      </c>
    </row>
    <row r="6" spans="1:26">
      <c r="D6">
        <v>0</v>
      </c>
      <c r="G6" s="7">
        <v>6</v>
      </c>
      <c r="H6" s="8"/>
      <c r="I6" s="8"/>
      <c r="J6" s="7">
        <f>J4*I4</f>
        <v>9.8000000000000007</v>
      </c>
      <c r="K6" s="8"/>
      <c r="L6" s="8"/>
      <c r="M6" s="9"/>
      <c r="N6">
        <v>9</v>
      </c>
    </row>
    <row r="7" spans="1:26">
      <c r="C7" t="s">
        <v>36</v>
      </c>
      <c r="D7" t="s">
        <v>35</v>
      </c>
      <c r="E7" t="s">
        <v>25</v>
      </c>
      <c r="F7" t="s">
        <v>26</v>
      </c>
      <c r="G7" s="7" t="s">
        <v>27</v>
      </c>
      <c r="H7" s="8" t="s">
        <v>28</v>
      </c>
      <c r="I7" s="8" t="s">
        <v>30</v>
      </c>
      <c r="J7" s="7" t="s">
        <v>24</v>
      </c>
      <c r="K7" s="8" t="s">
        <v>27</v>
      </c>
      <c r="L7" s="8" t="s">
        <v>32</v>
      </c>
      <c r="M7" s="9" t="s">
        <v>34</v>
      </c>
      <c r="N7" s="16" t="s">
        <v>27</v>
      </c>
      <c r="O7" s="17" t="s">
        <v>46</v>
      </c>
      <c r="P7" s="17" t="s">
        <v>47</v>
      </c>
      <c r="Q7" s="17" t="s">
        <v>32</v>
      </c>
      <c r="R7" s="17" t="s">
        <v>34</v>
      </c>
      <c r="S7" s="18"/>
      <c r="T7" s="18"/>
      <c r="V7" t="s">
        <v>24</v>
      </c>
      <c r="W7" t="s">
        <v>25</v>
      </c>
      <c r="X7" t="s">
        <v>26</v>
      </c>
      <c r="Y7" s="2"/>
      <c r="Z7" s="2"/>
    </row>
    <row r="8" spans="1:26">
      <c r="A8" t="s">
        <v>50</v>
      </c>
      <c r="B8" t="s">
        <v>1</v>
      </c>
      <c r="C8" s="3">
        <f t="shared" ref="C8:C40" si="0">D$6/(D8-D$6)</f>
        <v>0</v>
      </c>
      <c r="D8" s="1">
        <f>V8+D$6</f>
        <v>0.02</v>
      </c>
      <c r="E8" s="1">
        <v>290</v>
      </c>
      <c r="F8" s="1">
        <f t="shared" ref="F8:F40" si="1">X8</f>
        <v>2</v>
      </c>
      <c r="G8" s="10">
        <f t="shared" ref="G8:G40" si="2">LN(G$6)*10*E8</f>
        <v>5196.102460761359</v>
      </c>
      <c r="H8" s="11">
        <f t="shared" ref="H8:H40" si="3">8*$D8*(1-EXP(G8/$E8/10))/(EXP(G8/$E8/10)-9)</f>
        <v>0.26666666666666666</v>
      </c>
      <c r="I8" s="11">
        <f t="shared" ref="I8:I40" si="4">$F8/($D8+9/8*H8)</f>
        <v>6.25</v>
      </c>
      <c r="J8" s="10">
        <f>(F8/J$6-D8)*8/9</f>
        <v>0.16362811791383219</v>
      </c>
      <c r="K8" s="11">
        <f t="shared" ref="K8:K40" si="5">E8*10*LN((9/8*J8+D8)/(1/8*J8+D8))</f>
        <v>4693.2629752173652</v>
      </c>
      <c r="L8" s="11">
        <f t="shared" ref="L8:L40" si="6">J8*10*E8/F8</f>
        <v>237.26077097505666</v>
      </c>
      <c r="M8" s="12">
        <f t="shared" ref="M8:M40" si="7">8/9*J8+D8</f>
        <v>0.16544721592340639</v>
      </c>
      <c r="N8">
        <f t="shared" ref="N8:N40" si="8">E8*10*LN((9/8*N$6+D8)/(1/8*N$6+D8))</f>
        <v>6326.5713751875683</v>
      </c>
      <c r="O8" s="1">
        <f t="shared" ref="O8:O40" si="9">F8/(D8+9/8*N$6)/I$4</f>
        <v>2.0116474386698988E-2</v>
      </c>
      <c r="P8" s="1">
        <f t="shared" ref="P8:P40" si="10">F8/(D8+1/8*N$6)/I$4</f>
        <v>0.17823723375813208</v>
      </c>
      <c r="Q8" s="1">
        <f t="shared" ref="Q8:Q40" si="11">N$6*10*E8/F8</f>
        <v>13050</v>
      </c>
      <c r="R8">
        <f t="shared" ref="R8:R40" si="12">N$6*9/8+D8</f>
        <v>10.145</v>
      </c>
      <c r="S8" s="1"/>
      <c r="T8" s="1"/>
      <c r="U8" t="s">
        <v>1</v>
      </c>
      <c r="V8">
        <v>0.02</v>
      </c>
      <c r="W8">
        <v>290</v>
      </c>
      <c r="X8">
        <v>2</v>
      </c>
      <c r="Y8" s="1"/>
      <c r="Z8" s="1"/>
    </row>
    <row r="9" spans="1:26">
      <c r="A9" t="s">
        <v>37</v>
      </c>
      <c r="B9" t="s">
        <v>0</v>
      </c>
      <c r="C9" s="3">
        <f t="shared" si="0"/>
        <v>0</v>
      </c>
      <c r="D9" s="1">
        <f>0.02+D$6</f>
        <v>0.02</v>
      </c>
      <c r="E9" s="1">
        <v>315</v>
      </c>
      <c r="F9" s="1">
        <f t="shared" si="1"/>
        <v>2</v>
      </c>
      <c r="G9" s="10">
        <f t="shared" si="2"/>
        <v>5644.0423280683726</v>
      </c>
      <c r="H9" s="11">
        <f t="shared" si="3"/>
        <v>0.26666666666666666</v>
      </c>
      <c r="I9" s="11">
        <f t="shared" si="4"/>
        <v>6.25</v>
      </c>
      <c r="J9" s="10">
        <f t="shared" ref="J9:J40" si="13">(F9/J$6-D9)*8/9</f>
        <v>0.16362811791383219</v>
      </c>
      <c r="K9" s="11">
        <f t="shared" si="5"/>
        <v>5097.854611011966</v>
      </c>
      <c r="L9" s="11">
        <f t="shared" si="6"/>
        <v>257.71428571428567</v>
      </c>
      <c r="M9" s="12">
        <f t="shared" si="7"/>
        <v>0.16544721592340639</v>
      </c>
      <c r="N9">
        <f t="shared" si="8"/>
        <v>6871.9654592554616</v>
      </c>
      <c r="O9" s="1">
        <f t="shared" si="9"/>
        <v>2.0116474386698988E-2</v>
      </c>
      <c r="P9" s="1">
        <f t="shared" si="10"/>
        <v>0.17823723375813208</v>
      </c>
      <c r="Q9" s="1">
        <f t="shared" si="11"/>
        <v>14175</v>
      </c>
      <c r="R9">
        <f t="shared" si="12"/>
        <v>10.145</v>
      </c>
      <c r="S9" s="1"/>
      <c r="T9" s="1"/>
      <c r="U9" t="s">
        <v>0</v>
      </c>
      <c r="V9">
        <v>0.02</v>
      </c>
      <c r="W9">
        <v>315</v>
      </c>
      <c r="X9">
        <v>2</v>
      </c>
      <c r="Y9" s="1"/>
      <c r="Z9" s="1"/>
    </row>
    <row r="10" spans="1:26">
      <c r="A10" t="s">
        <v>50</v>
      </c>
      <c r="B10" t="s">
        <v>53</v>
      </c>
      <c r="C10" s="3">
        <f t="shared" si="0"/>
        <v>0</v>
      </c>
      <c r="D10" s="1">
        <f>V10+D$6</f>
        <v>0.04</v>
      </c>
      <c r="E10" s="1">
        <v>290</v>
      </c>
      <c r="F10" s="1">
        <f t="shared" si="1"/>
        <v>4</v>
      </c>
      <c r="G10" s="10">
        <f t="shared" si="2"/>
        <v>5196.102460761359</v>
      </c>
      <c r="H10" s="11">
        <f t="shared" si="3"/>
        <v>0.53333333333333333</v>
      </c>
      <c r="I10" s="11">
        <f t="shared" si="4"/>
        <v>6.25</v>
      </c>
      <c r="J10" s="10">
        <f t="shared" si="13"/>
        <v>0.32725623582766439</v>
      </c>
      <c r="K10" s="11">
        <f t="shared" si="5"/>
        <v>4693.2629752173652</v>
      </c>
      <c r="L10" s="11">
        <f t="shared" si="6"/>
        <v>237.26077097505666</v>
      </c>
      <c r="M10" s="12">
        <f t="shared" si="7"/>
        <v>0.33089443184681278</v>
      </c>
      <c r="N10">
        <f t="shared" si="8"/>
        <v>6282.0651441816726</v>
      </c>
      <c r="O10" s="1">
        <f t="shared" si="9"/>
        <v>4.0153789011915637E-2</v>
      </c>
      <c r="P10" s="1">
        <f t="shared" si="10"/>
        <v>0.35035473416834545</v>
      </c>
      <c r="Q10" s="1">
        <f t="shared" si="11"/>
        <v>6525</v>
      </c>
      <c r="R10">
        <f t="shared" si="12"/>
        <v>10.164999999999999</v>
      </c>
      <c r="S10" s="1"/>
      <c r="T10" s="1"/>
      <c r="U10" t="s">
        <v>53</v>
      </c>
      <c r="V10">
        <v>0.04</v>
      </c>
      <c r="W10">
        <v>290</v>
      </c>
      <c r="X10">
        <v>4</v>
      </c>
      <c r="Y10" s="1"/>
      <c r="Z10" s="1"/>
    </row>
    <row r="11" spans="1:26">
      <c r="A11" t="s">
        <v>50</v>
      </c>
      <c r="B11" t="s">
        <v>54</v>
      </c>
      <c r="C11" s="3">
        <f t="shared" si="0"/>
        <v>0</v>
      </c>
      <c r="D11" s="1">
        <f>V11+D$6</f>
        <v>0.06</v>
      </c>
      <c r="E11" s="1">
        <v>290</v>
      </c>
      <c r="F11" s="1">
        <f t="shared" si="1"/>
        <v>6</v>
      </c>
      <c r="G11" s="10">
        <f t="shared" si="2"/>
        <v>5196.102460761359</v>
      </c>
      <c r="H11" s="11">
        <f t="shared" si="3"/>
        <v>0.79999999999999993</v>
      </c>
      <c r="I11" s="11">
        <f t="shared" si="4"/>
        <v>6.25</v>
      </c>
      <c r="J11" s="10">
        <f t="shared" si="13"/>
        <v>0.49088435374149658</v>
      </c>
      <c r="K11" s="11">
        <f t="shared" si="5"/>
        <v>4693.2629752173652</v>
      </c>
      <c r="L11" s="11">
        <f t="shared" si="6"/>
        <v>237.26077097505666</v>
      </c>
      <c r="M11" s="12">
        <f t="shared" si="7"/>
        <v>0.49634164777021916</v>
      </c>
      <c r="N11">
        <f t="shared" si="8"/>
        <v>6238.4024977658564</v>
      </c>
      <c r="O11" s="1">
        <f t="shared" si="9"/>
        <v>6.0112410207087248E-2</v>
      </c>
      <c r="P11" s="1">
        <f t="shared" si="10"/>
        <v>0.51666236114699038</v>
      </c>
      <c r="Q11" s="1">
        <f t="shared" si="11"/>
        <v>4350</v>
      </c>
      <c r="R11">
        <f t="shared" si="12"/>
        <v>10.185</v>
      </c>
      <c r="S11" s="1"/>
      <c r="T11" s="1"/>
      <c r="U11" t="s">
        <v>54</v>
      </c>
      <c r="V11">
        <v>0.06</v>
      </c>
      <c r="W11">
        <v>290</v>
      </c>
      <c r="X11">
        <v>6</v>
      </c>
      <c r="Y11" s="1"/>
      <c r="Z11" s="1"/>
    </row>
    <row r="12" spans="1:26">
      <c r="A12" t="s">
        <v>50</v>
      </c>
      <c r="B12" t="s">
        <v>55</v>
      </c>
      <c r="C12" s="3">
        <f t="shared" si="0"/>
        <v>0</v>
      </c>
      <c r="D12" s="1">
        <f>V12+D$6</f>
        <v>0.08</v>
      </c>
      <c r="E12" s="1">
        <v>290</v>
      </c>
      <c r="F12" s="1">
        <f t="shared" si="1"/>
        <v>8</v>
      </c>
      <c r="G12" s="10">
        <f t="shared" si="2"/>
        <v>5196.102460761359</v>
      </c>
      <c r="H12" s="11">
        <f t="shared" si="3"/>
        <v>1.0666666666666667</v>
      </c>
      <c r="I12" s="11">
        <f t="shared" si="4"/>
        <v>6.25</v>
      </c>
      <c r="J12" s="10">
        <f t="shared" si="13"/>
        <v>0.65451247165532878</v>
      </c>
      <c r="K12" s="11">
        <f t="shared" si="5"/>
        <v>4693.2629752173652</v>
      </c>
      <c r="L12" s="11">
        <f t="shared" si="6"/>
        <v>237.26077097505666</v>
      </c>
      <c r="M12" s="12">
        <f t="shared" si="7"/>
        <v>0.66178886369362555</v>
      </c>
      <c r="N12">
        <f t="shared" si="8"/>
        <v>6195.5548650256496</v>
      </c>
      <c r="O12" s="1">
        <f t="shared" si="9"/>
        <v>7.9992800647941675E-2</v>
      </c>
      <c r="P12" s="1">
        <f t="shared" si="10"/>
        <v>0.6774494029977135</v>
      </c>
      <c r="Q12" s="1">
        <f t="shared" si="11"/>
        <v>3262.5</v>
      </c>
      <c r="R12">
        <f t="shared" si="12"/>
        <v>10.205</v>
      </c>
      <c r="S12" s="1"/>
      <c r="T12" s="1"/>
      <c r="U12" t="s">
        <v>55</v>
      </c>
      <c r="V12">
        <v>0.08</v>
      </c>
      <c r="W12">
        <v>290</v>
      </c>
      <c r="X12">
        <v>8</v>
      </c>
      <c r="Y12" s="1"/>
      <c r="Z12" s="1"/>
    </row>
    <row r="13" spans="1:26">
      <c r="A13" t="s">
        <v>50</v>
      </c>
      <c r="B13" t="s">
        <v>56</v>
      </c>
      <c r="C13" s="3">
        <f t="shared" si="0"/>
        <v>0</v>
      </c>
      <c r="D13" s="1">
        <f>V13+D$6</f>
        <v>0.12</v>
      </c>
      <c r="E13" s="1">
        <v>290</v>
      </c>
      <c r="F13" s="1">
        <f t="shared" si="1"/>
        <v>12</v>
      </c>
      <c r="G13" s="10">
        <f t="shared" si="2"/>
        <v>5196.102460761359</v>
      </c>
      <c r="H13" s="11">
        <f t="shared" si="3"/>
        <v>1.5999999999999999</v>
      </c>
      <c r="I13" s="11">
        <f t="shared" si="4"/>
        <v>6.25</v>
      </c>
      <c r="J13" s="10">
        <f t="shared" si="13"/>
        <v>0.98176870748299316</v>
      </c>
      <c r="K13" s="11">
        <f t="shared" si="5"/>
        <v>4693.2629752173652</v>
      </c>
      <c r="L13" s="11">
        <f t="shared" si="6"/>
        <v>237.26077097505666</v>
      </c>
      <c r="M13" s="12">
        <f t="shared" si="7"/>
        <v>0.99268329554043833</v>
      </c>
      <c r="N13">
        <f t="shared" si="8"/>
        <v>6112.1973301451562</v>
      </c>
      <c r="O13" s="1">
        <f t="shared" si="9"/>
        <v>0.1195207219051603</v>
      </c>
      <c r="P13" s="1">
        <f t="shared" si="10"/>
        <v>0.98352594049668041</v>
      </c>
      <c r="Q13" s="1">
        <f t="shared" si="11"/>
        <v>2175</v>
      </c>
      <c r="R13">
        <f t="shared" si="12"/>
        <v>10.244999999999999</v>
      </c>
      <c r="S13" s="1"/>
      <c r="T13" s="1"/>
      <c r="U13" t="s">
        <v>56</v>
      </c>
      <c r="V13">
        <v>0.12</v>
      </c>
      <c r="W13">
        <v>290</v>
      </c>
      <c r="X13">
        <v>12</v>
      </c>
      <c r="Y13" s="1"/>
      <c r="Z13" s="1"/>
    </row>
    <row r="14" spans="1:26">
      <c r="A14" t="s">
        <v>51</v>
      </c>
      <c r="B14" t="s">
        <v>2</v>
      </c>
      <c r="C14" s="3">
        <f t="shared" si="0"/>
        <v>0</v>
      </c>
      <c r="D14" s="1">
        <f t="shared" ref="D14:D19" si="14">0.08+D$6</f>
        <v>0.08</v>
      </c>
      <c r="E14" s="1">
        <v>290</v>
      </c>
      <c r="F14" s="1">
        <f t="shared" si="1"/>
        <v>16</v>
      </c>
      <c r="G14" s="10">
        <f t="shared" si="2"/>
        <v>5196.102460761359</v>
      </c>
      <c r="H14" s="11">
        <f t="shared" si="3"/>
        <v>1.0666666666666667</v>
      </c>
      <c r="I14" s="11">
        <f t="shared" si="4"/>
        <v>12.5</v>
      </c>
      <c r="J14" s="10">
        <f t="shared" si="13"/>
        <v>1.3801360544217685</v>
      </c>
      <c r="K14" s="11">
        <f t="shared" si="5"/>
        <v>5412.8007447295759</v>
      </c>
      <c r="L14" s="11">
        <f t="shared" si="6"/>
        <v>250.14965986394554</v>
      </c>
      <c r="M14" s="12">
        <f t="shared" si="7"/>
        <v>1.3067876039304609</v>
      </c>
      <c r="N14">
        <f t="shared" si="8"/>
        <v>6195.5548650256496</v>
      </c>
      <c r="O14" s="1">
        <f t="shared" si="9"/>
        <v>0.15998560129588335</v>
      </c>
      <c r="P14" s="1">
        <f t="shared" si="10"/>
        <v>1.354898805995427</v>
      </c>
      <c r="Q14" s="1">
        <f t="shared" si="11"/>
        <v>1631.25</v>
      </c>
      <c r="R14">
        <f t="shared" si="12"/>
        <v>10.205</v>
      </c>
      <c r="S14" s="1"/>
      <c r="T14" s="1"/>
      <c r="U14" t="s">
        <v>2</v>
      </c>
      <c r="V14">
        <v>0.08</v>
      </c>
      <c r="W14">
        <v>290</v>
      </c>
      <c r="X14">
        <v>16</v>
      </c>
      <c r="Y14" s="1"/>
      <c r="Z14" s="1"/>
    </row>
    <row r="15" spans="1:26">
      <c r="A15" t="s">
        <v>51</v>
      </c>
      <c r="B15" t="s">
        <v>57</v>
      </c>
      <c r="C15" s="3">
        <f t="shared" si="0"/>
        <v>0</v>
      </c>
      <c r="D15" s="1">
        <f t="shared" si="14"/>
        <v>0.08</v>
      </c>
      <c r="E15" s="1">
        <v>290</v>
      </c>
      <c r="F15" s="1">
        <f t="shared" si="1"/>
        <v>32</v>
      </c>
      <c r="G15" s="10">
        <f t="shared" si="2"/>
        <v>5196.102460761359</v>
      </c>
      <c r="H15" s="11">
        <f t="shared" si="3"/>
        <v>1.0666666666666667</v>
      </c>
      <c r="I15" s="11">
        <f t="shared" si="4"/>
        <v>25</v>
      </c>
      <c r="J15" s="10">
        <f t="shared" si="13"/>
        <v>2.831383219954648</v>
      </c>
      <c r="K15" s="11">
        <f t="shared" si="5"/>
        <v>5852.9015732425596</v>
      </c>
      <c r="L15" s="11">
        <f t="shared" si="6"/>
        <v>256.59410430839</v>
      </c>
      <c r="M15" s="12">
        <f t="shared" si="7"/>
        <v>2.5967850844041314</v>
      </c>
      <c r="N15">
        <f t="shared" si="8"/>
        <v>6195.5548650256496</v>
      </c>
      <c r="O15" s="1">
        <f t="shared" si="9"/>
        <v>0.3199712025917667</v>
      </c>
      <c r="P15" s="1">
        <f t="shared" si="10"/>
        <v>2.709797611990854</v>
      </c>
      <c r="Q15" s="1">
        <f t="shared" si="11"/>
        <v>815.625</v>
      </c>
      <c r="R15">
        <f t="shared" si="12"/>
        <v>10.205</v>
      </c>
      <c r="U15" t="s">
        <v>57</v>
      </c>
      <c r="V15">
        <v>0.16</v>
      </c>
      <c r="W15">
        <v>290</v>
      </c>
      <c r="X15">
        <v>32</v>
      </c>
      <c r="Y15" s="1"/>
      <c r="Z15" s="1"/>
    </row>
    <row r="16" spans="1:26">
      <c r="A16" t="s">
        <v>51</v>
      </c>
      <c r="B16" t="s">
        <v>58</v>
      </c>
      <c r="C16" s="3">
        <f t="shared" si="0"/>
        <v>0</v>
      </c>
      <c r="D16" s="1">
        <f t="shared" si="14"/>
        <v>0.08</v>
      </c>
      <c r="E16" s="1">
        <v>290</v>
      </c>
      <c r="F16" s="1">
        <f t="shared" si="1"/>
        <v>48</v>
      </c>
      <c r="G16" s="10">
        <f t="shared" si="2"/>
        <v>5196.102460761359</v>
      </c>
      <c r="H16" s="11">
        <f t="shared" si="3"/>
        <v>1.0666666666666667</v>
      </c>
      <c r="I16" s="11">
        <f t="shared" si="4"/>
        <v>37.5</v>
      </c>
      <c r="J16" s="10">
        <f t="shared" si="13"/>
        <v>4.2826303854875274</v>
      </c>
      <c r="K16" s="11">
        <f t="shared" si="5"/>
        <v>6015.80972941655</v>
      </c>
      <c r="L16" s="11">
        <f t="shared" si="6"/>
        <v>258.74225245653815</v>
      </c>
      <c r="M16" s="12">
        <f t="shared" si="7"/>
        <v>3.886782564877802</v>
      </c>
      <c r="N16">
        <f t="shared" si="8"/>
        <v>6195.5548650256496</v>
      </c>
      <c r="O16" s="1">
        <f t="shared" si="9"/>
        <v>0.47995680388765005</v>
      </c>
      <c r="P16" s="1">
        <f t="shared" si="10"/>
        <v>4.0646964179862817</v>
      </c>
      <c r="Q16" s="1">
        <f t="shared" si="11"/>
        <v>543.75</v>
      </c>
      <c r="R16">
        <f t="shared" si="12"/>
        <v>10.205</v>
      </c>
      <c r="U16" t="s">
        <v>58</v>
      </c>
      <c r="V16">
        <v>0.24</v>
      </c>
      <c r="W16">
        <v>290</v>
      </c>
      <c r="X16">
        <v>48</v>
      </c>
      <c r="Y16" s="1"/>
      <c r="Z16" s="1"/>
    </row>
    <row r="17" spans="1:26">
      <c r="A17" t="s">
        <v>51</v>
      </c>
      <c r="B17" t="s">
        <v>59</v>
      </c>
      <c r="C17" s="3">
        <f t="shared" si="0"/>
        <v>0</v>
      </c>
      <c r="D17" s="1">
        <f t="shared" si="14"/>
        <v>0.08</v>
      </c>
      <c r="E17" s="1">
        <v>290</v>
      </c>
      <c r="F17" s="1">
        <f t="shared" si="1"/>
        <v>64</v>
      </c>
      <c r="G17" s="10">
        <f t="shared" si="2"/>
        <v>5196.102460761359</v>
      </c>
      <c r="H17" s="11">
        <f t="shared" si="3"/>
        <v>1.0666666666666667</v>
      </c>
      <c r="I17" s="11">
        <f t="shared" si="4"/>
        <v>50</v>
      </c>
      <c r="J17" s="10">
        <f t="shared" si="13"/>
        <v>5.7338775510204076</v>
      </c>
      <c r="K17" s="11">
        <f t="shared" si="5"/>
        <v>6100.8292793217533</v>
      </c>
      <c r="L17" s="11">
        <f t="shared" si="6"/>
        <v>259.81632653061223</v>
      </c>
      <c r="M17" s="12">
        <f t="shared" si="7"/>
        <v>5.1767800453514736</v>
      </c>
      <c r="N17">
        <f t="shared" si="8"/>
        <v>6195.5548650256496</v>
      </c>
      <c r="O17" s="1">
        <f t="shared" si="9"/>
        <v>0.6399424051835334</v>
      </c>
      <c r="P17" s="1">
        <f t="shared" si="10"/>
        <v>5.419595223981708</v>
      </c>
      <c r="Q17" s="1">
        <f t="shared" si="11"/>
        <v>407.8125</v>
      </c>
      <c r="R17">
        <f t="shared" si="12"/>
        <v>10.205</v>
      </c>
      <c r="U17" t="s">
        <v>59</v>
      </c>
      <c r="V17">
        <v>0.32</v>
      </c>
      <c r="W17">
        <v>290</v>
      </c>
      <c r="X17">
        <v>64</v>
      </c>
      <c r="Y17" s="1"/>
      <c r="Z17" s="1"/>
    </row>
    <row r="18" spans="1:26">
      <c r="A18" t="s">
        <v>51</v>
      </c>
      <c r="B18" t="s">
        <v>60</v>
      </c>
      <c r="C18" s="3">
        <f t="shared" si="0"/>
        <v>0</v>
      </c>
      <c r="D18" s="1">
        <f t="shared" si="14"/>
        <v>0.08</v>
      </c>
      <c r="E18" s="1">
        <v>290</v>
      </c>
      <c r="F18" s="1">
        <f t="shared" si="1"/>
        <v>96</v>
      </c>
      <c r="G18" s="10">
        <f t="shared" si="2"/>
        <v>5196.102460761359</v>
      </c>
      <c r="H18" s="11">
        <f t="shared" si="3"/>
        <v>1.0666666666666667</v>
      </c>
      <c r="I18" s="11">
        <f t="shared" si="4"/>
        <v>75</v>
      </c>
      <c r="J18" s="10">
        <f t="shared" si="13"/>
        <v>8.6363718820861664</v>
      </c>
      <c r="K18" s="11">
        <f t="shared" si="5"/>
        <v>6188.4168304908726</v>
      </c>
      <c r="L18" s="11">
        <f t="shared" si="6"/>
        <v>260.89040060468625</v>
      </c>
      <c r="M18" s="12">
        <f t="shared" si="7"/>
        <v>7.7567750062988141</v>
      </c>
      <c r="N18">
        <f t="shared" si="8"/>
        <v>6195.5548650256496</v>
      </c>
      <c r="O18" s="1">
        <f t="shared" si="9"/>
        <v>0.9599136077753001</v>
      </c>
      <c r="P18" s="1">
        <f t="shared" si="10"/>
        <v>8.1293928359725633</v>
      </c>
      <c r="Q18" s="1">
        <f t="shared" si="11"/>
        <v>271.875</v>
      </c>
      <c r="R18">
        <f t="shared" si="12"/>
        <v>10.205</v>
      </c>
      <c r="U18" t="s">
        <v>60</v>
      </c>
      <c r="V18">
        <v>0.48</v>
      </c>
      <c r="W18">
        <v>290</v>
      </c>
      <c r="X18">
        <v>96</v>
      </c>
      <c r="Y18" s="1"/>
      <c r="Z18" s="1"/>
    </row>
    <row r="19" spans="1:26">
      <c r="A19" t="s">
        <v>51</v>
      </c>
      <c r="B19" t="s">
        <v>61</v>
      </c>
      <c r="C19" s="3">
        <f t="shared" si="0"/>
        <v>0</v>
      </c>
      <c r="D19" s="1">
        <f t="shared" si="14"/>
        <v>0.08</v>
      </c>
      <c r="E19" s="1">
        <v>290</v>
      </c>
      <c r="F19" s="1">
        <f t="shared" si="1"/>
        <v>128</v>
      </c>
      <c r="G19" s="10">
        <f t="shared" si="2"/>
        <v>5196.102460761359</v>
      </c>
      <c r="H19" s="11">
        <f t="shared" si="3"/>
        <v>1.0666666666666667</v>
      </c>
      <c r="I19" s="11">
        <f t="shared" si="4"/>
        <v>100</v>
      </c>
      <c r="J19" s="10">
        <f t="shared" si="13"/>
        <v>11.538866213151927</v>
      </c>
      <c r="K19" s="11">
        <f t="shared" si="5"/>
        <v>6233.2230189739721</v>
      </c>
      <c r="L19" s="11">
        <f t="shared" si="6"/>
        <v>261.42743764172332</v>
      </c>
      <c r="M19" s="12">
        <f t="shared" si="7"/>
        <v>10.336769967246157</v>
      </c>
      <c r="N19">
        <f t="shared" si="8"/>
        <v>6195.5548650256496</v>
      </c>
      <c r="O19" s="1">
        <f t="shared" si="9"/>
        <v>1.2798848103670668</v>
      </c>
      <c r="P19" s="1">
        <f t="shared" si="10"/>
        <v>10.839190447963416</v>
      </c>
      <c r="Q19" s="1">
        <f t="shared" si="11"/>
        <v>203.90625</v>
      </c>
      <c r="R19">
        <f t="shared" si="12"/>
        <v>10.205</v>
      </c>
      <c r="U19" t="s">
        <v>61</v>
      </c>
      <c r="V19">
        <v>0.64</v>
      </c>
      <c r="W19">
        <v>290</v>
      </c>
      <c r="X19">
        <v>128</v>
      </c>
      <c r="Y19" s="1"/>
      <c r="Z19" s="1"/>
    </row>
    <row r="20" spans="1:26">
      <c r="A20">
        <v>0</v>
      </c>
      <c r="B20" t="s">
        <v>3</v>
      </c>
      <c r="C20" s="3">
        <f t="shared" si="0"/>
        <v>0</v>
      </c>
      <c r="D20" s="1">
        <f>0.13+D$6</f>
        <v>0.13</v>
      </c>
      <c r="E20" s="1">
        <v>320</v>
      </c>
      <c r="F20" s="1">
        <f t="shared" si="1"/>
        <v>20</v>
      </c>
      <c r="G20" s="10">
        <f t="shared" si="2"/>
        <v>5733.6303015297754</v>
      </c>
      <c r="H20" s="11">
        <f t="shared" si="3"/>
        <v>1.7333333333333334</v>
      </c>
      <c r="I20" s="11">
        <f t="shared" si="4"/>
        <v>9.615384615384615</v>
      </c>
      <c r="J20" s="10">
        <f t="shared" si="13"/>
        <v>1.6985034013605445</v>
      </c>
      <c r="K20" s="11">
        <f t="shared" si="5"/>
        <v>5713.2155592448516</v>
      </c>
      <c r="L20" s="11">
        <f t="shared" si="6"/>
        <v>271.76054421768708</v>
      </c>
      <c r="M20" s="12">
        <f t="shared" si="7"/>
        <v>1.6397808012093726</v>
      </c>
      <c r="N20">
        <f t="shared" si="8"/>
        <v>6722.0154206099096</v>
      </c>
      <c r="O20" s="1">
        <f t="shared" si="9"/>
        <v>0.19900695529308746</v>
      </c>
      <c r="P20" s="1">
        <f t="shared" si="10"/>
        <v>1.6261484673550697</v>
      </c>
      <c r="Q20" s="1">
        <f t="shared" si="11"/>
        <v>1440</v>
      </c>
      <c r="R20">
        <f t="shared" si="12"/>
        <v>10.255000000000001</v>
      </c>
      <c r="S20" s="1"/>
      <c r="T20" s="1"/>
      <c r="U20" t="s">
        <v>3</v>
      </c>
      <c r="V20">
        <v>0.13</v>
      </c>
      <c r="W20">
        <v>320</v>
      </c>
      <c r="X20">
        <v>20</v>
      </c>
      <c r="Y20" s="1"/>
      <c r="Z20" s="1"/>
    </row>
    <row r="21" spans="1:26">
      <c r="A21" t="s">
        <v>51</v>
      </c>
      <c r="B21" t="s">
        <v>4</v>
      </c>
      <c r="C21" s="3">
        <f t="shared" si="0"/>
        <v>0</v>
      </c>
      <c r="D21" s="1">
        <f>0.18+D$6</f>
        <v>0.18</v>
      </c>
      <c r="E21" s="1">
        <v>310</v>
      </c>
      <c r="F21" s="1">
        <f t="shared" si="1"/>
        <v>32</v>
      </c>
      <c r="G21" s="10">
        <f t="shared" si="2"/>
        <v>5554.4543546069699</v>
      </c>
      <c r="H21" s="11">
        <f t="shared" si="3"/>
        <v>2.4</v>
      </c>
      <c r="I21" s="11">
        <f t="shared" si="4"/>
        <v>11.111111111111111</v>
      </c>
      <c r="J21" s="10">
        <f t="shared" si="13"/>
        <v>2.742494331065759</v>
      </c>
      <c r="K21" s="11">
        <f t="shared" si="5"/>
        <v>5678.8505069883868</v>
      </c>
      <c r="L21" s="11">
        <f t="shared" si="6"/>
        <v>265.67913832199542</v>
      </c>
      <c r="M21" s="12">
        <f t="shared" si="7"/>
        <v>2.6177727387251193</v>
      </c>
      <c r="N21">
        <f t="shared" si="8"/>
        <v>6405.9211380600736</v>
      </c>
      <c r="O21" s="1">
        <f t="shared" si="9"/>
        <v>0.31686619334779031</v>
      </c>
      <c r="P21" s="1">
        <f t="shared" si="10"/>
        <v>2.502150285401517</v>
      </c>
      <c r="Q21" s="1">
        <f t="shared" si="11"/>
        <v>871.875</v>
      </c>
      <c r="R21">
        <f t="shared" si="12"/>
        <v>10.305</v>
      </c>
      <c r="S21" s="1"/>
      <c r="T21" s="1"/>
      <c r="U21" t="s">
        <v>4</v>
      </c>
      <c r="V21">
        <v>0.18</v>
      </c>
      <c r="W21">
        <v>310</v>
      </c>
      <c r="X21">
        <v>32</v>
      </c>
      <c r="Y21" s="1"/>
      <c r="Z21" s="1"/>
    </row>
    <row r="22" spans="1:26">
      <c r="A22" t="s">
        <v>38</v>
      </c>
      <c r="B22" t="s">
        <v>5</v>
      </c>
      <c r="C22" s="3">
        <f t="shared" si="0"/>
        <v>0</v>
      </c>
      <c r="D22" s="1">
        <f>0.5+D$6</f>
        <v>0.5</v>
      </c>
      <c r="E22" s="1">
        <v>345</v>
      </c>
      <c r="F22" s="1">
        <f t="shared" si="1"/>
        <v>60</v>
      </c>
      <c r="G22" s="10">
        <f t="shared" si="2"/>
        <v>6181.570168836789</v>
      </c>
      <c r="H22" s="11">
        <f t="shared" si="3"/>
        <v>6.666666666666667</v>
      </c>
      <c r="I22" s="11">
        <f t="shared" si="4"/>
        <v>7.5</v>
      </c>
      <c r="J22" s="10">
        <f t="shared" si="13"/>
        <v>4.9977324263038545</v>
      </c>
      <c r="K22" s="11">
        <f t="shared" si="5"/>
        <v>5845.7873821728499</v>
      </c>
      <c r="L22" s="11">
        <f t="shared" si="6"/>
        <v>287.36961451247163</v>
      </c>
      <c r="M22" s="12">
        <f t="shared" si="7"/>
        <v>4.9424288233812037</v>
      </c>
      <c r="N22">
        <f t="shared" si="8"/>
        <v>6478.0715516492901</v>
      </c>
      <c r="O22" s="1">
        <f t="shared" si="9"/>
        <v>0.57623049219687872</v>
      </c>
      <c r="P22" s="1">
        <f t="shared" si="10"/>
        <v>3.7676609105180527</v>
      </c>
      <c r="Q22" s="1">
        <f t="shared" si="11"/>
        <v>517.5</v>
      </c>
      <c r="R22">
        <f t="shared" si="12"/>
        <v>10.625</v>
      </c>
      <c r="S22" s="1"/>
      <c r="T22" s="1"/>
      <c r="U22" t="s">
        <v>5</v>
      </c>
      <c r="V22">
        <v>0.5</v>
      </c>
      <c r="W22">
        <v>345</v>
      </c>
      <c r="X22">
        <v>60</v>
      </c>
      <c r="Y22" s="1"/>
      <c r="Z22" s="1"/>
    </row>
    <row r="23" spans="1:26">
      <c r="A23" t="s">
        <v>52</v>
      </c>
      <c r="B23" t="s">
        <v>6</v>
      </c>
      <c r="C23" s="3">
        <f t="shared" si="0"/>
        <v>0</v>
      </c>
      <c r="D23" s="1">
        <f>0.9+D$6</f>
        <v>0.9</v>
      </c>
      <c r="E23" s="1">
        <v>305</v>
      </c>
      <c r="F23" s="1">
        <f t="shared" si="1"/>
        <v>120</v>
      </c>
      <c r="G23" s="10">
        <f t="shared" si="2"/>
        <v>5464.8663811455672</v>
      </c>
      <c r="H23" s="11">
        <f t="shared" si="3"/>
        <v>12</v>
      </c>
      <c r="I23" s="11">
        <f t="shared" si="4"/>
        <v>8.3333333333333339</v>
      </c>
      <c r="J23" s="10">
        <f t="shared" si="13"/>
        <v>10.084353741496598</v>
      </c>
      <c r="K23" s="11">
        <f t="shared" si="5"/>
        <v>5290.98510425939</v>
      </c>
      <c r="L23" s="11">
        <f t="shared" si="6"/>
        <v>256.31065759637187</v>
      </c>
      <c r="M23" s="12">
        <f t="shared" si="7"/>
        <v>9.863869992441419</v>
      </c>
      <c r="N23">
        <f t="shared" si="8"/>
        <v>5168.516948361942</v>
      </c>
      <c r="O23" s="1">
        <f t="shared" si="9"/>
        <v>1.1106483409690406</v>
      </c>
      <c r="P23" s="1">
        <f t="shared" si="10"/>
        <v>6.046863189720332</v>
      </c>
      <c r="Q23" s="1">
        <f t="shared" si="11"/>
        <v>228.75</v>
      </c>
      <c r="R23">
        <f t="shared" si="12"/>
        <v>11.025</v>
      </c>
      <c r="S23" s="1"/>
      <c r="T23" s="1"/>
      <c r="U23" t="s">
        <v>6</v>
      </c>
      <c r="V23">
        <v>0.9</v>
      </c>
      <c r="W23">
        <v>305</v>
      </c>
      <c r="X23">
        <v>120</v>
      </c>
      <c r="Y23" s="1"/>
      <c r="Z23" s="1"/>
    </row>
    <row r="24" spans="1:26">
      <c r="A24" t="s">
        <v>39</v>
      </c>
      <c r="B24" t="s">
        <v>7</v>
      </c>
      <c r="C24" s="3">
        <f t="shared" si="0"/>
        <v>0</v>
      </c>
      <c r="D24" s="1">
        <f>1+D$6</f>
        <v>1</v>
      </c>
      <c r="E24" s="1">
        <v>355</v>
      </c>
      <c r="F24" s="1">
        <f t="shared" si="1"/>
        <v>125</v>
      </c>
      <c r="G24" s="10">
        <f t="shared" si="2"/>
        <v>6360.7461157595944</v>
      </c>
      <c r="H24" s="11">
        <f t="shared" si="3"/>
        <v>13.333333333333334</v>
      </c>
      <c r="I24" s="11">
        <f t="shared" si="4"/>
        <v>7.8125</v>
      </c>
      <c r="J24" s="10">
        <f t="shared" si="13"/>
        <v>10.448979591836734</v>
      </c>
      <c r="K24" s="11">
        <f t="shared" si="5"/>
        <v>6071.791600135416</v>
      </c>
      <c r="L24" s="11">
        <f t="shared" si="6"/>
        <v>296.75102040816324</v>
      </c>
      <c r="M24" s="12">
        <f t="shared" si="7"/>
        <v>10.287981859410429</v>
      </c>
      <c r="N24">
        <f t="shared" si="8"/>
        <v>5876.7517411495292</v>
      </c>
      <c r="O24" s="1">
        <f t="shared" si="9"/>
        <v>1.1465260261407935</v>
      </c>
      <c r="P24" s="1">
        <f t="shared" si="10"/>
        <v>6.0024009603841533</v>
      </c>
      <c r="Q24" s="1">
        <f t="shared" si="11"/>
        <v>255.6</v>
      </c>
      <c r="R24">
        <f t="shared" si="12"/>
        <v>11.125</v>
      </c>
      <c r="S24" s="1"/>
      <c r="T24" s="1"/>
      <c r="U24" t="s">
        <v>7</v>
      </c>
      <c r="V24">
        <v>1</v>
      </c>
      <c r="W24">
        <v>355</v>
      </c>
      <c r="X24">
        <v>125</v>
      </c>
      <c r="Y24" s="1"/>
      <c r="Z24" s="1"/>
    </row>
    <row r="25" spans="1:26">
      <c r="A25" t="s">
        <v>40</v>
      </c>
      <c r="B25" t="s">
        <v>8</v>
      </c>
      <c r="C25" s="3">
        <f t="shared" si="0"/>
        <v>0</v>
      </c>
      <c r="D25" s="1">
        <f>1+D$6</f>
        <v>1</v>
      </c>
      <c r="E25" s="1">
        <v>340</v>
      </c>
      <c r="F25" s="1">
        <f t="shared" si="1"/>
        <v>180</v>
      </c>
      <c r="G25" s="10">
        <f t="shared" si="2"/>
        <v>6091.9821953753863</v>
      </c>
      <c r="H25" s="11">
        <f t="shared" si="3"/>
        <v>13.333333333333334</v>
      </c>
      <c r="I25" s="11">
        <f t="shared" si="4"/>
        <v>11.25</v>
      </c>
      <c r="J25" s="10">
        <f t="shared" si="13"/>
        <v>15.437641723356007</v>
      </c>
      <c r="K25" s="11">
        <f t="shared" si="5"/>
        <v>6241.2870314811416</v>
      </c>
      <c r="L25" s="11">
        <f t="shared" si="6"/>
        <v>291.5998992189468</v>
      </c>
      <c r="M25" s="12">
        <f t="shared" si="7"/>
        <v>14.722348198538672</v>
      </c>
      <c r="N25">
        <f t="shared" si="8"/>
        <v>5628.4382872981405</v>
      </c>
      <c r="O25" s="1">
        <f t="shared" si="9"/>
        <v>1.6509974776427425</v>
      </c>
      <c r="P25" s="1">
        <f t="shared" si="10"/>
        <v>8.64345738295318</v>
      </c>
      <c r="Q25" s="1">
        <f t="shared" si="11"/>
        <v>170</v>
      </c>
      <c r="R25">
        <f t="shared" si="12"/>
        <v>11.125</v>
      </c>
      <c r="S25" s="1"/>
      <c r="T25" s="1"/>
      <c r="U25" t="s">
        <v>8</v>
      </c>
      <c r="V25">
        <v>1</v>
      </c>
      <c r="W25">
        <v>340</v>
      </c>
      <c r="X25">
        <v>180</v>
      </c>
      <c r="Y25" s="1"/>
      <c r="Z25" s="1"/>
    </row>
    <row r="26" spans="1:26">
      <c r="A26">
        <v>1</v>
      </c>
      <c r="B26" t="s">
        <v>14</v>
      </c>
      <c r="C26" s="3">
        <f t="shared" si="0"/>
        <v>0</v>
      </c>
      <c r="D26" s="1">
        <f>2+D$6</f>
        <v>2</v>
      </c>
      <c r="E26" s="1">
        <v>305</v>
      </c>
      <c r="F26" s="1">
        <f t="shared" si="1"/>
        <v>180</v>
      </c>
      <c r="G26" s="10">
        <f t="shared" si="2"/>
        <v>5464.8663811455672</v>
      </c>
      <c r="H26" s="11">
        <f t="shared" si="3"/>
        <v>26.666666666666668</v>
      </c>
      <c r="I26" s="11">
        <f t="shared" si="4"/>
        <v>5.625</v>
      </c>
      <c r="J26" s="10">
        <f t="shared" si="13"/>
        <v>14.548752834467118</v>
      </c>
      <c r="K26" s="11">
        <f t="shared" si="5"/>
        <v>4790.6110448676873</v>
      </c>
      <c r="L26" s="11">
        <f t="shared" si="6"/>
        <v>246.52053413958174</v>
      </c>
      <c r="M26" s="12">
        <f t="shared" si="7"/>
        <v>14.932224741748549</v>
      </c>
      <c r="N26">
        <f t="shared" si="8"/>
        <v>4135.297218587305</v>
      </c>
      <c r="O26" s="1">
        <f t="shared" si="9"/>
        <v>1.5148327372185988</v>
      </c>
      <c r="P26" s="1">
        <f t="shared" si="10"/>
        <v>5.8775510204081627</v>
      </c>
      <c r="Q26" s="1">
        <f t="shared" si="11"/>
        <v>152.5</v>
      </c>
      <c r="R26">
        <f t="shared" si="12"/>
        <v>12.125</v>
      </c>
      <c r="S26" s="1"/>
      <c r="T26" s="1"/>
      <c r="U26" t="s">
        <v>14</v>
      </c>
      <c r="V26">
        <v>2</v>
      </c>
      <c r="W26">
        <v>305</v>
      </c>
      <c r="X26">
        <v>180</v>
      </c>
      <c r="Y26" s="1"/>
      <c r="Z26" s="1"/>
    </row>
    <row r="27" spans="1:26">
      <c r="A27">
        <v>1</v>
      </c>
      <c r="B27" t="s">
        <v>11</v>
      </c>
      <c r="C27" s="3">
        <f t="shared" si="0"/>
        <v>0</v>
      </c>
      <c r="D27" s="1">
        <f>1.5+D$6</f>
        <v>1.5</v>
      </c>
      <c r="E27" s="1">
        <v>320</v>
      </c>
      <c r="F27" s="1">
        <f t="shared" si="1"/>
        <v>215</v>
      </c>
      <c r="G27" s="10">
        <f t="shared" si="2"/>
        <v>5733.6303015297754</v>
      </c>
      <c r="H27" s="11">
        <f t="shared" si="3"/>
        <v>20</v>
      </c>
      <c r="I27" s="11">
        <f t="shared" si="4"/>
        <v>8.9583333333333339</v>
      </c>
      <c r="J27" s="10">
        <f t="shared" si="13"/>
        <v>18.16780045351474</v>
      </c>
      <c r="K27" s="11">
        <f t="shared" si="5"/>
        <v>5634.9505238561751</v>
      </c>
      <c r="L27" s="11">
        <f t="shared" si="6"/>
        <v>270.40447186626591</v>
      </c>
      <c r="M27" s="12">
        <f t="shared" si="7"/>
        <v>17.649155958679767</v>
      </c>
      <c r="N27">
        <f t="shared" si="8"/>
        <v>4761.846577375466</v>
      </c>
      <c r="O27" s="1">
        <f t="shared" si="9"/>
        <v>1.8872064955014263</v>
      </c>
      <c r="P27" s="1">
        <f t="shared" si="10"/>
        <v>8.357628765792029</v>
      </c>
      <c r="Q27" s="1">
        <f t="shared" si="11"/>
        <v>133.95348837209303</v>
      </c>
      <c r="R27">
        <f t="shared" si="12"/>
        <v>11.625</v>
      </c>
      <c r="S27" s="1"/>
      <c r="T27" s="1"/>
      <c r="U27" t="s">
        <v>11</v>
      </c>
      <c r="V27">
        <v>1.5</v>
      </c>
      <c r="W27">
        <v>320</v>
      </c>
      <c r="X27">
        <v>215</v>
      </c>
      <c r="Y27" s="1"/>
      <c r="Z27" s="1"/>
    </row>
    <row r="28" spans="1:26">
      <c r="A28">
        <v>1</v>
      </c>
      <c r="B28" t="s">
        <v>10</v>
      </c>
      <c r="C28" s="3">
        <f t="shared" si="0"/>
        <v>0</v>
      </c>
      <c r="D28" s="1">
        <f>1.25+D$6</f>
        <v>1.25</v>
      </c>
      <c r="E28" s="1">
        <v>310</v>
      </c>
      <c r="F28" s="1">
        <f t="shared" si="1"/>
        <v>240</v>
      </c>
      <c r="G28" s="10">
        <f t="shared" si="2"/>
        <v>5554.4543546069699</v>
      </c>
      <c r="H28" s="11">
        <f t="shared" si="3"/>
        <v>16.666666666666668</v>
      </c>
      <c r="I28" s="11">
        <f t="shared" si="4"/>
        <v>12</v>
      </c>
      <c r="J28" s="10">
        <f t="shared" si="13"/>
        <v>20.657596371882086</v>
      </c>
      <c r="K28" s="11">
        <f t="shared" si="5"/>
        <v>5749.9345761050945</v>
      </c>
      <c r="L28" s="11">
        <f t="shared" si="6"/>
        <v>266.82728647014358</v>
      </c>
      <c r="M28" s="12">
        <f t="shared" si="7"/>
        <v>19.61230788611741</v>
      </c>
      <c r="N28">
        <f t="shared" si="8"/>
        <v>4855.9036347862702</v>
      </c>
      <c r="O28" s="1">
        <f t="shared" si="9"/>
        <v>2.1529490917246017</v>
      </c>
      <c r="P28" s="1">
        <f t="shared" si="10"/>
        <v>10.311493018259934</v>
      </c>
      <c r="Q28" s="1">
        <f t="shared" si="11"/>
        <v>116.25</v>
      </c>
      <c r="R28">
        <f t="shared" si="12"/>
        <v>11.375</v>
      </c>
      <c r="S28" s="1"/>
      <c r="T28" s="1"/>
      <c r="U28" t="s">
        <v>10</v>
      </c>
      <c r="V28">
        <v>1.25</v>
      </c>
      <c r="W28">
        <v>310</v>
      </c>
      <c r="X28">
        <v>240</v>
      </c>
      <c r="Y28" s="1"/>
      <c r="Z28" s="1"/>
    </row>
    <row r="29" spans="1:26">
      <c r="A29">
        <v>2</v>
      </c>
      <c r="B29" t="s">
        <v>13</v>
      </c>
      <c r="C29" s="3">
        <f t="shared" si="0"/>
        <v>0</v>
      </c>
      <c r="D29" s="1">
        <f>1.75+D$6</f>
        <v>1.75</v>
      </c>
      <c r="E29" s="1">
        <v>350</v>
      </c>
      <c r="F29" s="1">
        <f t="shared" si="1"/>
        <v>250</v>
      </c>
      <c r="G29" s="10">
        <f t="shared" si="2"/>
        <v>6271.1581422981917</v>
      </c>
      <c r="H29" s="11">
        <f t="shared" si="3"/>
        <v>23.333333333333332</v>
      </c>
      <c r="I29" s="11">
        <f t="shared" si="4"/>
        <v>8.9285714285714288</v>
      </c>
      <c r="J29" s="10">
        <f t="shared" si="13"/>
        <v>21.120181405895689</v>
      </c>
      <c r="K29" s="11">
        <f t="shared" si="5"/>
        <v>6159.1044892861537</v>
      </c>
      <c r="L29" s="11">
        <f t="shared" si="6"/>
        <v>295.68253968253964</v>
      </c>
      <c r="M29" s="12">
        <f t="shared" si="7"/>
        <v>20.52349458301839</v>
      </c>
      <c r="N29">
        <f t="shared" si="8"/>
        <v>4964.3393648498686</v>
      </c>
      <c r="O29" s="1">
        <f t="shared" si="9"/>
        <v>2.1482277121374866</v>
      </c>
      <c r="P29" s="1">
        <f t="shared" si="10"/>
        <v>8.8731144631765737</v>
      </c>
      <c r="Q29" s="1">
        <f t="shared" si="11"/>
        <v>126</v>
      </c>
      <c r="R29">
        <f t="shared" si="12"/>
        <v>11.875</v>
      </c>
      <c r="S29" s="1"/>
      <c r="T29" s="1"/>
      <c r="U29" t="s">
        <v>13</v>
      </c>
      <c r="V29">
        <v>1.75</v>
      </c>
      <c r="W29">
        <v>350</v>
      </c>
      <c r="X29">
        <v>250</v>
      </c>
      <c r="Y29" s="1"/>
      <c r="Z29" s="1"/>
    </row>
    <row r="30" spans="1:26">
      <c r="A30" t="s">
        <v>40</v>
      </c>
      <c r="B30" t="s">
        <v>9</v>
      </c>
      <c r="C30" s="3">
        <f t="shared" si="0"/>
        <v>0</v>
      </c>
      <c r="D30" s="1">
        <f>1.25+D$6</f>
        <v>1.25</v>
      </c>
      <c r="E30" s="1">
        <v>300</v>
      </c>
      <c r="F30" s="1">
        <f t="shared" si="1"/>
        <v>260</v>
      </c>
      <c r="G30" s="10">
        <f t="shared" si="2"/>
        <v>5375.2784076841644</v>
      </c>
      <c r="H30" s="11">
        <f t="shared" si="3"/>
        <v>16.666666666666668</v>
      </c>
      <c r="I30" s="11">
        <f t="shared" si="4"/>
        <v>13</v>
      </c>
      <c r="J30" s="10">
        <f t="shared" si="13"/>
        <v>22.471655328798182</v>
      </c>
      <c r="K30" s="11">
        <f t="shared" si="5"/>
        <v>5632.1196658531408</v>
      </c>
      <c r="L30" s="11">
        <f t="shared" si="6"/>
        <v>259.28833071690207</v>
      </c>
      <c r="M30" s="12">
        <f t="shared" si="7"/>
        <v>21.224804736709494</v>
      </c>
      <c r="N30">
        <f t="shared" si="8"/>
        <v>4699.2615820512292</v>
      </c>
      <c r="O30" s="1">
        <f t="shared" si="9"/>
        <v>2.3323615160349851</v>
      </c>
      <c r="P30" s="1">
        <f t="shared" si="10"/>
        <v>11.170784103114929</v>
      </c>
      <c r="Q30" s="1">
        <f t="shared" si="11"/>
        <v>103.84615384615384</v>
      </c>
      <c r="R30">
        <f t="shared" si="12"/>
        <v>11.375</v>
      </c>
      <c r="S30" s="1"/>
      <c r="T30" s="1"/>
      <c r="U30" t="s">
        <v>9</v>
      </c>
      <c r="V30">
        <v>1.25</v>
      </c>
      <c r="W30">
        <v>300</v>
      </c>
      <c r="X30">
        <v>260</v>
      </c>
      <c r="Y30" s="1"/>
      <c r="Z30" s="1"/>
    </row>
    <row r="31" spans="1:26">
      <c r="A31" t="s">
        <v>41</v>
      </c>
      <c r="B31" t="s">
        <v>12</v>
      </c>
      <c r="C31" s="3">
        <f t="shared" si="0"/>
        <v>0</v>
      </c>
      <c r="D31" s="1">
        <f>1.6+D$6</f>
        <v>1.6</v>
      </c>
      <c r="E31" s="1">
        <v>330</v>
      </c>
      <c r="F31" s="1">
        <f t="shared" si="1"/>
        <v>300</v>
      </c>
      <c r="G31" s="10">
        <f t="shared" si="2"/>
        <v>5912.8062484525808</v>
      </c>
      <c r="H31" s="11">
        <f t="shared" si="3"/>
        <v>21.333333333333332</v>
      </c>
      <c r="I31" s="11">
        <f t="shared" si="4"/>
        <v>11.71875</v>
      </c>
      <c r="J31" s="10">
        <f t="shared" si="13"/>
        <v>25.788662131519274</v>
      </c>
      <c r="K31" s="11">
        <f t="shared" si="5"/>
        <v>6098.0143108424463</v>
      </c>
      <c r="L31" s="11">
        <f t="shared" si="6"/>
        <v>283.67528344671206</v>
      </c>
      <c r="M31" s="12">
        <f t="shared" si="7"/>
        <v>24.523255228017131</v>
      </c>
      <c r="N31">
        <f t="shared" si="8"/>
        <v>4815.5411245165469</v>
      </c>
      <c r="O31" s="1">
        <f t="shared" si="9"/>
        <v>2.6108524433227447</v>
      </c>
      <c r="P31" s="1">
        <f t="shared" si="10"/>
        <v>11.233851338700617</v>
      </c>
      <c r="Q31" s="1">
        <f t="shared" si="11"/>
        <v>99</v>
      </c>
      <c r="R31">
        <f t="shared" si="12"/>
        <v>11.725</v>
      </c>
      <c r="S31" s="1"/>
      <c r="T31" s="1"/>
      <c r="U31" t="s">
        <v>12</v>
      </c>
      <c r="V31">
        <v>1.6</v>
      </c>
      <c r="W31">
        <v>330</v>
      </c>
      <c r="X31">
        <v>300</v>
      </c>
      <c r="Y31" s="1"/>
      <c r="Z31" s="1"/>
    </row>
    <row r="32" spans="1:26">
      <c r="A32" t="s">
        <v>42</v>
      </c>
      <c r="B32" t="s">
        <v>17</v>
      </c>
      <c r="C32" s="3">
        <f t="shared" si="0"/>
        <v>0</v>
      </c>
      <c r="D32" s="1">
        <f>3.3+D$6</f>
        <v>3.3</v>
      </c>
      <c r="E32" s="1">
        <v>380</v>
      </c>
      <c r="F32" s="1">
        <f t="shared" si="1"/>
        <v>375</v>
      </c>
      <c r="G32" s="10">
        <f t="shared" si="2"/>
        <v>6808.6859830666081</v>
      </c>
      <c r="H32" s="11">
        <f t="shared" si="3"/>
        <v>44</v>
      </c>
      <c r="I32" s="11">
        <f t="shared" si="4"/>
        <v>7.1022727272727275</v>
      </c>
      <c r="J32" s="10">
        <f t="shared" si="13"/>
        <v>31.080272108843538</v>
      </c>
      <c r="K32" s="11">
        <f t="shared" si="5"/>
        <v>6355.6648698391937</v>
      </c>
      <c r="L32" s="11">
        <f t="shared" si="6"/>
        <v>314.94675736961455</v>
      </c>
      <c r="M32" s="12">
        <f t="shared" si="7"/>
        <v>30.926908541194255</v>
      </c>
      <c r="N32">
        <f t="shared" si="8"/>
        <v>4217.4237753531352</v>
      </c>
      <c r="O32" s="1">
        <f t="shared" si="9"/>
        <v>2.8503021320259947</v>
      </c>
      <c r="P32" s="1">
        <f t="shared" si="10"/>
        <v>8.6475268073331026</v>
      </c>
      <c r="Q32" s="1">
        <f t="shared" si="11"/>
        <v>91.2</v>
      </c>
      <c r="R32">
        <f t="shared" si="12"/>
        <v>13.425000000000001</v>
      </c>
      <c r="S32" s="1"/>
      <c r="T32" s="1"/>
      <c r="U32" t="s">
        <v>17</v>
      </c>
      <c r="V32">
        <v>3.3</v>
      </c>
      <c r="W32">
        <v>380</v>
      </c>
      <c r="X32">
        <v>375</v>
      </c>
    </row>
    <row r="33" spans="1:24">
      <c r="A33" t="s">
        <v>43</v>
      </c>
      <c r="B33" t="s">
        <v>15</v>
      </c>
      <c r="C33" s="3">
        <f t="shared" si="0"/>
        <v>0</v>
      </c>
      <c r="D33" s="1">
        <f>2+D$6</f>
        <v>2</v>
      </c>
      <c r="E33" s="1">
        <v>310</v>
      </c>
      <c r="F33" s="1">
        <f t="shared" si="1"/>
        <v>400</v>
      </c>
      <c r="G33" s="10">
        <f t="shared" si="2"/>
        <v>5554.4543546069699</v>
      </c>
      <c r="H33" s="11">
        <f t="shared" si="3"/>
        <v>26.666666666666668</v>
      </c>
      <c r="I33" s="11">
        <f t="shared" si="4"/>
        <v>12.5</v>
      </c>
      <c r="J33" s="10">
        <f t="shared" si="13"/>
        <v>34.503401360544217</v>
      </c>
      <c r="K33" s="11">
        <f t="shared" si="5"/>
        <v>5786.0973478143742</v>
      </c>
      <c r="L33" s="11">
        <f t="shared" si="6"/>
        <v>267.40136054421765</v>
      </c>
      <c r="M33" s="12">
        <f t="shared" si="7"/>
        <v>32.669690098261526</v>
      </c>
      <c r="N33">
        <f t="shared" si="8"/>
        <v>4203.088976269064</v>
      </c>
      <c r="O33" s="1">
        <f t="shared" si="9"/>
        <v>3.3662949715968855</v>
      </c>
      <c r="P33" s="1">
        <f t="shared" si="10"/>
        <v>13.061224489795917</v>
      </c>
      <c r="Q33" s="1">
        <f t="shared" si="11"/>
        <v>69.75</v>
      </c>
      <c r="R33">
        <f t="shared" si="12"/>
        <v>12.125</v>
      </c>
      <c r="S33" s="1"/>
      <c r="T33" s="1"/>
      <c r="U33" t="s">
        <v>15</v>
      </c>
      <c r="V33">
        <v>2</v>
      </c>
      <c r="W33">
        <v>310</v>
      </c>
      <c r="X33">
        <v>400</v>
      </c>
    </row>
    <row r="34" spans="1:24">
      <c r="A34">
        <v>2</v>
      </c>
      <c r="B34" t="s">
        <v>16</v>
      </c>
      <c r="C34" s="3">
        <f t="shared" si="0"/>
        <v>0</v>
      </c>
      <c r="D34" s="1">
        <f>3+D$6</f>
        <v>3</v>
      </c>
      <c r="E34" s="1">
        <v>320</v>
      </c>
      <c r="F34" s="1">
        <f t="shared" si="1"/>
        <v>650</v>
      </c>
      <c r="G34" s="10">
        <f t="shared" si="2"/>
        <v>5733.6303015297754</v>
      </c>
      <c r="H34" s="11">
        <f t="shared" si="3"/>
        <v>40</v>
      </c>
      <c r="I34" s="11">
        <f t="shared" si="4"/>
        <v>13.541666666666666</v>
      </c>
      <c r="J34" s="10">
        <f t="shared" si="13"/>
        <v>56.290249433106574</v>
      </c>
      <c r="K34" s="11">
        <f t="shared" si="5"/>
        <v>6042.8266625568249</v>
      </c>
      <c r="L34" s="11">
        <f t="shared" si="6"/>
        <v>277.12122797837088</v>
      </c>
      <c r="M34" s="12">
        <f t="shared" si="7"/>
        <v>53.035777273872505</v>
      </c>
      <c r="N34">
        <f t="shared" si="8"/>
        <v>3703.848923811338</v>
      </c>
      <c r="O34" s="1">
        <f t="shared" si="9"/>
        <v>5.0534499514091351</v>
      </c>
      <c r="P34" s="1">
        <f t="shared" si="10"/>
        <v>16.079158936301791</v>
      </c>
      <c r="Q34" s="1">
        <f t="shared" si="11"/>
        <v>44.307692307692307</v>
      </c>
      <c r="R34">
        <f t="shared" si="12"/>
        <v>13.125</v>
      </c>
      <c r="S34" s="1"/>
      <c r="T34" s="1"/>
      <c r="U34" t="s">
        <v>16</v>
      </c>
      <c r="V34">
        <v>3</v>
      </c>
      <c r="W34">
        <v>320</v>
      </c>
      <c r="X34">
        <v>650</v>
      </c>
    </row>
    <row r="35" spans="1:24">
      <c r="A35" t="s">
        <v>40</v>
      </c>
      <c r="B35" t="s">
        <v>18</v>
      </c>
      <c r="C35" s="3">
        <f t="shared" si="0"/>
        <v>0</v>
      </c>
      <c r="D35" s="1">
        <f>4+D$6</f>
        <v>4</v>
      </c>
      <c r="E35" s="1">
        <v>315</v>
      </c>
      <c r="F35" s="1">
        <f t="shared" si="1"/>
        <v>1000</v>
      </c>
      <c r="G35" s="10">
        <f t="shared" si="2"/>
        <v>5644.0423280683726</v>
      </c>
      <c r="H35" s="11">
        <f t="shared" si="3"/>
        <v>53.333333333333336</v>
      </c>
      <c r="I35" s="11">
        <f t="shared" si="4"/>
        <v>15.625</v>
      </c>
      <c r="J35" s="10">
        <f t="shared" si="13"/>
        <v>87.147392290249428</v>
      </c>
      <c r="K35" s="11">
        <f t="shared" si="5"/>
        <v>6062.0273205036065</v>
      </c>
      <c r="L35" s="11">
        <f t="shared" si="6"/>
        <v>274.51428571428568</v>
      </c>
      <c r="M35" s="12">
        <f t="shared" si="7"/>
        <v>81.464348702443928</v>
      </c>
      <c r="N35">
        <f t="shared" si="8"/>
        <v>3193.519618825303</v>
      </c>
      <c r="O35" s="1">
        <f t="shared" si="9"/>
        <v>7.2241285894888918</v>
      </c>
      <c r="P35" s="1">
        <f t="shared" si="10"/>
        <v>19.91040318566451</v>
      </c>
      <c r="Q35" s="1">
        <f t="shared" si="11"/>
        <v>28.35</v>
      </c>
      <c r="R35">
        <f t="shared" si="12"/>
        <v>14.125</v>
      </c>
      <c r="S35" s="1"/>
      <c r="T35" s="1"/>
      <c r="U35" t="s">
        <v>18</v>
      </c>
      <c r="V35">
        <v>4</v>
      </c>
      <c r="W35">
        <v>315</v>
      </c>
      <c r="X35">
        <v>1000</v>
      </c>
    </row>
    <row r="36" spans="1:24">
      <c r="A36" t="s">
        <v>41</v>
      </c>
      <c r="B36" t="s">
        <v>19</v>
      </c>
      <c r="C36" s="3">
        <f t="shared" si="0"/>
        <v>0</v>
      </c>
      <c r="D36" s="1">
        <f>5+D$6</f>
        <v>5</v>
      </c>
      <c r="E36" s="1">
        <v>305</v>
      </c>
      <c r="F36" s="1">
        <f t="shared" si="1"/>
        <v>1350</v>
      </c>
      <c r="G36" s="10">
        <f t="shared" si="2"/>
        <v>5464.8663811455672</v>
      </c>
      <c r="H36" s="11">
        <f t="shared" si="3"/>
        <v>66.666666666666671</v>
      </c>
      <c r="I36" s="11">
        <f t="shared" si="4"/>
        <v>16.875</v>
      </c>
      <c r="J36" s="10">
        <f t="shared" si="13"/>
        <v>118.00453514739229</v>
      </c>
      <c r="K36" s="11">
        <f t="shared" si="5"/>
        <v>5924.0006386365512</v>
      </c>
      <c r="L36" s="11">
        <f t="shared" si="6"/>
        <v>266.60283866633074</v>
      </c>
      <c r="M36" s="12">
        <f t="shared" si="7"/>
        <v>109.89292013101536</v>
      </c>
      <c r="N36">
        <f t="shared" si="8"/>
        <v>2757.1092548326492</v>
      </c>
      <c r="O36" s="1">
        <f t="shared" si="9"/>
        <v>9.1077753415415756</v>
      </c>
      <c r="P36" s="1">
        <f t="shared" si="10"/>
        <v>22.490628904623073</v>
      </c>
      <c r="Q36" s="1">
        <f t="shared" si="11"/>
        <v>20.333333333333332</v>
      </c>
      <c r="R36">
        <f t="shared" si="12"/>
        <v>15.125</v>
      </c>
      <c r="S36" s="1"/>
      <c r="T36" s="1"/>
      <c r="U36" t="s">
        <v>19</v>
      </c>
      <c r="V36">
        <v>5</v>
      </c>
      <c r="W36">
        <v>305</v>
      </c>
      <c r="X36">
        <v>1350</v>
      </c>
    </row>
    <row r="37" spans="1:24">
      <c r="A37">
        <v>2</v>
      </c>
      <c r="B37" t="s">
        <v>20</v>
      </c>
      <c r="C37" s="3">
        <f t="shared" si="0"/>
        <v>0</v>
      </c>
      <c r="D37" s="1">
        <f>6+D$6</f>
        <v>6</v>
      </c>
      <c r="E37" s="1">
        <v>310</v>
      </c>
      <c r="F37" s="1">
        <f t="shared" si="1"/>
        <v>1500</v>
      </c>
      <c r="G37" s="10">
        <f t="shared" si="2"/>
        <v>5554.4543546069699</v>
      </c>
      <c r="H37" s="11">
        <f t="shared" si="3"/>
        <v>80</v>
      </c>
      <c r="I37" s="11">
        <f t="shared" si="4"/>
        <v>15.625</v>
      </c>
      <c r="J37" s="10">
        <f t="shared" si="13"/>
        <v>130.72108843537413</v>
      </c>
      <c r="K37" s="11">
        <f t="shared" si="5"/>
        <v>5965.8046646225976</v>
      </c>
      <c r="L37" s="11">
        <f t="shared" si="6"/>
        <v>270.15691609977318</v>
      </c>
      <c r="M37" s="12">
        <f t="shared" si="7"/>
        <v>122.19652305366589</v>
      </c>
      <c r="N37">
        <f t="shared" si="8"/>
        <v>2531.959523234078</v>
      </c>
      <c r="O37" s="1">
        <f t="shared" si="9"/>
        <v>9.492168960607497</v>
      </c>
      <c r="P37" s="1">
        <f t="shared" si="10"/>
        <v>21.482277121374864</v>
      </c>
      <c r="Q37" s="1">
        <f t="shared" si="11"/>
        <v>18.600000000000001</v>
      </c>
      <c r="R37">
        <f t="shared" si="12"/>
        <v>16.125</v>
      </c>
      <c r="S37" s="2"/>
      <c r="T37" s="2"/>
      <c r="U37" t="s">
        <v>20</v>
      </c>
      <c r="V37">
        <v>6</v>
      </c>
      <c r="W37">
        <v>310</v>
      </c>
      <c r="X37">
        <v>1500</v>
      </c>
    </row>
    <row r="38" spans="1:24">
      <c r="A38">
        <v>3</v>
      </c>
      <c r="B38" t="s">
        <v>21</v>
      </c>
      <c r="C38" s="3">
        <f t="shared" si="0"/>
        <v>0</v>
      </c>
      <c r="D38" s="1">
        <f>9+D$6</f>
        <v>9</v>
      </c>
      <c r="E38" s="1">
        <v>340</v>
      </c>
      <c r="F38" s="1">
        <f t="shared" si="1"/>
        <v>2000</v>
      </c>
      <c r="G38" s="10">
        <f t="shared" si="2"/>
        <v>6091.9821953753863</v>
      </c>
      <c r="H38" s="11">
        <f t="shared" si="3"/>
        <v>120</v>
      </c>
      <c r="I38" s="11">
        <f t="shared" si="4"/>
        <v>13.888888888888889</v>
      </c>
      <c r="J38" s="10">
        <f t="shared" si="13"/>
        <v>173.40589569160997</v>
      </c>
      <c r="K38" s="11">
        <f t="shared" si="5"/>
        <v>6443.1633996955516</v>
      </c>
      <c r="L38" s="11">
        <f t="shared" si="6"/>
        <v>294.79002267573696</v>
      </c>
      <c r="M38" s="12">
        <f t="shared" si="7"/>
        <v>163.13857394809773</v>
      </c>
      <c r="N38">
        <f t="shared" si="8"/>
        <v>2162.3618068479886</v>
      </c>
      <c r="O38" s="1">
        <f t="shared" si="9"/>
        <v>10.67093504068294</v>
      </c>
      <c r="P38" s="1">
        <f t="shared" si="10"/>
        <v>20.156210632401105</v>
      </c>
      <c r="Q38" s="1">
        <f t="shared" si="11"/>
        <v>15.3</v>
      </c>
      <c r="R38">
        <f t="shared" si="12"/>
        <v>19.125</v>
      </c>
      <c r="S38" s="1"/>
      <c r="T38" s="1"/>
      <c r="U38" t="s">
        <v>21</v>
      </c>
      <c r="V38">
        <v>9</v>
      </c>
      <c r="W38">
        <v>340</v>
      </c>
      <c r="X38">
        <v>2000</v>
      </c>
    </row>
    <row r="39" spans="1:24">
      <c r="A39" t="s">
        <v>44</v>
      </c>
      <c r="B39" t="s">
        <v>22</v>
      </c>
      <c r="C39" s="3">
        <f t="shared" si="0"/>
        <v>0</v>
      </c>
      <c r="D39" s="1">
        <f>10.5+D$6</f>
        <v>10.5</v>
      </c>
      <c r="E39" s="1">
        <v>300</v>
      </c>
      <c r="F39" s="1">
        <f t="shared" si="1"/>
        <v>2000</v>
      </c>
      <c r="G39" s="10">
        <f t="shared" si="2"/>
        <v>5375.2784076841644</v>
      </c>
      <c r="H39" s="11">
        <f t="shared" si="3"/>
        <v>140</v>
      </c>
      <c r="I39" s="11">
        <f t="shared" si="4"/>
        <v>11.904761904761905</v>
      </c>
      <c r="J39" s="10">
        <f t="shared" si="13"/>
        <v>172.07256235827663</v>
      </c>
      <c r="K39" s="11">
        <f t="shared" si="5"/>
        <v>5557.5022935517236</v>
      </c>
      <c r="L39" s="11">
        <f t="shared" si="6"/>
        <v>258.10884353741494</v>
      </c>
      <c r="M39" s="12">
        <f t="shared" si="7"/>
        <v>163.45338876291254</v>
      </c>
      <c r="N39">
        <f t="shared" si="8"/>
        <v>1720.037942241974</v>
      </c>
      <c r="O39" s="1">
        <f t="shared" si="9"/>
        <v>9.894867037724179</v>
      </c>
      <c r="P39" s="1">
        <f t="shared" si="10"/>
        <v>17.555409260478381</v>
      </c>
      <c r="Q39" s="1">
        <f t="shared" si="11"/>
        <v>13.5</v>
      </c>
      <c r="R39">
        <f t="shared" si="12"/>
        <v>20.625</v>
      </c>
      <c r="S39" s="1"/>
      <c r="T39" s="1"/>
      <c r="U39" t="s">
        <v>22</v>
      </c>
      <c r="V39">
        <v>10.5</v>
      </c>
      <c r="W39">
        <v>300</v>
      </c>
      <c r="X39">
        <v>2000</v>
      </c>
    </row>
    <row r="40" spans="1:24">
      <c r="A40">
        <v>3</v>
      </c>
      <c r="B40" t="s">
        <v>23</v>
      </c>
      <c r="C40" s="3">
        <f t="shared" si="0"/>
        <v>0</v>
      </c>
      <c r="D40" s="1">
        <f>15+D$6</f>
        <v>15</v>
      </c>
      <c r="E40" s="1">
        <v>315</v>
      </c>
      <c r="F40" s="1">
        <f t="shared" si="1"/>
        <v>4000</v>
      </c>
      <c r="G40" s="13">
        <f t="shared" si="2"/>
        <v>5644.0423280683726</v>
      </c>
      <c r="H40" s="14">
        <f t="shared" si="3"/>
        <v>200</v>
      </c>
      <c r="I40" s="11">
        <f t="shared" si="4"/>
        <v>16.666666666666668</v>
      </c>
      <c r="J40" s="13">
        <f t="shared" si="13"/>
        <v>349.47845804988657</v>
      </c>
      <c r="K40" s="14">
        <f t="shared" si="5"/>
        <v>6109.3821009611584</v>
      </c>
      <c r="L40" s="14">
        <f t="shared" si="6"/>
        <v>275.21428571428567</v>
      </c>
      <c r="M40" s="15">
        <f t="shared" si="7"/>
        <v>325.64751826656584</v>
      </c>
      <c r="N40">
        <f t="shared" si="8"/>
        <v>1397.0013866468219</v>
      </c>
      <c r="O40" s="1">
        <f t="shared" si="9"/>
        <v>16.245304091785965</v>
      </c>
      <c r="P40" s="1">
        <f t="shared" si="10"/>
        <v>25.312450561619993</v>
      </c>
      <c r="Q40" s="1">
        <f t="shared" si="11"/>
        <v>7.0875000000000004</v>
      </c>
      <c r="R40">
        <f t="shared" si="12"/>
        <v>25.125</v>
      </c>
      <c r="S40" s="1"/>
      <c r="T40" s="1"/>
      <c r="U40" t="s">
        <v>23</v>
      </c>
      <c r="V40">
        <v>15</v>
      </c>
      <c r="W40">
        <v>315</v>
      </c>
      <c r="X40">
        <v>4000</v>
      </c>
    </row>
    <row r="41" spans="1:24">
      <c r="E41" s="1"/>
      <c r="F41" s="1"/>
      <c r="G41" s="1"/>
      <c r="M41" s="1"/>
      <c r="N41" s="1"/>
      <c r="O41" s="1"/>
      <c r="P41" s="1"/>
      <c r="Q41" s="1"/>
      <c r="R41" s="1"/>
      <c r="S41" s="1"/>
      <c r="T41" s="1"/>
    </row>
    <row r="42" spans="1:24">
      <c r="E42" s="1"/>
      <c r="F42" s="1"/>
      <c r="G42" s="1"/>
      <c r="M42" s="1"/>
      <c r="N42" s="1"/>
      <c r="O42" s="1"/>
      <c r="P42" s="1"/>
      <c r="Q42" s="1"/>
      <c r="R42" s="1"/>
      <c r="S42" s="1"/>
      <c r="T42" s="1"/>
    </row>
    <row r="43" spans="1:24">
      <c r="E43" s="1"/>
      <c r="F43" s="1"/>
      <c r="G43" s="1"/>
      <c r="M43" s="1"/>
      <c r="N43" s="1"/>
      <c r="O43" s="1"/>
      <c r="P43" s="1"/>
      <c r="Q43" s="1"/>
      <c r="R43" s="1"/>
      <c r="S43" s="1"/>
      <c r="T43" s="1"/>
    </row>
    <row r="44" spans="1:24">
      <c r="E44" s="1"/>
      <c r="F44" s="1"/>
      <c r="G44" s="1"/>
      <c r="M44" s="1"/>
      <c r="N44" s="1"/>
      <c r="O44" s="1"/>
      <c r="P44" s="1"/>
      <c r="Q44" s="1"/>
      <c r="R44" s="1"/>
      <c r="S44" s="1"/>
      <c r="T44" s="1"/>
    </row>
    <row r="45" spans="1:24">
      <c r="E45" s="1"/>
      <c r="F45" s="1"/>
      <c r="G45" s="1"/>
      <c r="M45" s="1"/>
      <c r="N45" s="1"/>
      <c r="O45" s="1"/>
      <c r="P45" s="1"/>
      <c r="Q45" s="1"/>
      <c r="R45" s="1"/>
      <c r="S45" s="1"/>
      <c r="T45" s="1"/>
    </row>
    <row r="46" spans="1:24">
      <c r="E46" s="1"/>
      <c r="F46" s="1"/>
      <c r="G46" s="1"/>
      <c r="M46" s="1"/>
      <c r="N46" s="1"/>
      <c r="O46" s="1"/>
      <c r="P46" s="1"/>
      <c r="Q46" s="1"/>
      <c r="R46" s="1"/>
      <c r="S46" s="1"/>
      <c r="T46" s="1"/>
    </row>
    <row r="47" spans="1:24">
      <c r="E47" s="1"/>
      <c r="F47" s="1"/>
      <c r="G47" s="1"/>
      <c r="M47" s="1"/>
      <c r="N47" s="1"/>
      <c r="O47" s="1"/>
      <c r="P47" s="1"/>
      <c r="Q47" s="1"/>
      <c r="R47" s="1"/>
      <c r="S47" s="1"/>
      <c r="T47" s="1"/>
    </row>
    <row r="48" spans="1:24">
      <c r="E48" s="1"/>
      <c r="F48" s="1"/>
      <c r="G48" s="1"/>
      <c r="M48" s="1"/>
      <c r="N48" s="1"/>
      <c r="O48" s="1"/>
      <c r="P48" s="1"/>
      <c r="Q48" s="1"/>
      <c r="R48" s="1"/>
      <c r="S48" s="1"/>
      <c r="T48" s="1"/>
    </row>
    <row r="49" spans="5:20">
      <c r="E49" s="1"/>
      <c r="F49" s="1"/>
      <c r="G49" s="1"/>
      <c r="M49" s="1"/>
      <c r="N49" s="1"/>
      <c r="O49" s="1"/>
      <c r="P49" s="1"/>
      <c r="Q49" s="1"/>
      <c r="R49" s="1"/>
      <c r="S49" s="1"/>
      <c r="T49" s="1"/>
    </row>
    <row r="50" spans="5:20">
      <c r="E50" s="1"/>
      <c r="F50" s="1"/>
      <c r="G50" s="1"/>
      <c r="M50" s="1"/>
      <c r="N50" s="1"/>
      <c r="O50" s="1"/>
      <c r="P50" s="1"/>
      <c r="Q50" s="1"/>
      <c r="R50" s="1"/>
      <c r="S50" s="1"/>
      <c r="T50" s="1"/>
    </row>
    <row r="51" spans="5:20">
      <c r="E51" s="1"/>
      <c r="F51" s="1"/>
      <c r="G51" s="1"/>
      <c r="M51" s="1"/>
      <c r="N51" s="1"/>
      <c r="O51" s="1"/>
      <c r="P51" s="1"/>
      <c r="Q51" s="1"/>
      <c r="R51" s="1"/>
      <c r="S51" s="1"/>
      <c r="T51" s="1"/>
    </row>
    <row r="52" spans="5:20">
      <c r="E52" s="1"/>
      <c r="F52" s="1"/>
      <c r="G52" s="1"/>
      <c r="M52" s="1"/>
      <c r="N52" s="1"/>
      <c r="O52" s="1"/>
      <c r="P52" s="1"/>
      <c r="Q52" s="1"/>
      <c r="R52" s="1"/>
      <c r="S52" s="1"/>
      <c r="T52" s="1"/>
    </row>
    <row r="53" spans="5:20">
      <c r="E53" s="1"/>
      <c r="F53" s="1"/>
      <c r="G53" s="1"/>
      <c r="M53" s="1"/>
      <c r="N53" s="1"/>
      <c r="O53" s="1"/>
      <c r="P53" s="1"/>
      <c r="Q53" s="1"/>
      <c r="R53" s="1"/>
      <c r="S53" s="1"/>
      <c r="T53" s="1"/>
    </row>
    <row r="54" spans="5:20">
      <c r="E54" s="1"/>
      <c r="F54" s="1"/>
      <c r="G54" s="1"/>
      <c r="M54" s="1"/>
      <c r="N54" s="1"/>
      <c r="O54" s="1"/>
      <c r="P54" s="1"/>
      <c r="Q54" s="1"/>
      <c r="R54" s="1"/>
      <c r="S54" s="1"/>
      <c r="T54" s="1"/>
    </row>
    <row r="55" spans="5:20">
      <c r="E55" s="1"/>
      <c r="F55" s="1"/>
      <c r="G55" s="1"/>
      <c r="M55" s="1"/>
      <c r="N55" s="1"/>
      <c r="O55" s="1"/>
      <c r="P55" s="1"/>
      <c r="Q55" s="1"/>
      <c r="R55" s="1"/>
      <c r="S55" s="1"/>
      <c r="T55" s="1"/>
    </row>
    <row r="56" spans="5:20">
      <c r="E56" s="1"/>
      <c r="F56" s="1"/>
      <c r="G56" s="1"/>
      <c r="M56" s="1"/>
      <c r="N56" s="1"/>
      <c r="O56" s="1"/>
      <c r="P56" s="1"/>
      <c r="Q56" s="1"/>
      <c r="R56" s="1"/>
      <c r="S56" s="1"/>
      <c r="T56" s="1"/>
    </row>
    <row r="57" spans="5:20">
      <c r="E57" s="1"/>
      <c r="F57" s="1"/>
      <c r="G57" s="1"/>
      <c r="M57" s="1"/>
      <c r="N57" s="1"/>
      <c r="O57" s="1"/>
      <c r="P57" s="1"/>
      <c r="Q57" s="1"/>
      <c r="R57" s="1"/>
      <c r="S57" s="1"/>
      <c r="T57" s="1"/>
    </row>
    <row r="58" spans="5:20">
      <c r="E58" s="1"/>
      <c r="F58" s="1"/>
      <c r="G58" s="1"/>
      <c r="M58" s="1"/>
      <c r="N58" s="1"/>
      <c r="O58" s="1"/>
      <c r="P58" s="1"/>
      <c r="Q58" s="1"/>
      <c r="R58" s="1"/>
      <c r="S58" s="1"/>
      <c r="T58" s="1"/>
    </row>
    <row r="59" spans="5:20">
      <c r="E59" s="1"/>
      <c r="F59" s="1"/>
      <c r="G59" s="1"/>
      <c r="M59" s="1"/>
      <c r="N59" s="1"/>
      <c r="O59" s="1"/>
      <c r="P59" s="1"/>
      <c r="Q59" s="1"/>
      <c r="R59" s="1"/>
      <c r="S59" s="1"/>
      <c r="T59" s="1"/>
    </row>
    <row r="60" spans="5:20">
      <c r="E60" s="1"/>
      <c r="F60" s="1"/>
      <c r="G60" s="1"/>
      <c r="M60" s="1"/>
      <c r="N60" s="1"/>
      <c r="O60" s="1"/>
      <c r="P60" s="1"/>
      <c r="Q60" s="1"/>
      <c r="R60" s="1"/>
      <c r="S60" s="1"/>
      <c r="T60" s="1"/>
    </row>
    <row r="61" spans="5:20">
      <c r="E61" s="1"/>
      <c r="F61" s="1"/>
      <c r="G61" s="1"/>
      <c r="M61" s="1"/>
      <c r="N61" s="1"/>
      <c r="O61" s="1"/>
      <c r="P61" s="1"/>
      <c r="Q61" s="1"/>
      <c r="R61" s="1"/>
      <c r="S61" s="1"/>
      <c r="T61" s="1"/>
    </row>
    <row r="62" spans="5:20">
      <c r="E62" s="1"/>
      <c r="F62" s="1"/>
      <c r="G62" s="1"/>
      <c r="M62" s="1"/>
      <c r="N62" s="1"/>
      <c r="O62" s="1"/>
      <c r="P62" s="1"/>
      <c r="Q62" s="1"/>
      <c r="R62" s="1"/>
      <c r="S62" s="1"/>
      <c r="T62" s="1"/>
    </row>
  </sheetData>
  <sortState ref="A8:X40">
    <sortCondition ref="M8:M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2"/>
  <sheetViews>
    <sheetView tabSelected="1" workbookViewId="0">
      <selection activeCell="O16" sqref="O16"/>
    </sheetView>
  </sheetViews>
  <sheetFormatPr defaultRowHeight="15"/>
  <cols>
    <col min="1" max="1" width="2.140625" bestFit="1" customWidth="1"/>
    <col min="2" max="2" width="9" bestFit="1" customWidth="1"/>
    <col min="3" max="3" width="5" bestFit="1" customWidth="1"/>
    <col min="4" max="4" width="4" bestFit="1" customWidth="1"/>
    <col min="5" max="5" width="5" bestFit="1" customWidth="1"/>
    <col min="6" max="6" width="7.42578125" bestFit="1" customWidth="1"/>
    <col min="7" max="7" width="5" bestFit="1" customWidth="1"/>
    <col min="8" max="8" width="6.42578125" bestFit="1" customWidth="1"/>
    <col min="9" max="9" width="7.7109375" bestFit="1" customWidth="1"/>
    <col min="10" max="10" width="5" bestFit="1" customWidth="1"/>
    <col min="11" max="11" width="6" bestFit="1" customWidth="1"/>
    <col min="12" max="12" width="2.140625" bestFit="1" customWidth="1"/>
    <col min="13" max="13" width="9" bestFit="1" customWidth="1"/>
    <col min="14" max="14" width="8.28515625" bestFit="1" customWidth="1"/>
    <col min="15" max="15" width="8.5703125" bestFit="1" customWidth="1"/>
    <col min="16" max="16" width="8.28515625" bestFit="1" customWidth="1"/>
    <col min="17" max="17" width="6.7109375" bestFit="1" customWidth="1"/>
    <col min="18" max="18" width="7.5703125" bestFit="1" customWidth="1"/>
    <col min="19" max="20" width="5.5703125" bestFit="1" customWidth="1"/>
    <col min="21" max="21" width="6.5703125" bestFit="1" customWidth="1"/>
    <col min="22" max="22" width="9.5703125" bestFit="1" customWidth="1"/>
    <col min="25" max="25" width="2.140625" bestFit="1" customWidth="1"/>
    <col min="26" max="26" width="8.85546875" bestFit="1" customWidth="1"/>
    <col min="27" max="28" width="5.5703125" bestFit="1" customWidth="1"/>
    <col min="29" max="30" width="7.5703125" bestFit="1" customWidth="1"/>
  </cols>
  <sheetData>
    <row r="1" spans="1:30">
      <c r="J1" s="37"/>
    </row>
    <row r="2" spans="1:30" ht="15.75" thickBot="1"/>
    <row r="3" spans="1:30" ht="15.75" thickTop="1">
      <c r="H3" s="4" t="s">
        <v>70</v>
      </c>
      <c r="I3" s="5" t="s">
        <v>33</v>
      </c>
      <c r="J3" s="5" t="s">
        <v>25</v>
      </c>
      <c r="K3" s="5" t="s">
        <v>26</v>
      </c>
      <c r="L3" s="5"/>
      <c r="M3" s="5" t="s">
        <v>45</v>
      </c>
      <c r="N3" s="5" t="s">
        <v>46</v>
      </c>
      <c r="O3" s="5" t="s">
        <v>30</v>
      </c>
      <c r="P3" s="6" t="s">
        <v>80</v>
      </c>
      <c r="R3" s="21" t="s">
        <v>77</v>
      </c>
      <c r="S3" s="22"/>
      <c r="T3" s="22"/>
      <c r="U3" s="22"/>
      <c r="V3" s="23"/>
    </row>
    <row r="4" spans="1:30">
      <c r="D4" t="s">
        <v>72</v>
      </c>
      <c r="E4" t="s">
        <v>72</v>
      </c>
      <c r="F4" t="s">
        <v>71</v>
      </c>
      <c r="G4" t="s">
        <v>71</v>
      </c>
      <c r="H4" s="34">
        <v>0</v>
      </c>
      <c r="I4" s="35">
        <v>92.29</v>
      </c>
      <c r="J4" s="35">
        <v>295</v>
      </c>
      <c r="K4" s="35">
        <v>936</v>
      </c>
      <c r="L4" s="35"/>
      <c r="M4" s="35">
        <v>9.8000000000000007</v>
      </c>
      <c r="N4" s="35">
        <v>1</v>
      </c>
      <c r="O4" s="35">
        <f>N4*M4</f>
        <v>9.8000000000000007</v>
      </c>
      <c r="P4" s="36">
        <v>0</v>
      </c>
      <c r="R4" s="24">
        <v>44</v>
      </c>
      <c r="S4" s="8"/>
      <c r="T4" s="8"/>
      <c r="U4" s="8"/>
      <c r="V4" s="25"/>
    </row>
    <row r="5" spans="1:30">
      <c r="A5" t="s">
        <v>69</v>
      </c>
      <c r="B5" t="s">
        <v>73</v>
      </c>
      <c r="C5" t="s">
        <v>74</v>
      </c>
      <c r="D5" t="s">
        <v>25</v>
      </c>
      <c r="E5" t="s">
        <v>26</v>
      </c>
      <c r="F5" t="s">
        <v>25</v>
      </c>
      <c r="G5" t="s">
        <v>26</v>
      </c>
      <c r="H5" t="s">
        <v>75</v>
      </c>
      <c r="I5" t="s">
        <v>76</v>
      </c>
      <c r="J5" t="s">
        <v>25</v>
      </c>
      <c r="K5" t="s">
        <v>26</v>
      </c>
      <c r="L5" t="s">
        <v>69</v>
      </c>
      <c r="M5" t="s">
        <v>73</v>
      </c>
      <c r="N5" t="s">
        <v>77</v>
      </c>
      <c r="O5" t="s">
        <v>78</v>
      </c>
      <c r="P5" t="s">
        <v>27</v>
      </c>
      <c r="Q5" t="s">
        <v>79</v>
      </c>
      <c r="R5" s="24" t="s">
        <v>27</v>
      </c>
      <c r="S5" s="8" t="s">
        <v>46</v>
      </c>
      <c r="T5" s="8" t="s">
        <v>47</v>
      </c>
      <c r="U5" s="8" t="s">
        <v>78</v>
      </c>
      <c r="V5" s="25" t="s">
        <v>32</v>
      </c>
      <c r="Y5" t="s">
        <v>69</v>
      </c>
      <c r="Z5" t="s">
        <v>73</v>
      </c>
      <c r="AA5" t="s">
        <v>77</v>
      </c>
      <c r="AB5" t="s">
        <v>78</v>
      </c>
      <c r="AC5" t="s">
        <v>27</v>
      </c>
      <c r="AD5" t="s">
        <v>79</v>
      </c>
    </row>
    <row r="6" spans="1:30">
      <c r="A6">
        <v>1</v>
      </c>
      <c r="B6" t="s">
        <v>64</v>
      </c>
      <c r="C6">
        <v>5</v>
      </c>
      <c r="D6">
        <v>305</v>
      </c>
      <c r="E6">
        <v>1350</v>
      </c>
      <c r="F6">
        <v>290</v>
      </c>
      <c r="G6">
        <v>1283</v>
      </c>
      <c r="H6" t="s">
        <v>41</v>
      </c>
      <c r="I6">
        <f>C6*A6+I$4</f>
        <v>97.29</v>
      </c>
      <c r="J6" s="37">
        <f>(K$4+A6*(G6*(1-H$4)+E6*H$4))/((A6*(G6*(1-H$4)+E6*H$4))/(F6*(1-H$4)+D6*H$4)+K$4/J$4)</f>
        <v>292.08824095087891</v>
      </c>
      <c r="K6">
        <f>A6*(G6*(1-H$4)+E6*H$4)+K$4</f>
        <v>2219</v>
      </c>
      <c r="L6">
        <f>A6</f>
        <v>1</v>
      </c>
      <c r="M6" t="str">
        <f>B6</f>
        <v>мастодо</v>
      </c>
      <c r="N6" s="1">
        <f>(K6/$O$4-I6)*8/9</f>
        <v>114.78984126984126</v>
      </c>
      <c r="O6" s="1">
        <f>N6*9/8+I6</f>
        <v>226.42857142857144</v>
      </c>
      <c r="P6" s="1">
        <f>J6*10*LN(O6/(N6/8+I6))+P$4</f>
        <v>2065.535595033371</v>
      </c>
      <c r="Q6" s="19">
        <f>P6/O6</f>
        <v>9.1222392209675682</v>
      </c>
      <c r="R6" s="29">
        <f t="shared" ref="R6:R69" si="0">J6*10*LN((9/8*R$4+I6)/(R$4/8+I6))</f>
        <v>1040.7539877526362</v>
      </c>
      <c r="S6" s="11">
        <f t="shared" ref="S6:S69" si="1">K6/(9/8*R$4+I6)/M$4</f>
        <v>1.5425340379356316</v>
      </c>
      <c r="T6" s="11">
        <f t="shared" ref="T6:T69" si="2">K6/(1/8*R$4+I6)/M$4</f>
        <v>2.2028268453017938</v>
      </c>
      <c r="U6" s="11">
        <f t="shared" ref="U6:U69" si="3">R$4*9/8+I6</f>
        <v>146.79000000000002</v>
      </c>
      <c r="V6" s="30">
        <f t="shared" ref="V6:V69" si="4">R$4*10*J6/K6</f>
        <v>57.917452013693882</v>
      </c>
      <c r="Y6">
        <v>4</v>
      </c>
      <c r="Z6" s="1" t="s">
        <v>0</v>
      </c>
      <c r="AA6" s="1">
        <v>0.40651247165532867</v>
      </c>
      <c r="AB6" s="1">
        <v>0.81632653061224481</v>
      </c>
      <c r="AC6" s="1">
        <v>2170.6993126199882</v>
      </c>
      <c r="AD6" s="1">
        <v>2659.1066579594858</v>
      </c>
    </row>
    <row r="7" spans="1:30">
      <c r="A7">
        <v>1</v>
      </c>
      <c r="B7" t="s">
        <v>18</v>
      </c>
      <c r="C7">
        <v>4</v>
      </c>
      <c r="D7">
        <v>315</v>
      </c>
      <c r="E7">
        <v>1000</v>
      </c>
      <c r="F7">
        <v>295</v>
      </c>
      <c r="G7">
        <v>936</v>
      </c>
      <c r="H7" t="s">
        <v>40</v>
      </c>
      <c r="I7">
        <f>C7*A7+I$4</f>
        <v>96.29</v>
      </c>
      <c r="J7" s="37">
        <f>(K$4+A7*(G7*(1-H$4)+E7*H$4))/((A7*(G7*(1-H$4)+E7*H$4))/(F7*(1-H$4)+D7*H$4)+K$4/J$4)</f>
        <v>295</v>
      </c>
      <c r="K7">
        <f>A7*(G7*(1-H$4)+E7*H$4)+K$4</f>
        <v>1872</v>
      </c>
      <c r="L7">
        <f>A7</f>
        <v>1</v>
      </c>
      <c r="M7" t="str">
        <f>B7</f>
        <v>вектор</v>
      </c>
      <c r="N7" s="1">
        <f>(K7/$O$4-I7)*8/9</f>
        <v>84.204807256235824</v>
      </c>
      <c r="O7" s="1">
        <f>N7*9/8+I7</f>
        <v>191.0204081632653</v>
      </c>
      <c r="P7" s="1">
        <f>J7*10*LN(O7/(N7/8+I7))+P$4</f>
        <v>1714.7650248036205</v>
      </c>
      <c r="Q7" s="19">
        <f>P7/O7</f>
        <v>8.9768681854035695</v>
      </c>
      <c r="R7" s="26">
        <f t="shared" si="0"/>
        <v>1059.8033198248224</v>
      </c>
      <c r="S7" s="27">
        <f t="shared" si="1"/>
        <v>1.3102435569193036</v>
      </c>
      <c r="T7" s="27">
        <f t="shared" si="2"/>
        <v>1.8766127140511375</v>
      </c>
      <c r="U7" s="27">
        <f t="shared" si="3"/>
        <v>145.79000000000002</v>
      </c>
      <c r="V7" s="28">
        <f t="shared" si="4"/>
        <v>69.337606837606842</v>
      </c>
      <c r="Y7">
        <v>3</v>
      </c>
      <c r="Z7" s="1" t="s">
        <v>0</v>
      </c>
      <c r="AA7" s="1">
        <v>0.2428843537414965</v>
      </c>
      <c r="AB7" s="1">
        <v>0.61224489795918358</v>
      </c>
      <c r="AC7" s="1">
        <v>1591.8811994257439</v>
      </c>
      <c r="AD7" s="1">
        <v>2600.0726257287156</v>
      </c>
    </row>
    <row r="8" spans="1:30">
      <c r="A8">
        <v>1</v>
      </c>
      <c r="B8" t="s">
        <v>20</v>
      </c>
      <c r="C8">
        <v>6</v>
      </c>
      <c r="D8">
        <v>310</v>
      </c>
      <c r="E8">
        <v>1500</v>
      </c>
      <c r="F8">
        <v>285</v>
      </c>
      <c r="G8">
        <v>1379</v>
      </c>
      <c r="H8" t="s">
        <v>67</v>
      </c>
      <c r="I8">
        <f>C8*A8+I$4</f>
        <v>98.29</v>
      </c>
      <c r="J8" s="37">
        <f>(K$4+A8*(G8*(1-H$4)+E8*H$4))/((A8*(G8*(1-H$4)+E8*H$4))/(F8*(1-H$4)+D8*H$4)+K$4/J$4)</f>
        <v>288.96041955861722</v>
      </c>
      <c r="K8">
        <f>A8*(G8*(1-H$4)+E8*H$4)+K$4</f>
        <v>2315</v>
      </c>
      <c r="L8">
        <f>A8</f>
        <v>1</v>
      </c>
      <c r="M8" t="str">
        <f>B8</f>
        <v>грохот</v>
      </c>
      <c r="N8" s="1">
        <f>(K8/$O$4-I8)*8/9</f>
        <v>122.60843537414965</v>
      </c>
      <c r="O8" s="1">
        <f>N8*9/8+I8</f>
        <v>236.22448979591837</v>
      </c>
      <c r="P8" s="1">
        <f>J8*10*LN(O8/(N8/8+I8))+P$4</f>
        <v>2115.0682154633018</v>
      </c>
      <c r="Q8" s="19">
        <f>P8/O8</f>
        <v>8.9536365060649494</v>
      </c>
      <c r="R8" s="29">
        <f t="shared" si="0"/>
        <v>1021.2517752478082</v>
      </c>
      <c r="S8" s="11">
        <f t="shared" si="1"/>
        <v>1.5983793882936486</v>
      </c>
      <c r="T8" s="11">
        <f t="shared" si="2"/>
        <v>2.2759850640323571</v>
      </c>
      <c r="U8" s="11">
        <f t="shared" si="3"/>
        <v>147.79000000000002</v>
      </c>
      <c r="V8" s="30">
        <f t="shared" si="4"/>
        <v>54.92120285347368</v>
      </c>
      <c r="Y8">
        <v>5</v>
      </c>
      <c r="Z8" s="1" t="s">
        <v>0</v>
      </c>
      <c r="AA8" s="1">
        <v>0.57014058956916103</v>
      </c>
      <c r="AB8" s="1">
        <v>1.0204081632653061</v>
      </c>
      <c r="AC8" s="1">
        <v>2577.0653118978198</v>
      </c>
      <c r="AD8" s="1">
        <v>2525.5240056598632</v>
      </c>
    </row>
    <row r="9" spans="1:30">
      <c r="A9">
        <v>3</v>
      </c>
      <c r="B9" t="s">
        <v>15</v>
      </c>
      <c r="C9">
        <v>2</v>
      </c>
      <c r="D9">
        <v>310</v>
      </c>
      <c r="E9">
        <v>400</v>
      </c>
      <c r="F9">
        <v>290</v>
      </c>
      <c r="G9">
        <v>374</v>
      </c>
      <c r="H9" t="s">
        <v>43</v>
      </c>
      <c r="I9">
        <f>C9*A9+I$4</f>
        <v>98.29</v>
      </c>
      <c r="J9" s="37">
        <f>(K$4+A9*(G9*(1-H$4)+E9*H$4))/((A9*(G9*(1-H$4)+E9*H$4))/(F9*(1-H$4)+D9*H$4)+K$4/J$4)</f>
        <v>292.25287585279619</v>
      </c>
      <c r="K9">
        <f>A9*(G9*(1-H$4)+E9*H$4)+K$4</f>
        <v>2058</v>
      </c>
      <c r="L9">
        <f>A9</f>
        <v>3</v>
      </c>
      <c r="M9" t="str">
        <f>B9</f>
        <v>рысь</v>
      </c>
      <c r="N9" s="1">
        <f>(K9/$O$4-I9)*8/9</f>
        <v>99.297777777777753</v>
      </c>
      <c r="O9" s="1">
        <f>N9*9/8+I9</f>
        <v>210</v>
      </c>
      <c r="P9" s="1">
        <f>J9*10*LN(O9/(N9/8+I9))+P$4</f>
        <v>1871.1888335157296</v>
      </c>
      <c r="Q9" s="19">
        <f>P9/O9</f>
        <v>8.9104230167415697</v>
      </c>
      <c r="R9" s="26">
        <f t="shared" si="0"/>
        <v>1032.8880638457144</v>
      </c>
      <c r="S9" s="27">
        <f t="shared" si="1"/>
        <v>1.4209351106299477</v>
      </c>
      <c r="T9" s="27">
        <f t="shared" si="2"/>
        <v>2.0233163117834083</v>
      </c>
      <c r="U9" s="27">
        <f t="shared" si="3"/>
        <v>147.79000000000002</v>
      </c>
      <c r="V9" s="28">
        <f t="shared" si="4"/>
        <v>62.483608054047778</v>
      </c>
      <c r="Y9">
        <v>4</v>
      </c>
      <c r="Z9" s="1" t="s">
        <v>1</v>
      </c>
      <c r="AA9" s="1">
        <v>0.40651247165532867</v>
      </c>
      <c r="AB9" s="1">
        <v>0.81632653061224481</v>
      </c>
      <c r="AC9" s="1">
        <v>1998.4215893961796</v>
      </c>
      <c r="AD9" s="1">
        <v>2448.0664470103202</v>
      </c>
    </row>
    <row r="10" spans="1:30">
      <c r="A10">
        <v>5</v>
      </c>
      <c r="B10" t="s">
        <v>9</v>
      </c>
      <c r="C10">
        <v>1.25</v>
      </c>
      <c r="D10">
        <v>300</v>
      </c>
      <c r="E10">
        <v>260</v>
      </c>
      <c r="F10">
        <v>285</v>
      </c>
      <c r="G10">
        <v>247</v>
      </c>
      <c r="H10" t="s">
        <v>40</v>
      </c>
      <c r="I10">
        <f>C10*A10+I$4</f>
        <v>98.54</v>
      </c>
      <c r="J10" s="37">
        <f>(K$4+A10*(G10*(1-H$4)+E10*H$4))/((A10*(G10*(1-H$4)+E10*H$4))/(F10*(1-H$4)+D10*H$4)+K$4/J$4)</f>
        <v>289.22700587084148</v>
      </c>
      <c r="K10">
        <f>A10*(G10*(1-H$4)+E10*H$4)+K$4</f>
        <v>2171</v>
      </c>
      <c r="L10">
        <f>A10</f>
        <v>5</v>
      </c>
      <c r="M10" t="str">
        <f>B10</f>
        <v>медведь</v>
      </c>
      <c r="N10" s="1">
        <f>(K10/$O$4-I10)*8/9</f>
        <v>109.3249886621315</v>
      </c>
      <c r="O10" s="1">
        <f>N10*9/8+I10</f>
        <v>221.53061224489795</v>
      </c>
      <c r="P10" s="1">
        <f>J10*10*LN(O10/(N10/8+I10))+P$4</f>
        <v>1967.4021268367806</v>
      </c>
      <c r="Q10" s="19">
        <f>P10/O10</f>
        <v>8.8809492597883235</v>
      </c>
      <c r="R10" s="29">
        <f t="shared" si="0"/>
        <v>1020.1240891982088</v>
      </c>
      <c r="S10" s="11">
        <f t="shared" si="1"/>
        <v>1.4964240221892591</v>
      </c>
      <c r="T10" s="11">
        <f t="shared" si="2"/>
        <v>2.1292830857833325</v>
      </c>
      <c r="U10" s="11">
        <f t="shared" si="3"/>
        <v>148.04000000000002</v>
      </c>
      <c r="V10" s="30">
        <f t="shared" si="4"/>
        <v>58.618094234532592</v>
      </c>
      <c r="Y10">
        <v>3</v>
      </c>
      <c r="Z10" s="1" t="s">
        <v>1</v>
      </c>
      <c r="AA10" s="1">
        <v>0.2428843537414965</v>
      </c>
      <c r="AB10" s="1">
        <v>0.61224489795918358</v>
      </c>
      <c r="AC10" s="1">
        <v>1465.5414216935419</v>
      </c>
      <c r="AD10" s="1">
        <v>2393.7176554327857</v>
      </c>
    </row>
    <row r="11" spans="1:30">
      <c r="A11">
        <v>2</v>
      </c>
      <c r="B11" t="s">
        <v>18</v>
      </c>
      <c r="C11">
        <v>4</v>
      </c>
      <c r="D11">
        <v>315</v>
      </c>
      <c r="E11">
        <v>1000</v>
      </c>
      <c r="F11">
        <v>295</v>
      </c>
      <c r="G11">
        <v>936</v>
      </c>
      <c r="H11" t="s">
        <v>40</v>
      </c>
      <c r="I11">
        <f>C11*A11+I$4</f>
        <v>100.29</v>
      </c>
      <c r="J11" s="37">
        <f>(K$4+A11*(G11*(1-H$4)+E11*H$4))/((A11*(G11*(1-H$4)+E11*H$4))/(F11*(1-H$4)+D11*H$4)+K$4/J$4)</f>
        <v>294.99999999999994</v>
      </c>
      <c r="K11">
        <f>A11*(G11*(1-H$4)+E11*H$4)+K$4</f>
        <v>2808</v>
      </c>
      <c r="L11">
        <f>A11</f>
        <v>2</v>
      </c>
      <c r="M11" t="str">
        <f>B11</f>
        <v>вектор</v>
      </c>
      <c r="N11" s="1">
        <f>(K11/$O$4-I11)*8/9</f>
        <v>165.54721088435372</v>
      </c>
      <c r="O11" s="1">
        <f>N11*9/8+I11</f>
        <v>286.53061224489795</v>
      </c>
      <c r="P11" s="1">
        <f>J11*10*LN(O11/(N11/8+I11))+P$4</f>
        <v>2543.4664652563283</v>
      </c>
      <c r="Q11" s="19">
        <f>P11/O11</f>
        <v>8.8767704271766448</v>
      </c>
      <c r="R11" s="29">
        <f t="shared" si="0"/>
        <v>1025.946032736736</v>
      </c>
      <c r="S11" s="11">
        <f t="shared" si="1"/>
        <v>1.9128821165958869</v>
      </c>
      <c r="T11" s="11">
        <f t="shared" si="2"/>
        <v>2.7084848496540119</v>
      </c>
      <c r="U11" s="11">
        <f t="shared" si="3"/>
        <v>149.79000000000002</v>
      </c>
      <c r="V11" s="30">
        <f t="shared" si="4"/>
        <v>46.225071225071211</v>
      </c>
      <c r="Y11">
        <v>6</v>
      </c>
      <c r="Z11" s="1" t="s">
        <v>0</v>
      </c>
      <c r="AA11" s="1">
        <v>0.73376870748299305</v>
      </c>
      <c r="AB11" s="1">
        <v>1.2244897959183672</v>
      </c>
      <c r="AC11" s="1">
        <v>2880.3714177817046</v>
      </c>
      <c r="AD11" s="1">
        <v>2352.3033245217257</v>
      </c>
    </row>
    <row r="12" spans="1:30">
      <c r="A12">
        <v>4</v>
      </c>
      <c r="B12" t="s">
        <v>15</v>
      </c>
      <c r="C12">
        <v>2</v>
      </c>
      <c r="D12">
        <v>310</v>
      </c>
      <c r="E12">
        <v>400</v>
      </c>
      <c r="F12">
        <v>290</v>
      </c>
      <c r="G12">
        <v>374</v>
      </c>
      <c r="H12" t="s">
        <v>43</v>
      </c>
      <c r="I12">
        <f>C12*A12+I$4</f>
        <v>100.29</v>
      </c>
      <c r="J12" s="37">
        <f>(K$4+A12*(G12*(1-H$4)+E12*H$4))/((A12*(G12*(1-H$4)+E12*H$4))/(F12*(1-H$4)+D12*H$4)+K$4/J$4)</f>
        <v>291.90414725854424</v>
      </c>
      <c r="K12">
        <f>A12*(G12*(1-H$4)+E12*H$4)+K$4</f>
        <v>2432</v>
      </c>
      <c r="L12">
        <f>A12</f>
        <v>4</v>
      </c>
      <c r="M12" t="str">
        <f>B12</f>
        <v>рысь</v>
      </c>
      <c r="N12" s="1">
        <f>(K12/$O$4-I12)*8/9</f>
        <v>131.44290249433107</v>
      </c>
      <c r="O12" s="1">
        <f>N12*9/8+I12</f>
        <v>248.16326530612247</v>
      </c>
      <c r="P12" s="1">
        <f>J12*10*LN(O12/(N12/8+I12))+P$4</f>
        <v>2201.8500440007301</v>
      </c>
      <c r="Q12" s="19">
        <f>P12/O12</f>
        <v>8.8725865259897834</v>
      </c>
      <c r="R12" s="29">
        <f t="shared" si="0"/>
        <v>1015.1793282010289</v>
      </c>
      <c r="S12" s="11">
        <f t="shared" si="1"/>
        <v>1.6567412063964375</v>
      </c>
      <c r="T12" s="11">
        <f t="shared" si="2"/>
        <v>2.3458102401561813</v>
      </c>
      <c r="U12" s="11">
        <f t="shared" si="3"/>
        <v>149.79000000000002</v>
      </c>
      <c r="V12" s="30">
        <f t="shared" si="4"/>
        <v>52.811605589539255</v>
      </c>
      <c r="Y12">
        <v>5</v>
      </c>
      <c r="Z12" s="1" t="s">
        <v>1</v>
      </c>
      <c r="AA12" s="1">
        <v>0.57014058956916103</v>
      </c>
      <c r="AB12" s="1">
        <v>1.0204081632653061</v>
      </c>
      <c r="AC12" s="1">
        <v>2372.5363188900565</v>
      </c>
      <c r="AD12" s="1">
        <v>2325.0855925122551</v>
      </c>
    </row>
    <row r="13" spans="1:30">
      <c r="A13">
        <v>6</v>
      </c>
      <c r="B13" t="s">
        <v>9</v>
      </c>
      <c r="C13">
        <v>1.25</v>
      </c>
      <c r="D13">
        <v>300</v>
      </c>
      <c r="E13">
        <v>260</v>
      </c>
      <c r="F13">
        <v>285</v>
      </c>
      <c r="G13">
        <v>247</v>
      </c>
      <c r="H13" t="s">
        <v>40</v>
      </c>
      <c r="I13">
        <f>C13*A13+I$4</f>
        <v>99.79</v>
      </c>
      <c r="J13" s="37">
        <f>(K$4+A13*(G13*(1-H$4)+E13*H$4))/((A13*(G13*(1-H$4)+E13*H$4))/(F13*(1-H$4)+D13*H$4)+K$4/J$4)</f>
        <v>288.78947368421052</v>
      </c>
      <c r="K13">
        <f>A13*(G13*(1-H$4)+E13*H$4)+K$4</f>
        <v>2418</v>
      </c>
      <c r="L13">
        <f>A13</f>
        <v>6</v>
      </c>
      <c r="M13" t="str">
        <f>B13</f>
        <v>медведь</v>
      </c>
      <c r="N13" s="1">
        <f>(K13/$O$4-I13)*8/9</f>
        <v>130.61750566893423</v>
      </c>
      <c r="O13" s="1">
        <f>N13*9/8+I13</f>
        <v>246.73469387755102</v>
      </c>
      <c r="P13" s="1">
        <f>J13*10*LN(O13/(N13/8+I13))+P$4</f>
        <v>2176.645888441933</v>
      </c>
      <c r="Q13" s="19">
        <f>P13/O13</f>
        <v>8.8218071574569663</v>
      </c>
      <c r="R13" s="29">
        <f t="shared" si="0"/>
        <v>1008.3727757921108</v>
      </c>
      <c r="S13" s="11">
        <f t="shared" si="1"/>
        <v>1.6527208378160021</v>
      </c>
      <c r="T13" s="11">
        <f t="shared" si="2"/>
        <v>2.3433820294192325</v>
      </c>
      <c r="U13" s="11">
        <f t="shared" si="3"/>
        <v>149.29000000000002</v>
      </c>
      <c r="V13" s="30">
        <f t="shared" si="4"/>
        <v>52.550607287449388</v>
      </c>
      <c r="Y13">
        <v>7</v>
      </c>
      <c r="Z13" s="1" t="s">
        <v>0</v>
      </c>
      <c r="AA13" s="1">
        <v>0.89739682539682519</v>
      </c>
      <c r="AB13" s="1">
        <v>1.4285714285714284</v>
      </c>
      <c r="AC13" s="1">
        <v>3116.4192239996578</v>
      </c>
      <c r="AD13" s="1">
        <v>2181.4934567997607</v>
      </c>
    </row>
    <row r="14" spans="1:30">
      <c r="A14">
        <v>4</v>
      </c>
      <c r="B14" t="s">
        <v>9</v>
      </c>
      <c r="C14">
        <v>1.25</v>
      </c>
      <c r="D14">
        <v>300</v>
      </c>
      <c r="E14">
        <v>260</v>
      </c>
      <c r="F14">
        <v>285</v>
      </c>
      <c r="G14">
        <v>247</v>
      </c>
      <c r="H14" t="s">
        <v>40</v>
      </c>
      <c r="I14">
        <f>C14*A14+I$4</f>
        <v>97.29</v>
      </c>
      <c r="J14" s="37">
        <f>(K$4+A14*(G14*(1-H$4)+E14*H$4))/((A14*(G14*(1-H$4)+E14*H$4))/(F14*(1-H$4)+D14*H$4)+K$4/J$4)</f>
        <v>289.77876106194691</v>
      </c>
      <c r="K14">
        <f>A14*(G14*(1-H$4)+E14*H$4)+K$4</f>
        <v>1924</v>
      </c>
      <c r="L14">
        <f>A14</f>
        <v>4</v>
      </c>
      <c r="M14" t="str">
        <f>B14</f>
        <v>медведь</v>
      </c>
      <c r="N14" s="1">
        <f>(K14/$O$4-I14)*8/9</f>
        <v>88.032471655328777</v>
      </c>
      <c r="O14" s="1">
        <f>N14*9/8+I14</f>
        <v>196.32653061224488</v>
      </c>
      <c r="P14" s="1">
        <f>J14*10*LN(O14/(N14/8+I14))+P$4</f>
        <v>1723.9777414470245</v>
      </c>
      <c r="Q14" s="19">
        <f>P14/O14</f>
        <v>8.7811756061230994</v>
      </c>
      <c r="R14" s="29">
        <f t="shared" si="0"/>
        <v>1032.5249662890685</v>
      </c>
      <c r="S14" s="11">
        <f t="shared" si="1"/>
        <v>1.3374652947220169</v>
      </c>
      <c r="T14" s="11">
        <f t="shared" si="2"/>
        <v>1.9099769492386893</v>
      </c>
      <c r="U14" s="11">
        <f t="shared" si="3"/>
        <v>146.79000000000002</v>
      </c>
      <c r="V14" s="30">
        <f t="shared" si="4"/>
        <v>66.269571136827778</v>
      </c>
      <c r="Y14">
        <v>6</v>
      </c>
      <c r="Z14" s="1" t="s">
        <v>1</v>
      </c>
      <c r="AA14" s="1">
        <v>0.73376870748299305</v>
      </c>
      <c r="AB14" s="1">
        <v>1.2244897959183672</v>
      </c>
      <c r="AC14" s="1">
        <v>2651.7705116085535</v>
      </c>
      <c r="AD14" s="1">
        <v>2165.6125844803191</v>
      </c>
    </row>
    <row r="15" spans="1:30">
      <c r="A15">
        <v>8</v>
      </c>
      <c r="B15" t="s">
        <v>8</v>
      </c>
      <c r="C15">
        <v>1</v>
      </c>
      <c r="D15">
        <v>340</v>
      </c>
      <c r="E15">
        <v>180</v>
      </c>
      <c r="F15">
        <v>290</v>
      </c>
      <c r="G15">
        <v>153</v>
      </c>
      <c r="H15" t="s">
        <v>40</v>
      </c>
      <c r="I15">
        <f>C15*A15+I$4</f>
        <v>100.29</v>
      </c>
      <c r="J15" s="37">
        <f>(K$4+A15*(G15*(1-H$4)+E15*H$4))/((A15*(G15*(1-H$4)+E15*H$4))/(F15*(1-H$4)+D15*H$4)+K$4/J$4)</f>
        <v>292.145702902675</v>
      </c>
      <c r="K15">
        <f>A15*(G15*(1-H$4)+E15*H$4)+K$4</f>
        <v>2160</v>
      </c>
      <c r="L15">
        <f>A15</f>
        <v>8</v>
      </c>
      <c r="M15" t="str">
        <f>B15</f>
        <v>дротик</v>
      </c>
      <c r="N15" s="1">
        <f>(K15/$O$4-I15)*8/9</f>
        <v>106.77170068027209</v>
      </c>
      <c r="O15" s="1">
        <f>N15*9/8+I15</f>
        <v>220.40816326530609</v>
      </c>
      <c r="P15" s="1">
        <f>J15*10*LN(O15/(N15/8+I15))+P$4</f>
        <v>1935.3971730890485</v>
      </c>
      <c r="Q15" s="19">
        <f>P15/O15</f>
        <v>8.7809686556817947</v>
      </c>
      <c r="R15" s="29">
        <f t="shared" si="0"/>
        <v>1016.0194063528293</v>
      </c>
      <c r="S15" s="11">
        <f t="shared" si="1"/>
        <v>1.4714477819968359</v>
      </c>
      <c r="T15" s="11">
        <f t="shared" si="2"/>
        <v>2.0834498843492399</v>
      </c>
      <c r="U15" s="11">
        <f t="shared" si="3"/>
        <v>149.79000000000002</v>
      </c>
      <c r="V15" s="30">
        <f t="shared" si="4"/>
        <v>59.511161702396763</v>
      </c>
      <c r="Y15">
        <v>1</v>
      </c>
      <c r="Z15" s="1" t="s">
        <v>2</v>
      </c>
      <c r="AA15" s="1">
        <v>1.1321360544217685</v>
      </c>
      <c r="AB15" s="1">
        <v>1.6326530612244894</v>
      </c>
      <c r="AC15" s="1">
        <v>3428.7281094506243</v>
      </c>
      <c r="AD15" s="1">
        <v>2100.0959670385078</v>
      </c>
    </row>
    <row r="16" spans="1:30">
      <c r="A16">
        <v>9</v>
      </c>
      <c r="B16" t="s">
        <v>8</v>
      </c>
      <c r="C16">
        <v>1</v>
      </c>
      <c r="D16">
        <v>340</v>
      </c>
      <c r="E16">
        <v>180</v>
      </c>
      <c r="F16">
        <v>290</v>
      </c>
      <c r="G16">
        <v>153</v>
      </c>
      <c r="H16" t="s">
        <v>40</v>
      </c>
      <c r="I16">
        <f>C16*A16+I$4</f>
        <v>101.29</v>
      </c>
      <c r="J16" s="37">
        <f>(K$4+A16*(G16*(1-H$4)+E16*H$4))/((A16*(G16*(1-H$4)+E16*H$4))/(F16*(1-H$4)+D16*H$4)+K$4/J$4)</f>
        <v>292.00278902981609</v>
      </c>
      <c r="K16">
        <f>A16*(G16*(1-H$4)+E16*H$4)+K$4</f>
        <v>2313</v>
      </c>
      <c r="L16">
        <f>A16</f>
        <v>9</v>
      </c>
      <c r="M16" t="str">
        <f>B16</f>
        <v>дротик</v>
      </c>
      <c r="N16" s="1">
        <f>(K16/$O$4-I16)*8/9</f>
        <v>119.76036281179137</v>
      </c>
      <c r="O16" s="1">
        <f>N16*9/8+I16</f>
        <v>236.0204081632653</v>
      </c>
      <c r="P16" s="1">
        <f>J16*10*LN(O16/(N16/8+I16))+P$4</f>
        <v>2067.6391154582238</v>
      </c>
      <c r="Q16" s="19">
        <f>P16/O16</f>
        <v>8.7604251325078231</v>
      </c>
      <c r="R16" s="29">
        <f t="shared" si="0"/>
        <v>1007.4792683052939</v>
      </c>
      <c r="S16" s="11">
        <f t="shared" si="1"/>
        <v>1.5652258648668032</v>
      </c>
      <c r="T16" s="11">
        <f t="shared" si="2"/>
        <v>2.2101358569460179</v>
      </c>
      <c r="U16" s="11">
        <f t="shared" si="3"/>
        <v>150.79000000000002</v>
      </c>
      <c r="V16" s="30">
        <f t="shared" si="4"/>
        <v>55.547439331223124</v>
      </c>
      <c r="Y16">
        <v>8</v>
      </c>
      <c r="Z16" s="1" t="s">
        <v>0</v>
      </c>
      <c r="AA16" s="1">
        <v>1.0610249433106573</v>
      </c>
      <c r="AB16" s="1">
        <v>1.6326530612244896</v>
      </c>
      <c r="AC16" s="1">
        <v>3305.8398841896251</v>
      </c>
      <c r="AD16" s="1">
        <v>2024.8269290661456</v>
      </c>
    </row>
    <row r="17" spans="1:30">
      <c r="A17">
        <v>2</v>
      </c>
      <c r="B17" t="s">
        <v>16</v>
      </c>
      <c r="C17">
        <v>3</v>
      </c>
      <c r="D17">
        <v>320</v>
      </c>
      <c r="E17">
        <v>650</v>
      </c>
      <c r="F17">
        <v>280</v>
      </c>
      <c r="G17">
        <v>569</v>
      </c>
      <c r="H17" t="s">
        <v>67</v>
      </c>
      <c r="I17">
        <f>C17*A17+I$4</f>
        <v>98.29</v>
      </c>
      <c r="J17" s="37">
        <f>(K$4+A17*(G17*(1-H$4)+E17*H$4))/((A17*(G17*(1-H$4)+E17*H$4))/(F17*(1-H$4)+D17*H$4)+K$4/J$4)</f>
        <v>286.57622241924417</v>
      </c>
      <c r="K17">
        <f>A17*(G17*(1-H$4)+E17*H$4)+K$4</f>
        <v>2074</v>
      </c>
      <c r="L17">
        <f>A17</f>
        <v>2</v>
      </c>
      <c r="M17" t="str">
        <f>B17</f>
        <v>шкипер</v>
      </c>
      <c r="N17" s="1">
        <f>(K17/$O$4-I17)*8/9</f>
        <v>100.74902494331064</v>
      </c>
      <c r="O17" s="1">
        <f>N17*9/8+I17</f>
        <v>211.63265306122446</v>
      </c>
      <c r="P17" s="1">
        <f>J17*10*LN(O17/(N17/8+I17))+P$4</f>
        <v>1852.3448698207324</v>
      </c>
      <c r="Q17" s="19">
        <f>P17/O17</f>
        <v>8.7526421042638276</v>
      </c>
      <c r="R17" s="29">
        <f t="shared" si="0"/>
        <v>1012.8254808617305</v>
      </c>
      <c r="S17" s="11">
        <f t="shared" si="1"/>
        <v>1.4319822251926684</v>
      </c>
      <c r="T17" s="11">
        <f t="shared" si="2"/>
        <v>2.0390466621179733</v>
      </c>
      <c r="U17" s="11">
        <f t="shared" si="3"/>
        <v>147.79000000000002</v>
      </c>
      <c r="V17" s="30">
        <f t="shared" si="4"/>
        <v>60.797269944294811</v>
      </c>
      <c r="Y17">
        <v>7</v>
      </c>
      <c r="Z17" s="1" t="s">
        <v>1</v>
      </c>
      <c r="AA17" s="1">
        <v>0.89739682539682519</v>
      </c>
      <c r="AB17" s="1">
        <v>1.4285714285714284</v>
      </c>
      <c r="AC17" s="1">
        <v>2869.0843649520662</v>
      </c>
      <c r="AD17" s="1">
        <v>2008.3590554664465</v>
      </c>
    </row>
    <row r="18" spans="1:30">
      <c r="A18">
        <v>7</v>
      </c>
      <c r="B18" t="s">
        <v>8</v>
      </c>
      <c r="C18">
        <v>1</v>
      </c>
      <c r="D18">
        <v>340</v>
      </c>
      <c r="E18">
        <v>180</v>
      </c>
      <c r="F18">
        <v>290</v>
      </c>
      <c r="G18">
        <v>153</v>
      </c>
      <c r="H18" t="s">
        <v>40</v>
      </c>
      <c r="I18">
        <f>C18*A18+I$4</f>
        <v>99.29</v>
      </c>
      <c r="J18" s="37">
        <f>(K$4+A18*(G18*(1-H$4)+E18*H$4))/((A18*(G18*(1-H$4)+E18*H$4))/(F18*(1-H$4)+D18*H$4)+K$4/J$4)</f>
        <v>292.31057994330803</v>
      </c>
      <c r="K18">
        <f>A18*(G18*(1-H$4)+E18*H$4)+K$4</f>
        <v>2007</v>
      </c>
      <c r="L18">
        <f>A18</f>
        <v>7</v>
      </c>
      <c r="M18" t="str">
        <f>B18</f>
        <v>дротик</v>
      </c>
      <c r="N18" s="1">
        <f>(K18/$O$4-I18)*8/9</f>
        <v>93.783038548752813</v>
      </c>
      <c r="O18" s="1">
        <f>N18*9/8+I18</f>
        <v>204.79591836734693</v>
      </c>
      <c r="P18" s="1">
        <f>J18*10*LN(O18/(N18/8+I18))+P$4</f>
        <v>1790.0156750421422</v>
      </c>
      <c r="Q18" s="19">
        <f>P18/O18</f>
        <v>8.7404851098221208</v>
      </c>
      <c r="R18" s="29">
        <f t="shared" si="0"/>
        <v>1024.7753232030877</v>
      </c>
      <c r="S18" s="11">
        <f t="shared" si="1"/>
        <v>1.376409156309879</v>
      </c>
      <c r="T18" s="11">
        <f t="shared" si="2"/>
        <v>1.9543460098038639</v>
      </c>
      <c r="U18" s="11">
        <f t="shared" si="3"/>
        <v>148.79000000000002</v>
      </c>
      <c r="V18" s="30">
        <f t="shared" si="4"/>
        <v>64.084033470381428</v>
      </c>
      <c r="Y18">
        <v>1</v>
      </c>
      <c r="Z18" s="1" t="s">
        <v>3</v>
      </c>
      <c r="AA18" s="1">
        <v>1.4505034013605442</v>
      </c>
      <c r="AB18" s="1">
        <v>2.0408163265306123</v>
      </c>
      <c r="AC18" s="1">
        <v>3969.4476445385108</v>
      </c>
      <c r="AD18" s="1">
        <v>1945.0293458238702</v>
      </c>
    </row>
    <row r="19" spans="1:30">
      <c r="A19">
        <v>7</v>
      </c>
      <c r="B19" t="s">
        <v>9</v>
      </c>
      <c r="C19">
        <v>1.25</v>
      </c>
      <c r="D19">
        <v>300</v>
      </c>
      <c r="E19">
        <v>260</v>
      </c>
      <c r="F19">
        <v>285</v>
      </c>
      <c r="G19">
        <v>247</v>
      </c>
      <c r="H19" t="s">
        <v>40</v>
      </c>
      <c r="I19">
        <f>C19*A19+I$4</f>
        <v>101.04</v>
      </c>
      <c r="J19" s="37">
        <f>(K$4+A19*(G19*(1-H$4)+E19*H$4))/((A19*(G19*(1-H$4)+E19*H$4))/(F19*(1-H$4)+D19*H$4)+K$4/J$4)</f>
        <v>288.4340222575517</v>
      </c>
      <c r="K19">
        <f>A19*(G19*(1-H$4)+E19*H$4)+K$4</f>
        <v>2665</v>
      </c>
      <c r="L19">
        <f>A19</f>
        <v>7</v>
      </c>
      <c r="M19" t="str">
        <f>B19</f>
        <v>медведь</v>
      </c>
      <c r="N19" s="1">
        <f>(K19/$O$4-I19)*8/9</f>
        <v>151.91002267573691</v>
      </c>
      <c r="O19" s="1">
        <f>N19*9/8+I19</f>
        <v>271.93877551020404</v>
      </c>
      <c r="P19" s="1">
        <f>J19*10*LN(O19/(N19/8+I19))+P$4</f>
        <v>2358.9450461454176</v>
      </c>
      <c r="Q19" s="19">
        <f>P19/O19</f>
        <v>8.6745446349812738</v>
      </c>
      <c r="R19" s="29">
        <f t="shared" si="0"/>
        <v>997.14043606873474</v>
      </c>
      <c r="S19" s="11">
        <f t="shared" si="1"/>
        <v>1.8064220506855588</v>
      </c>
      <c r="T19" s="11">
        <f t="shared" si="2"/>
        <v>2.5524570631706784</v>
      </c>
      <c r="U19" s="11">
        <f t="shared" si="3"/>
        <v>150.54000000000002</v>
      </c>
      <c r="V19" s="30">
        <f t="shared" si="4"/>
        <v>47.621377033141741</v>
      </c>
      <c r="Y19">
        <v>9</v>
      </c>
      <c r="Z19" s="1" t="s">
        <v>0</v>
      </c>
      <c r="AA19" s="1">
        <v>1.2246530612244895</v>
      </c>
      <c r="AB19" s="1">
        <v>1.8367346938775508</v>
      </c>
      <c r="AC19" s="1">
        <v>3461.4688213244604</v>
      </c>
      <c r="AD19" s="1">
        <v>1884.577469387762</v>
      </c>
    </row>
    <row r="20" spans="1:30">
      <c r="A20">
        <v>5</v>
      </c>
      <c r="B20" t="s">
        <v>15</v>
      </c>
      <c r="C20">
        <v>2</v>
      </c>
      <c r="D20">
        <v>310</v>
      </c>
      <c r="E20">
        <v>400</v>
      </c>
      <c r="F20">
        <v>290</v>
      </c>
      <c r="G20">
        <v>374</v>
      </c>
      <c r="H20" t="s">
        <v>43</v>
      </c>
      <c r="I20">
        <f>C20*A20+I$4</f>
        <v>102.29</v>
      </c>
      <c r="J20" s="37">
        <f>(K$4+A20*(G20*(1-H$4)+E20*H$4))/((A20*(G20*(1-H$4)+E20*H$4))/(F20*(1-H$4)+D20*H$4)+K$4/J$4)</f>
        <v>291.64890838182941</v>
      </c>
      <c r="K20">
        <f>A20*(G20*(1-H$4)+E20*H$4)+K$4</f>
        <v>2806</v>
      </c>
      <c r="L20">
        <f>A20</f>
        <v>5</v>
      </c>
      <c r="M20" t="str">
        <f>B20</f>
        <v>рысь</v>
      </c>
      <c r="N20" s="1">
        <f>(K20/$O$4-I20)*8/9</f>
        <v>163.58802721088432</v>
      </c>
      <c r="O20" s="1">
        <f>N20*9/8+I20</f>
        <v>286.32653061224488</v>
      </c>
      <c r="P20" s="1">
        <f>J20*10*LN(O20/(N20/8+I20))+P$4</f>
        <v>2470.4901567756165</v>
      </c>
      <c r="Q20" s="19">
        <f>P20/O20</f>
        <v>8.6282264919462026</v>
      </c>
      <c r="R20" s="29">
        <f t="shared" si="0"/>
        <v>998.35241019715022</v>
      </c>
      <c r="S20" s="11">
        <f t="shared" si="1"/>
        <v>1.886333293446504</v>
      </c>
      <c r="T20" s="11">
        <f t="shared" si="2"/>
        <v>2.6563366788407539</v>
      </c>
      <c r="U20" s="11">
        <f t="shared" si="3"/>
        <v>151.79000000000002</v>
      </c>
      <c r="V20" s="30">
        <f t="shared" si="4"/>
        <v>45.732544436209892</v>
      </c>
      <c r="Y20">
        <v>8</v>
      </c>
      <c r="Z20" s="1" t="s">
        <v>1</v>
      </c>
      <c r="AA20" s="1">
        <v>1.0610249433106573</v>
      </c>
      <c r="AB20" s="1">
        <v>1.6326530612244896</v>
      </c>
      <c r="AC20" s="1">
        <v>3043.4716394126708</v>
      </c>
      <c r="AD20" s="1">
        <v>1864.1263791402612</v>
      </c>
    </row>
    <row r="21" spans="1:30">
      <c r="A21">
        <v>6</v>
      </c>
      <c r="B21" t="s">
        <v>8</v>
      </c>
      <c r="C21">
        <v>1</v>
      </c>
      <c r="D21">
        <v>340</v>
      </c>
      <c r="E21">
        <v>180</v>
      </c>
      <c r="F21">
        <v>290</v>
      </c>
      <c r="G21">
        <v>153</v>
      </c>
      <c r="H21" t="s">
        <v>40</v>
      </c>
      <c r="I21">
        <f>C21*A21+I$4</f>
        <v>98.29</v>
      </c>
      <c r="J21" s="37">
        <f>(K$4+A21*(G21*(1-H$4)+E21*H$4))/((A21*(G21*(1-H$4)+E21*H$4))/(F21*(1-H$4)+D21*H$4)+K$4/J$4)</f>
        <v>292.50290456431537</v>
      </c>
      <c r="K21">
        <f>A21*(G21*(1-H$4)+E21*H$4)+K$4</f>
        <v>1854</v>
      </c>
      <c r="L21">
        <f>A21</f>
        <v>6</v>
      </c>
      <c r="M21" t="str">
        <f>B21</f>
        <v>дротик</v>
      </c>
      <c r="N21" s="1">
        <f>(K21/$O$4-I21)*8/9</f>
        <v>80.794376417233536</v>
      </c>
      <c r="O21" s="1">
        <f>N21*9/8+I21</f>
        <v>189.18367346938771</v>
      </c>
      <c r="P21" s="1">
        <f>J21*10*LN(O21/(N21/8+I21))+P$4</f>
        <v>1629.2090382030615</v>
      </c>
      <c r="Q21" s="19">
        <f>P21/O21</f>
        <v>8.6117845600809098</v>
      </c>
      <c r="R21" s="29">
        <f t="shared" si="0"/>
        <v>1033.7717221193698</v>
      </c>
      <c r="S21" s="11">
        <f t="shared" si="1"/>
        <v>1.2800843999552589</v>
      </c>
      <c r="T21" s="11">
        <f t="shared" si="2"/>
        <v>1.8227543450177062</v>
      </c>
      <c r="U21" s="11">
        <f t="shared" si="3"/>
        <v>147.79000000000002</v>
      </c>
      <c r="V21" s="30">
        <f t="shared" si="4"/>
        <v>69.418165053019834</v>
      </c>
      <c r="Y21">
        <v>9</v>
      </c>
      <c r="Z21" s="1" t="s">
        <v>1</v>
      </c>
      <c r="AA21" s="1">
        <v>1.2246530612244895</v>
      </c>
      <c r="AB21" s="1">
        <v>1.8367346938775508</v>
      </c>
      <c r="AC21" s="1">
        <v>3186.7490736002969</v>
      </c>
      <c r="AD21" s="1">
        <v>1735.0078289601618</v>
      </c>
    </row>
    <row r="22" spans="1:30">
      <c r="A22">
        <v>3</v>
      </c>
      <c r="B22" t="s">
        <v>16</v>
      </c>
      <c r="C22">
        <v>3</v>
      </c>
      <c r="D22">
        <v>320</v>
      </c>
      <c r="E22">
        <v>650</v>
      </c>
      <c r="F22">
        <v>280</v>
      </c>
      <c r="G22">
        <v>569</v>
      </c>
      <c r="H22" t="s">
        <v>67</v>
      </c>
      <c r="I22">
        <f>C22*A22+I$4</f>
        <v>101.29</v>
      </c>
      <c r="J22" s="37">
        <f>(K$4+A22*(G22*(1-H$4)+E22*H$4))/((A22*(G22*(1-H$4)+E22*H$4))/(F22*(1-H$4)+D22*H$4)+K$4/J$4)</f>
        <v>285.13449444585939</v>
      </c>
      <c r="K22">
        <f>A22*(G22*(1-H$4)+E22*H$4)+K$4</f>
        <v>2643</v>
      </c>
      <c r="L22">
        <f>A22</f>
        <v>3</v>
      </c>
      <c r="M22" t="str">
        <f>B22</f>
        <v>шкипер</v>
      </c>
      <c r="N22" s="1">
        <f>(K22/$O$4-I22)*8/9</f>
        <v>149.69233560090697</v>
      </c>
      <c r="O22" s="1">
        <f>N22*9/8+I22</f>
        <v>269.69387755102036</v>
      </c>
      <c r="P22" s="1">
        <f>J22*10*LN(O22/(N22/8+I22))+P$4</f>
        <v>2308.970482508686</v>
      </c>
      <c r="Q22" s="19">
        <f>P22/O22</f>
        <v>8.5614493865248296</v>
      </c>
      <c r="R22" s="29">
        <f t="shared" si="0"/>
        <v>983.78201382036036</v>
      </c>
      <c r="S22" s="11">
        <f t="shared" si="1"/>
        <v>1.7885395420851538</v>
      </c>
      <c r="T22" s="11">
        <f t="shared" si="2"/>
        <v>2.5254600388708717</v>
      </c>
      <c r="U22" s="11">
        <f t="shared" si="3"/>
        <v>150.79000000000002</v>
      </c>
      <c r="V22" s="30">
        <f t="shared" si="4"/>
        <v>47.468474292916433</v>
      </c>
      <c r="Y22">
        <v>2</v>
      </c>
      <c r="Z22" s="1" t="s">
        <v>0</v>
      </c>
      <c r="AA22" s="1">
        <v>7.9256235827664348E-2</v>
      </c>
      <c r="AB22" s="1">
        <v>0.4081632653061224</v>
      </c>
      <c r="AC22" s="1">
        <v>680.06020561511298</v>
      </c>
      <c r="AD22" s="1">
        <v>1666.1475037570269</v>
      </c>
    </row>
    <row r="23" spans="1:30">
      <c r="A23">
        <v>8</v>
      </c>
      <c r="B23" t="s">
        <v>9</v>
      </c>
      <c r="C23">
        <v>1.25</v>
      </c>
      <c r="D23">
        <v>300</v>
      </c>
      <c r="E23">
        <v>260</v>
      </c>
      <c r="F23">
        <v>285</v>
      </c>
      <c r="G23">
        <v>247</v>
      </c>
      <c r="H23" t="s">
        <v>40</v>
      </c>
      <c r="I23">
        <f>C23*A23+I$4</f>
        <v>102.29</v>
      </c>
      <c r="J23" s="37">
        <f>(K$4+A23*(G23*(1-H$4)+E23*H$4))/((A23*(G23*(1-H$4)+E23*H$4))/(F23*(1-H$4)+D23*H$4)+K$4/J$4)</f>
        <v>288.13953488372096</v>
      </c>
      <c r="K23">
        <f>A23*(G23*(1-H$4)+E23*H$4)+K$4</f>
        <v>2912</v>
      </c>
      <c r="L23">
        <f>A23</f>
        <v>8</v>
      </c>
      <c r="M23" t="str">
        <f>B23</f>
        <v>медведь</v>
      </c>
      <c r="N23" s="1">
        <f>(K23/$O$4-I23)*8/9</f>
        <v>173.20253968253962</v>
      </c>
      <c r="O23" s="1">
        <f>N23*9/8+I23</f>
        <v>297.14285714285711</v>
      </c>
      <c r="P23" s="1">
        <f>J23*10*LN(O23/(N23/8+I23))+P$4</f>
        <v>2519.5292189555703</v>
      </c>
      <c r="Q23" s="19">
        <f>P23/O23</f>
        <v>8.4791848714850939</v>
      </c>
      <c r="R23" s="29">
        <f t="shared" si="0"/>
        <v>986.33936509590933</v>
      </c>
      <c r="S23" s="11">
        <f t="shared" si="1"/>
        <v>1.9575917856436991</v>
      </c>
      <c r="T23" s="11">
        <f t="shared" si="2"/>
        <v>2.7566829682053728</v>
      </c>
      <c r="U23" s="11">
        <f t="shared" si="3"/>
        <v>151.79000000000002</v>
      </c>
      <c r="V23" s="30">
        <f t="shared" si="4"/>
        <v>43.537567084078717</v>
      </c>
      <c r="Y23">
        <v>2</v>
      </c>
      <c r="Z23" s="1" t="s">
        <v>1</v>
      </c>
      <c r="AA23" s="1">
        <v>7.9256235827664348E-2</v>
      </c>
      <c r="AB23" s="1">
        <v>0.4081632653061224</v>
      </c>
      <c r="AC23" s="1">
        <v>626.08717342343732</v>
      </c>
      <c r="AD23" s="1">
        <v>1533.9135748874216</v>
      </c>
    </row>
    <row r="24" spans="1:30">
      <c r="A24">
        <v>2</v>
      </c>
      <c r="B24" t="s">
        <v>15</v>
      </c>
      <c r="C24">
        <v>2</v>
      </c>
      <c r="D24">
        <v>310</v>
      </c>
      <c r="E24">
        <v>400</v>
      </c>
      <c r="F24">
        <v>290</v>
      </c>
      <c r="G24">
        <v>374</v>
      </c>
      <c r="H24" t="s">
        <v>43</v>
      </c>
      <c r="I24">
        <f>C24*A24+I$4</f>
        <v>96.29</v>
      </c>
      <c r="J24" s="37">
        <f>(K$4+A24*(G24*(1-H$4)+E24*H$4))/((A24*(G24*(1-H$4)+E24*H$4))/(F24*(1-H$4)+D24*H$4)+K$4/J$4)</f>
        <v>292.75797602113391</v>
      </c>
      <c r="K24">
        <f>A24*(G24*(1-H$4)+E24*H$4)+K$4</f>
        <v>1684</v>
      </c>
      <c r="L24">
        <f>A24</f>
        <v>2</v>
      </c>
      <c r="M24" t="str">
        <f>B24</f>
        <v>рысь</v>
      </c>
      <c r="N24" s="1">
        <f>(K24/$O$4-I24)*8/9</f>
        <v>67.15265306122447</v>
      </c>
      <c r="O24" s="1">
        <f>N24*9/8+I24</f>
        <v>171.83673469387753</v>
      </c>
      <c r="P24" s="1">
        <f>J24*10*LN(O24/(N24/8+I24))+P$4</f>
        <v>1450.9019148818581</v>
      </c>
      <c r="Q24" s="19">
        <f>P24/O24</f>
        <v>8.4434909535880109</v>
      </c>
      <c r="R24" s="29">
        <f t="shared" si="0"/>
        <v>1051.7487284487913</v>
      </c>
      <c r="S24" s="11">
        <f t="shared" si="1"/>
        <v>1.1786592680833905</v>
      </c>
      <c r="T24" s="11">
        <f t="shared" si="2"/>
        <v>1.6881494714007028</v>
      </c>
      <c r="U24" s="11">
        <f t="shared" si="3"/>
        <v>145.79000000000002</v>
      </c>
      <c r="V24" s="30">
        <f t="shared" si="4"/>
        <v>76.492582808372276</v>
      </c>
      <c r="Y24">
        <v>1</v>
      </c>
      <c r="Z24" s="1" t="s">
        <v>4</v>
      </c>
      <c r="AA24" s="1">
        <v>2.4944943310657592</v>
      </c>
      <c r="AB24" s="1">
        <v>3.2653061224489792</v>
      </c>
      <c r="AC24" s="1">
        <v>4475.3601424822009</v>
      </c>
      <c r="AD24" s="1">
        <v>1370.5790436351742</v>
      </c>
    </row>
    <row r="25" spans="1:30">
      <c r="A25">
        <v>1</v>
      </c>
      <c r="B25" t="s">
        <v>22</v>
      </c>
      <c r="C25">
        <v>10.5</v>
      </c>
      <c r="D25">
        <v>300</v>
      </c>
      <c r="E25">
        <v>2000</v>
      </c>
      <c r="F25">
        <v>280</v>
      </c>
      <c r="G25">
        <v>1866</v>
      </c>
      <c r="H25" t="s">
        <v>44</v>
      </c>
      <c r="I25">
        <f>C25*A25+I$4</f>
        <v>102.79</v>
      </c>
      <c r="J25" s="37">
        <f>(K$4+A25*(G25*(1-H$4)+E25*H$4))/((A25*(G25*(1-H$4)+E25*H$4))/(F25*(1-H$4)+D25*H$4)+K$4/J$4)</f>
        <v>284.83810227062952</v>
      </c>
      <c r="K25">
        <f>A25*(G25*(1-H$4)+E25*H$4)+K$4</f>
        <v>2802</v>
      </c>
      <c r="L25">
        <f>A25</f>
        <v>1</v>
      </c>
      <c r="M25" t="str">
        <f>B25</f>
        <v>курьер</v>
      </c>
      <c r="N25" s="1">
        <f>(K25/$O$4-I25)*8/9</f>
        <v>162.78077097505664</v>
      </c>
      <c r="O25" s="1">
        <f>N25*9/8+I25</f>
        <v>285.91836734693874</v>
      </c>
      <c r="P25" s="1">
        <f>J25*10*LN(O25/(N25/8+I25))+P$4</f>
        <v>2399.4874001441417</v>
      </c>
      <c r="Q25" s="19">
        <f>P25/O25</f>
        <v>8.3922114637446796</v>
      </c>
      <c r="R25" s="29">
        <f t="shared" si="0"/>
        <v>971.22325622203186</v>
      </c>
      <c r="S25" s="11">
        <f t="shared" si="1"/>
        <v>1.8774598945888681</v>
      </c>
      <c r="T25" s="11">
        <f t="shared" si="2"/>
        <v>2.6403025888534377</v>
      </c>
      <c r="U25" s="11">
        <f t="shared" si="3"/>
        <v>152.29000000000002</v>
      </c>
      <c r="V25" s="30">
        <f t="shared" si="4"/>
        <v>44.728324410805492</v>
      </c>
      <c r="Y25">
        <v>2</v>
      </c>
      <c r="Z25" s="1" t="s">
        <v>2</v>
      </c>
      <c r="AA25" s="1">
        <v>2.5122721088435371</v>
      </c>
      <c r="AB25" s="1">
        <v>3.2653061224489792</v>
      </c>
      <c r="AC25" s="1">
        <v>4254.2953557510746</v>
      </c>
      <c r="AD25" s="1">
        <v>1302.8779526987666</v>
      </c>
    </row>
    <row r="26" spans="1:30">
      <c r="A26">
        <v>3</v>
      </c>
      <c r="B26" t="s">
        <v>9</v>
      </c>
      <c r="C26">
        <v>1.25</v>
      </c>
      <c r="D26">
        <v>300</v>
      </c>
      <c r="E26">
        <v>260</v>
      </c>
      <c r="F26">
        <v>285</v>
      </c>
      <c r="G26">
        <v>247</v>
      </c>
      <c r="H26" t="s">
        <v>40</v>
      </c>
      <c r="I26">
        <f>C26*A26+I$4</f>
        <v>96.04</v>
      </c>
      <c r="J26" s="37">
        <f>(K$4+A26*(G26*(1-H$4)+E26*H$4))/((A26*(G26*(1-H$4)+E26*H$4))/(F26*(1-H$4)+D26*H$4)+K$4/J$4)</f>
        <v>290.49618320610688</v>
      </c>
      <c r="K26">
        <f>A26*(G26*(1-H$4)+E26*H$4)+K$4</f>
        <v>1677</v>
      </c>
      <c r="L26">
        <f>A26</f>
        <v>3</v>
      </c>
      <c r="M26" t="str">
        <f>B26</f>
        <v>медведь</v>
      </c>
      <c r="N26" s="1">
        <f>(K26/$O$4-I26)*8/9</f>
        <v>66.739954648526066</v>
      </c>
      <c r="O26" s="1">
        <f>N26*9/8+I26</f>
        <v>171.12244897959181</v>
      </c>
      <c r="P26" s="1">
        <f>J26*10*LN(O26/(N26/8+I26))+P$4</f>
        <v>1435.9731612709577</v>
      </c>
      <c r="Q26" s="19">
        <f>P26/O26</f>
        <v>8.3914949197706541</v>
      </c>
      <c r="R26" s="29">
        <f t="shared" si="0"/>
        <v>1045.7808952385717</v>
      </c>
      <c r="S26" s="11">
        <f t="shared" si="1"/>
        <v>1.1757760682945706</v>
      </c>
      <c r="T26" s="11">
        <f t="shared" si="2"/>
        <v>1.6852713115973195</v>
      </c>
      <c r="U26" s="11">
        <f t="shared" si="3"/>
        <v>145.54000000000002</v>
      </c>
      <c r="V26" s="30">
        <f t="shared" si="4"/>
        <v>76.218438050499117</v>
      </c>
      <c r="Y26">
        <v>2</v>
      </c>
      <c r="Z26" s="1" t="s">
        <v>3</v>
      </c>
      <c r="AA26" s="1">
        <v>3.1490068027210882</v>
      </c>
      <c r="AB26" s="1">
        <v>4.0816326530612246</v>
      </c>
      <c r="AC26" s="1">
        <v>4723.9943835443146</v>
      </c>
      <c r="AD26" s="1">
        <v>1157.378623968357</v>
      </c>
    </row>
    <row r="27" spans="1:30">
      <c r="A27">
        <v>6</v>
      </c>
      <c r="B27" t="s">
        <v>10</v>
      </c>
      <c r="C27">
        <v>1.25</v>
      </c>
      <c r="D27">
        <v>310</v>
      </c>
      <c r="E27">
        <v>240</v>
      </c>
      <c r="F27">
        <v>265</v>
      </c>
      <c r="G27">
        <v>205</v>
      </c>
      <c r="H27" t="s">
        <v>66</v>
      </c>
      <c r="I27">
        <f>C27*A27+I$4</f>
        <v>99.79</v>
      </c>
      <c r="J27" s="37">
        <f>(K$4+A27*(G27*(1-H$4)+E27*H$4))/((A27*(G27*(1-H$4)+E27*H$4))/(F27*(1-H$4)+D27*H$4)+K$4/J$4)</f>
        <v>277.18091636792224</v>
      </c>
      <c r="K27">
        <f>A27*(G27*(1-H$4)+E27*H$4)+K$4</f>
        <v>2166</v>
      </c>
      <c r="L27">
        <f>A27</f>
        <v>6</v>
      </c>
      <c r="M27" t="str">
        <f>B27</f>
        <v>факел</v>
      </c>
      <c r="N27" s="1">
        <f>(K27/$O$4-I27)*8/9</f>
        <v>107.76036281179137</v>
      </c>
      <c r="O27" s="1">
        <f>N27*9/8+I27</f>
        <v>221.0204081632653</v>
      </c>
      <c r="P27" s="1">
        <f>J27*10*LN(O27/(N27/8+I27))+P$4</f>
        <v>1853.1445187531071</v>
      </c>
      <c r="Q27" s="19">
        <f>P27/O27</f>
        <v>8.3844950525302178</v>
      </c>
      <c r="R27" s="29">
        <f t="shared" si="0"/>
        <v>967.83891209329886</v>
      </c>
      <c r="S27" s="11">
        <f t="shared" si="1"/>
        <v>1.4804769787880316</v>
      </c>
      <c r="T27" s="11">
        <f t="shared" si="2"/>
        <v>2.0991585921100322</v>
      </c>
      <c r="U27" s="11">
        <f t="shared" si="3"/>
        <v>149.29000000000002</v>
      </c>
      <c r="V27" s="30">
        <f t="shared" si="4"/>
        <v>56.306372669384018</v>
      </c>
      <c r="X27">
        <v>2</v>
      </c>
      <c r="Y27">
        <v>6</v>
      </c>
      <c r="Z27" s="1" t="s">
        <v>1</v>
      </c>
      <c r="AA27" s="1">
        <v>-0.83156462585034041</v>
      </c>
      <c r="AB27" s="1">
        <v>1.2244897959183672</v>
      </c>
      <c r="AC27" s="1">
        <v>2466.0327966973309</v>
      </c>
      <c r="AD27" s="1">
        <v>2013.9267839694871</v>
      </c>
    </row>
    <row r="28" spans="1:30">
      <c r="A28">
        <v>5</v>
      </c>
      <c r="B28" t="s">
        <v>8</v>
      </c>
      <c r="C28">
        <v>1</v>
      </c>
      <c r="D28">
        <v>340</v>
      </c>
      <c r="E28">
        <v>180</v>
      </c>
      <c r="F28">
        <v>290</v>
      </c>
      <c r="G28">
        <v>153</v>
      </c>
      <c r="H28" t="s">
        <v>40</v>
      </c>
      <c r="I28">
        <f>C28*A28+I$4</f>
        <v>97.29</v>
      </c>
      <c r="J28" s="37">
        <f>(K$4+A28*(G28*(1-H$4)+E28*H$4))/((A28*(G28*(1-H$4)+E28*H$4))/(F28*(1-H$4)+D28*H$4)+K$4/J$4)</f>
        <v>292.73015298271025</v>
      </c>
      <c r="K28">
        <f>A28*(G28*(1-H$4)+E28*H$4)+K$4</f>
        <v>1701</v>
      </c>
      <c r="L28">
        <f>A28</f>
        <v>5</v>
      </c>
      <c r="M28" t="str">
        <f>B28</f>
        <v>дротик</v>
      </c>
      <c r="N28" s="1">
        <f>(K28/$O$4-I28)*8/9</f>
        <v>67.805714285714259</v>
      </c>
      <c r="O28" s="1">
        <f>N28*9/8+I28</f>
        <v>173.57142857142856</v>
      </c>
      <c r="P28" s="1">
        <f>J28*10*LN(O28/(N28/8+I28))+P$4</f>
        <v>1450.0762863170653</v>
      </c>
      <c r="Q28" s="19">
        <f>P28/O28</f>
        <v>8.3543489746662214</v>
      </c>
      <c r="R28" s="29">
        <f t="shared" si="0"/>
        <v>1043.041216107807</v>
      </c>
      <c r="S28" s="11">
        <f t="shared" si="1"/>
        <v>1.1824472278181657</v>
      </c>
      <c r="T28" s="11">
        <f t="shared" si="2"/>
        <v>1.6886022820452238</v>
      </c>
      <c r="U28" s="11">
        <f t="shared" si="3"/>
        <v>146.79000000000002</v>
      </c>
      <c r="V28" s="30">
        <f t="shared" si="4"/>
        <v>75.720909648672844</v>
      </c>
      <c r="Y28">
        <v>1</v>
      </c>
      <c r="Z28" s="1" t="s">
        <v>2</v>
      </c>
      <c r="AA28" s="1">
        <v>-0.4331972789115649</v>
      </c>
      <c r="AB28" s="1">
        <v>1.6326530612244896</v>
      </c>
      <c r="AC28" s="1">
        <v>3286.5267829692411</v>
      </c>
      <c r="AD28" s="1">
        <v>2012.9976545686604</v>
      </c>
    </row>
    <row r="29" spans="1:30">
      <c r="A29">
        <v>5</v>
      </c>
      <c r="B29" t="s">
        <v>10</v>
      </c>
      <c r="C29">
        <v>1.25</v>
      </c>
      <c r="D29">
        <v>310</v>
      </c>
      <c r="E29">
        <v>240</v>
      </c>
      <c r="F29">
        <v>265</v>
      </c>
      <c r="G29">
        <v>205</v>
      </c>
      <c r="H29" t="s">
        <v>66</v>
      </c>
      <c r="I29">
        <f>C29*A29+I$4</f>
        <v>98.54</v>
      </c>
      <c r="J29" s="37">
        <f>(K$4+A29*(G29*(1-H$4)+E29*H$4))/((A29*(G29*(1-H$4)+E29*H$4))/(F29*(1-H$4)+D29*H$4)+K$4/J$4)</f>
        <v>278.519253654061</v>
      </c>
      <c r="K29">
        <f>A29*(G29*(1-H$4)+E29*H$4)+K$4</f>
        <v>1961</v>
      </c>
      <c r="L29">
        <f>A29</f>
        <v>5</v>
      </c>
      <c r="M29" t="str">
        <f>B29</f>
        <v>факел</v>
      </c>
      <c r="N29" s="1">
        <f>(K29/$O$4-I29)*8/9</f>
        <v>90.277369614512452</v>
      </c>
      <c r="O29" s="1">
        <f>N29*9/8+I29</f>
        <v>200.10204081632651</v>
      </c>
      <c r="P29" s="1">
        <f>J29*10*LN(O29/(N29/8+I29))+P$4</f>
        <v>1670.9546617362619</v>
      </c>
      <c r="Q29" s="19">
        <f>P29/O29</f>
        <v>8.350512842945113</v>
      </c>
      <c r="R29" s="29">
        <f t="shared" si="0"/>
        <v>982.35709041946677</v>
      </c>
      <c r="S29" s="11">
        <f t="shared" si="1"/>
        <v>1.3516754986241994</v>
      </c>
      <c r="T29" s="11">
        <f t="shared" si="2"/>
        <v>1.9233183469466215</v>
      </c>
      <c r="U29" s="11">
        <f t="shared" si="3"/>
        <v>148.04000000000002</v>
      </c>
      <c r="V29" s="30">
        <f t="shared" si="4"/>
        <v>62.492846306877532</v>
      </c>
      <c r="Y29">
        <v>7</v>
      </c>
      <c r="Z29" s="1" t="s">
        <v>1</v>
      </c>
      <c r="AA29" s="1">
        <v>-0.66793650793650827</v>
      </c>
      <c r="AB29" s="1">
        <v>1.4285714285714284</v>
      </c>
      <c r="AC29" s="1">
        <v>2856.5654250833377</v>
      </c>
      <c r="AD29" s="1">
        <v>1999.5957975583367</v>
      </c>
    </row>
    <row r="30" spans="1:30">
      <c r="A30">
        <v>5</v>
      </c>
      <c r="B30" t="s">
        <v>12</v>
      </c>
      <c r="C30">
        <v>1.6</v>
      </c>
      <c r="D30">
        <v>330</v>
      </c>
      <c r="E30">
        <v>300</v>
      </c>
      <c r="F30">
        <v>265</v>
      </c>
      <c r="G30">
        <v>241</v>
      </c>
      <c r="H30" t="s">
        <v>41</v>
      </c>
      <c r="I30">
        <f>C30*A30+I$4</f>
        <v>100.29</v>
      </c>
      <c r="J30" s="37">
        <f>(K$4+A30*(G30*(1-H$4)+E30*H$4))/((A30*(G30*(1-H$4)+E30*H$4))/(F30*(1-H$4)+D30*H$4)+K$4/J$4)</f>
        <v>277.32976810849772</v>
      </c>
      <c r="K30">
        <f>A30*(G30*(1-H$4)+E30*H$4)+K$4</f>
        <v>2141</v>
      </c>
      <c r="L30">
        <f>A30</f>
        <v>5</v>
      </c>
      <c r="M30" t="str">
        <f>B30</f>
        <v>скиф</v>
      </c>
      <c r="N30" s="1">
        <f>(K30/$O$4-I30)*8/9</f>
        <v>105.04834467120179</v>
      </c>
      <c r="O30" s="1">
        <f>N30*9/8+I30</f>
        <v>218.46938775510202</v>
      </c>
      <c r="P30" s="1">
        <f>J30*10*LN(O30/(N30/8+I30))+P$4</f>
        <v>1818.0046879478052</v>
      </c>
      <c r="Q30" s="19">
        <f>P30/O30</f>
        <v>8.3215534525401651</v>
      </c>
      <c r="R30" s="26">
        <f t="shared" si="0"/>
        <v>964.49279779902474</v>
      </c>
      <c r="S30" s="27">
        <f t="shared" si="1"/>
        <v>1.4585044913218639</v>
      </c>
      <c r="T30" s="27">
        <f t="shared" si="2"/>
        <v>2.0651232418480197</v>
      </c>
      <c r="U30" s="27">
        <f t="shared" si="3"/>
        <v>149.79000000000002</v>
      </c>
      <c r="V30" s="28">
        <f t="shared" si="4"/>
        <v>56.994440900391872</v>
      </c>
      <c r="Y30">
        <v>5</v>
      </c>
      <c r="Z30" s="1" t="s">
        <v>1</v>
      </c>
      <c r="AA30" s="1">
        <v>-0.99519274376417244</v>
      </c>
      <c r="AB30" s="1">
        <v>1.0204081632653061</v>
      </c>
      <c r="AC30" s="1">
        <v>1994.9274845169753</v>
      </c>
      <c r="AD30" s="1">
        <v>1955.0289348266358</v>
      </c>
    </row>
    <row r="31" spans="1:30">
      <c r="A31">
        <v>7</v>
      </c>
      <c r="B31" t="s">
        <v>10</v>
      </c>
      <c r="C31">
        <v>1.25</v>
      </c>
      <c r="D31">
        <v>310</v>
      </c>
      <c r="E31">
        <v>240</v>
      </c>
      <c r="F31">
        <v>265</v>
      </c>
      <c r="G31">
        <v>205</v>
      </c>
      <c r="H31" t="s">
        <v>66</v>
      </c>
      <c r="I31">
        <f>C31*A31+I$4</f>
        <v>101.04</v>
      </c>
      <c r="J31" s="37">
        <f>(K$4+A31*(G31*(1-H$4)+E31*H$4))/((A31*(G31*(1-H$4)+E31*H$4))/(F31*(1-H$4)+D31*H$4)+K$4/J$4)</f>
        <v>276.0836877108577</v>
      </c>
      <c r="K31">
        <f>A31*(G31*(1-H$4)+E31*H$4)+K$4</f>
        <v>2371</v>
      </c>
      <c r="L31">
        <f>A31</f>
        <v>7</v>
      </c>
      <c r="M31" t="str">
        <f>B31</f>
        <v>факел</v>
      </c>
      <c r="N31" s="1">
        <f>(K31/$O$4-I31)*8/9</f>
        <v>125.24335600907028</v>
      </c>
      <c r="O31" s="1">
        <f>N31*9/8+I31</f>
        <v>241.9387755102041</v>
      </c>
      <c r="P31" s="1">
        <f>J31*10*LN(O31/(N31/8+I31))+P$4</f>
        <v>2012.9742389881051</v>
      </c>
      <c r="Q31" s="19">
        <f>P31/O31</f>
        <v>8.3201803214185688</v>
      </c>
      <c r="R31" s="29">
        <f t="shared" si="0"/>
        <v>954.44430099043677</v>
      </c>
      <c r="S31" s="11">
        <f t="shared" si="1"/>
        <v>1.6071394679832871</v>
      </c>
      <c r="T31" s="11">
        <f t="shared" si="2"/>
        <v>2.270872681717703</v>
      </c>
      <c r="U31" s="11">
        <f t="shared" si="3"/>
        <v>150.54000000000002</v>
      </c>
      <c r="V31" s="30">
        <f t="shared" si="4"/>
        <v>51.234425387084514</v>
      </c>
      <c r="Y31">
        <v>8</v>
      </c>
      <c r="Z31" s="1" t="s">
        <v>1</v>
      </c>
      <c r="AA31" s="1">
        <v>-0.50430839002267602</v>
      </c>
      <c r="AB31" s="1">
        <v>1.6326530612244896</v>
      </c>
      <c r="AC31" s="1">
        <v>3188.382057427058</v>
      </c>
      <c r="AD31" s="1">
        <v>1952.8840101740732</v>
      </c>
    </row>
    <row r="32" spans="1:30">
      <c r="A32">
        <v>6</v>
      </c>
      <c r="B32" t="s">
        <v>15</v>
      </c>
      <c r="C32">
        <v>2</v>
      </c>
      <c r="D32">
        <v>310</v>
      </c>
      <c r="E32">
        <v>400</v>
      </c>
      <c r="F32">
        <v>290</v>
      </c>
      <c r="G32">
        <v>374</v>
      </c>
      <c r="H32" t="s">
        <v>43</v>
      </c>
      <c r="I32">
        <f>C32*A32+I$4</f>
        <v>104.29</v>
      </c>
      <c r="J32" s="37">
        <f>(K$4+A32*(G32*(1-H$4)+E32*H$4))/((A32*(G32*(1-H$4)+E32*H$4))/(F32*(1-H$4)+D32*H$4)+K$4/J$4)</f>
        <v>291.45400784212893</v>
      </c>
      <c r="K32">
        <f>A32*(G32*(1-H$4)+E32*H$4)+K$4</f>
        <v>3180</v>
      </c>
      <c r="L32">
        <f>A32</f>
        <v>6</v>
      </c>
      <c r="M32" t="str">
        <f>B32</f>
        <v>рысь</v>
      </c>
      <c r="N32" s="1">
        <f>(K32/$O$4-I32)*8/9</f>
        <v>195.73315192743763</v>
      </c>
      <c r="O32" s="1">
        <f>N32*9/8+I32</f>
        <v>324.48979591836735</v>
      </c>
      <c r="P32" s="1">
        <f>J32*10*LN(O32/(N32/8+I32))+P$4</f>
        <v>2693.9966793415992</v>
      </c>
      <c r="Q32" s="19">
        <f>P32/O32</f>
        <v>8.3022539174678212</v>
      </c>
      <c r="R32" s="29">
        <f t="shared" si="0"/>
        <v>982.25417375337008</v>
      </c>
      <c r="S32" s="11">
        <f t="shared" si="1"/>
        <v>2.1099538066087993</v>
      </c>
      <c r="T32" s="11">
        <f t="shared" si="2"/>
        <v>2.9555496485870054</v>
      </c>
      <c r="U32" s="11">
        <f t="shared" si="3"/>
        <v>153.79000000000002</v>
      </c>
      <c r="V32" s="30">
        <f t="shared" si="4"/>
        <v>40.326969638533562</v>
      </c>
      <c r="Y32">
        <v>7</v>
      </c>
      <c r="Z32" s="1" t="s">
        <v>0</v>
      </c>
      <c r="AA32" s="1">
        <v>-0.66793650793650827</v>
      </c>
      <c r="AB32" s="1">
        <v>1.4285714285714284</v>
      </c>
      <c r="AC32" s="1">
        <v>2760.665892762936</v>
      </c>
      <c r="AD32" s="1">
        <v>1932.4661249340554</v>
      </c>
    </row>
    <row r="33" spans="1:30">
      <c r="A33">
        <v>9</v>
      </c>
      <c r="B33" t="s">
        <v>9</v>
      </c>
      <c r="C33">
        <v>1.25</v>
      </c>
      <c r="D33">
        <v>300</v>
      </c>
      <c r="E33">
        <v>260</v>
      </c>
      <c r="F33">
        <v>285</v>
      </c>
      <c r="G33">
        <v>247</v>
      </c>
      <c r="H33" t="s">
        <v>40</v>
      </c>
      <c r="I33">
        <f>C33*A33+I$4</f>
        <v>103.54</v>
      </c>
      <c r="J33" s="37">
        <f>(K$4+A33*(G33*(1-H$4)+E33*H$4))/((A33*(G33*(1-H$4)+E33*H$4))/(F33*(1-H$4)+D33*H$4)+K$4/J$4)</f>
        <v>287.89156626506025</v>
      </c>
      <c r="K33">
        <f>A33*(G33*(1-H$4)+E33*H$4)+K$4</f>
        <v>3159</v>
      </c>
      <c r="L33">
        <f>A33</f>
        <v>9</v>
      </c>
      <c r="M33" t="str">
        <f>B33</f>
        <v>медведь</v>
      </c>
      <c r="N33" s="1">
        <f>(K33/$O$4-I33)*8/9</f>
        <v>194.49505668934236</v>
      </c>
      <c r="O33" s="1">
        <f>N33*9/8+I33</f>
        <v>322.34693877551018</v>
      </c>
      <c r="P33" s="1">
        <f>J33*10*LN(O33/(N33/8+I33))+P$4</f>
        <v>2662.2945107865376</v>
      </c>
      <c r="Q33" s="19">
        <f>P33/O33</f>
        <v>8.2590966146590912</v>
      </c>
      <c r="R33" s="29">
        <f t="shared" si="0"/>
        <v>975.90789510677075</v>
      </c>
      <c r="S33" s="11">
        <f t="shared" si="1"/>
        <v>2.1062920725007199</v>
      </c>
      <c r="T33" s="11">
        <f t="shared" si="2"/>
        <v>2.9562265111473782</v>
      </c>
      <c r="U33" s="11">
        <f t="shared" si="3"/>
        <v>153.04000000000002</v>
      </c>
      <c r="V33" s="30">
        <f t="shared" si="4"/>
        <v>40.098856966326842</v>
      </c>
      <c r="Y33">
        <v>8</v>
      </c>
      <c r="Z33" s="1" t="s">
        <v>0</v>
      </c>
      <c r="AA33" s="1">
        <v>-0.50430839002267602</v>
      </c>
      <c r="AB33" s="1">
        <v>1.6326530612244896</v>
      </c>
      <c r="AC33" s="1">
        <v>3121.0874072052525</v>
      </c>
      <c r="AD33" s="1">
        <v>1911.6660369132173</v>
      </c>
    </row>
    <row r="34" spans="1:30">
      <c r="A34">
        <v>4</v>
      </c>
      <c r="B34" t="s">
        <v>12</v>
      </c>
      <c r="C34">
        <v>1.6</v>
      </c>
      <c r="D34">
        <v>330</v>
      </c>
      <c r="E34">
        <v>300</v>
      </c>
      <c r="F34">
        <v>265</v>
      </c>
      <c r="G34">
        <v>241</v>
      </c>
      <c r="H34" t="s">
        <v>41</v>
      </c>
      <c r="I34">
        <f>C34*A34+I$4</f>
        <v>98.690000000000012</v>
      </c>
      <c r="J34" s="37">
        <f>(K$4+A34*(G34*(1-H$4)+E34*H$4))/((A34*(G34*(1-H$4)+E34*H$4))/(F34*(1-H$4)+D34*H$4)+K$4/J$4)</f>
        <v>278.976184215469</v>
      </c>
      <c r="K34">
        <f>A34*(G34*(1-H$4)+E34*H$4)+K$4</f>
        <v>1900</v>
      </c>
      <c r="L34">
        <f>A34</f>
        <v>4</v>
      </c>
      <c r="M34" t="str">
        <f>B34</f>
        <v>скиф</v>
      </c>
      <c r="N34" s="1">
        <f>(K34/$O$4-I34)*8/9</f>
        <v>84.611156462585029</v>
      </c>
      <c r="O34" s="1">
        <f>N34*9/8+I34</f>
        <v>193.87755102040819</v>
      </c>
      <c r="P34" s="1">
        <f>J34*10*LN(O34/(N34/8+I34))+P$4</f>
        <v>1599.7551503890431</v>
      </c>
      <c r="Q34" s="19">
        <f>P34/O34</f>
        <v>8.251368670427695</v>
      </c>
      <c r="R34" s="29">
        <f t="shared" si="0"/>
        <v>982.77473176425531</v>
      </c>
      <c r="S34" s="11">
        <f t="shared" si="1"/>
        <v>1.3083038735434789</v>
      </c>
      <c r="T34" s="11">
        <f t="shared" si="2"/>
        <v>1.8608076688780892</v>
      </c>
      <c r="U34" s="11">
        <f t="shared" si="3"/>
        <v>148.19</v>
      </c>
      <c r="V34" s="30">
        <f t="shared" si="4"/>
        <v>64.605011081477031</v>
      </c>
      <c r="Y34">
        <v>6</v>
      </c>
      <c r="Z34" s="1" t="s">
        <v>0</v>
      </c>
      <c r="AA34" s="1">
        <v>-0.83156462585034041</v>
      </c>
      <c r="AB34" s="1">
        <v>1.2244897959183672</v>
      </c>
      <c r="AC34" s="1">
        <v>2336.4666584815841</v>
      </c>
      <c r="AD34" s="1">
        <v>1908.1144377599605</v>
      </c>
    </row>
    <row r="35" spans="1:30">
      <c r="A35">
        <v>6</v>
      </c>
      <c r="B35" t="s">
        <v>12</v>
      </c>
      <c r="C35">
        <v>1.6</v>
      </c>
      <c r="D35">
        <v>330</v>
      </c>
      <c r="E35">
        <v>300</v>
      </c>
      <c r="F35">
        <v>265</v>
      </c>
      <c r="G35">
        <v>241</v>
      </c>
      <c r="H35" t="s">
        <v>41</v>
      </c>
      <c r="I35">
        <f>C35*A35+I$4</f>
        <v>101.89000000000001</v>
      </c>
      <c r="J35" s="37">
        <f>(K$4+A35*(G35*(1-H$4)+E35*H$4))/((A35*(G35*(1-H$4)+E35*H$4))/(F35*(1-H$4)+D35*H$4)+K$4/J$4)</f>
        <v>276.03037310446035</v>
      </c>
      <c r="K35">
        <f>A35*(G35*(1-H$4)+E35*H$4)+K$4</f>
        <v>2382</v>
      </c>
      <c r="L35">
        <f>A35</f>
        <v>6</v>
      </c>
      <c r="M35" t="str">
        <f>B35</f>
        <v>скиф</v>
      </c>
      <c r="N35" s="1">
        <f>(K35/$O$4-I35)*8/9</f>
        <v>125.48553287981856</v>
      </c>
      <c r="O35" s="1">
        <f>N35*9/8+I35</f>
        <v>243.0612244897959</v>
      </c>
      <c r="P35" s="1">
        <f>J35*10*LN(O35/(N35/8+I35))+P$4</f>
        <v>2004.618288335367</v>
      </c>
      <c r="Q35" s="19">
        <f>P35/O35</f>
        <v>8.2473800275762379</v>
      </c>
      <c r="R35" s="29">
        <f t="shared" si="0"/>
        <v>947.86682815802601</v>
      </c>
      <c r="S35" s="11">
        <f t="shared" si="1"/>
        <v>1.6055302496188379</v>
      </c>
      <c r="T35" s="11">
        <f t="shared" si="2"/>
        <v>2.263350633111052</v>
      </c>
      <c r="U35" s="11">
        <f t="shared" si="3"/>
        <v>151.39000000000001</v>
      </c>
      <c r="V35" s="30">
        <f t="shared" si="4"/>
        <v>50.987978239278995</v>
      </c>
      <c r="Y35">
        <v>9</v>
      </c>
      <c r="Z35" s="1" t="s">
        <v>1</v>
      </c>
      <c r="AA35" s="1">
        <v>-0.34068027210884388</v>
      </c>
      <c r="AB35" s="1">
        <v>1.8367346938775508</v>
      </c>
      <c r="AC35" s="1">
        <v>3475.5678839032457</v>
      </c>
      <c r="AD35" s="1">
        <v>1892.2536256806561</v>
      </c>
    </row>
    <row r="36" spans="1:30">
      <c r="A36" s="19">
        <v>9</v>
      </c>
      <c r="B36" s="19" t="s">
        <v>6</v>
      </c>
      <c r="C36" s="19">
        <v>0.9</v>
      </c>
      <c r="D36" s="19">
        <v>305</v>
      </c>
      <c r="E36" s="19">
        <v>120</v>
      </c>
      <c r="F36" s="19">
        <v>275</v>
      </c>
      <c r="G36" s="19">
        <v>108</v>
      </c>
      <c r="H36" s="19" t="s">
        <v>52</v>
      </c>
      <c r="I36" s="19">
        <f>C36*A36+I$4</f>
        <v>100.39</v>
      </c>
      <c r="J36" s="37">
        <f>(K$4+A36*(G36*(1-H$4)+E36*H$4))/((A36*(G36*(1-H$4)+E36*H$4))/(F36*(1-H$4)+D36*H$4)+K$4/J$4)</f>
        <v>284.46080052927556</v>
      </c>
      <c r="K36">
        <f>A36*(G36*(1-H$4)+E36*H$4)+K$4</f>
        <v>1908</v>
      </c>
      <c r="L36" s="19">
        <f>A36</f>
        <v>9</v>
      </c>
      <c r="M36" s="19" t="str">
        <f>B36</f>
        <v>стукач</v>
      </c>
      <c r="N36" s="20">
        <f>(K36/$O$4-I36)*8/9</f>
        <v>83.825668934240355</v>
      </c>
      <c r="O36" s="20">
        <f>N36*9/8+I36</f>
        <v>194.69387755102042</v>
      </c>
      <c r="P36" s="1">
        <f>J36*10*LN(O36/(N36/8+I36))+P$4</f>
        <v>1601.7597402954591</v>
      </c>
      <c r="Q36" s="19">
        <f>P36/O36</f>
        <v>8.2270678484777235</v>
      </c>
      <c r="R36" s="29">
        <f t="shared" si="0"/>
        <v>988.50376319119721</v>
      </c>
      <c r="S36" s="11">
        <f t="shared" si="1"/>
        <v>1.2989117189340209</v>
      </c>
      <c r="T36" s="11">
        <f t="shared" si="2"/>
        <v>1.838642719341018</v>
      </c>
      <c r="U36" s="11">
        <f t="shared" si="3"/>
        <v>149.88999999999999</v>
      </c>
      <c r="V36" s="30">
        <f t="shared" si="4"/>
        <v>65.598926746793111</v>
      </c>
      <c r="Y36">
        <v>9</v>
      </c>
      <c r="Z36" s="1" t="s">
        <v>0</v>
      </c>
      <c r="AA36" s="1">
        <v>-0.34068027210884388</v>
      </c>
      <c r="AB36" s="1">
        <v>1.8367346938775508</v>
      </c>
      <c r="AC36" s="1">
        <v>3433.0306325155943</v>
      </c>
      <c r="AD36" s="1">
        <v>1869.0944554807127</v>
      </c>
    </row>
    <row r="37" spans="1:30">
      <c r="A37">
        <v>2</v>
      </c>
      <c r="B37" t="s">
        <v>64</v>
      </c>
      <c r="C37">
        <v>5</v>
      </c>
      <c r="D37">
        <v>305</v>
      </c>
      <c r="E37">
        <v>1350</v>
      </c>
      <c r="F37">
        <v>290</v>
      </c>
      <c r="G37">
        <v>1283</v>
      </c>
      <c r="H37" t="s">
        <v>41</v>
      </c>
      <c r="I37">
        <f>C37*A37+I$4</f>
        <v>102.29</v>
      </c>
      <c r="J37" s="37">
        <f>(K$4+A37*(G37*(1-H$4)+E37*H$4))/((A37*(G37*(1-H$4)+E37*H$4))/(F37*(1-H$4)+D37*H$4)+K$4/J$4)</f>
        <v>291.31970712070091</v>
      </c>
      <c r="K37">
        <f>A37*(G37*(1-H$4)+E37*H$4)+K$4</f>
        <v>3502</v>
      </c>
      <c r="L37">
        <f>A37</f>
        <v>2</v>
      </c>
      <c r="M37" t="str">
        <f>B37</f>
        <v>мастодо</v>
      </c>
      <c r="N37" s="1">
        <f>(K37/$O$4-I37)*8/9</f>
        <v>226.71727891156459</v>
      </c>
      <c r="O37" s="1">
        <f>N37*9/8+I37</f>
        <v>357.34693877551018</v>
      </c>
      <c r="P37" s="1">
        <f>J37*10*LN(O37/(N37/8+I37))+P$4</f>
        <v>2931.669162923663</v>
      </c>
      <c r="Q37" s="19">
        <f>P37/O37</f>
        <v>8.20398566437804</v>
      </c>
      <c r="R37" s="26">
        <f t="shared" si="0"/>
        <v>997.2255111653277</v>
      </c>
      <c r="S37" s="27">
        <f t="shared" si="1"/>
        <v>2.3542192422129924</v>
      </c>
      <c r="T37" s="27">
        <f t="shared" si="2"/>
        <v>3.3152142014612687</v>
      </c>
      <c r="U37" s="27">
        <f t="shared" si="3"/>
        <v>151.79000000000002</v>
      </c>
      <c r="V37" s="28">
        <f t="shared" si="4"/>
        <v>36.602133390379329</v>
      </c>
      <c r="Y37">
        <v>1</v>
      </c>
      <c r="Z37" s="1" t="s">
        <v>3</v>
      </c>
      <c r="AA37" s="1">
        <v>-0.11482993197278901</v>
      </c>
      <c r="AB37" s="1">
        <v>2.0408163265306123</v>
      </c>
      <c r="AC37" s="1">
        <v>3793.8298282961277</v>
      </c>
      <c r="AD37" s="1">
        <v>1858.9766158651025</v>
      </c>
    </row>
    <row r="38" spans="1:30">
      <c r="A38">
        <v>8</v>
      </c>
      <c r="B38" t="s">
        <v>10</v>
      </c>
      <c r="C38">
        <v>1.25</v>
      </c>
      <c r="D38">
        <v>310</v>
      </c>
      <c r="E38">
        <v>240</v>
      </c>
      <c r="F38">
        <v>265</v>
      </c>
      <c r="G38">
        <v>205</v>
      </c>
      <c r="H38" t="s">
        <v>66</v>
      </c>
      <c r="I38">
        <f>C38*A38+I$4</f>
        <v>102.29</v>
      </c>
      <c r="J38" s="37">
        <f>(K$4+A38*(G38*(1-H$4)+E38*H$4))/((A38*(G38*(1-H$4)+E38*H$4))/(F38*(1-H$4)+D38*H$4)+K$4/J$4)</f>
        <v>275.1677962396152</v>
      </c>
      <c r="K38">
        <f>A38*(G38*(1-H$4)+E38*H$4)+K$4</f>
        <v>2576</v>
      </c>
      <c r="L38">
        <f>A38</f>
        <v>8</v>
      </c>
      <c r="M38" t="str">
        <f>B38</f>
        <v>факел</v>
      </c>
      <c r="N38" s="1">
        <f>(K38/$O$4-I38)*8/9</f>
        <v>142.72634920634917</v>
      </c>
      <c r="O38" s="1">
        <f>N38*9/8+I38</f>
        <v>262.85714285714283</v>
      </c>
      <c r="P38" s="1">
        <f>J38*10*LN(O38/(N38/8+I38))+P$4</f>
        <v>2154.6453086338429</v>
      </c>
      <c r="Q38" s="19">
        <f>P38/O38</f>
        <v>8.1970201958896212</v>
      </c>
      <c r="R38" s="26">
        <f t="shared" si="0"/>
        <v>941.93540482860135</v>
      </c>
      <c r="S38" s="27">
        <f t="shared" si="1"/>
        <v>1.7317158103771182</v>
      </c>
      <c r="T38" s="27">
        <f t="shared" si="2"/>
        <v>2.4386041641816756</v>
      </c>
      <c r="U38" s="27">
        <f t="shared" si="3"/>
        <v>151.79000000000002</v>
      </c>
      <c r="V38" s="28">
        <f t="shared" si="4"/>
        <v>47.000710537822471</v>
      </c>
      <c r="Y38">
        <v>5</v>
      </c>
      <c r="Z38" s="1" t="s">
        <v>0</v>
      </c>
      <c r="AA38" s="1">
        <v>-0.99519274376417244</v>
      </c>
      <c r="AB38" s="1">
        <v>1.0204081632653061</v>
      </c>
      <c r="AC38" s="1">
        <v>1824.7488193891281</v>
      </c>
      <c r="AD38" s="1">
        <v>1788.2538430013456</v>
      </c>
    </row>
    <row r="39" spans="1:30">
      <c r="A39">
        <v>4</v>
      </c>
      <c r="B39" t="s">
        <v>10</v>
      </c>
      <c r="C39">
        <v>1.25</v>
      </c>
      <c r="D39">
        <v>310</v>
      </c>
      <c r="E39">
        <v>240</v>
      </c>
      <c r="F39">
        <v>265</v>
      </c>
      <c r="G39">
        <v>205</v>
      </c>
      <c r="H39" t="s">
        <v>66</v>
      </c>
      <c r="I39">
        <f>C39*A39+I$4</f>
        <v>97.29</v>
      </c>
      <c r="J39" s="37">
        <f>(K$4+A39*(G39*(1-H$4)+E39*H$4))/((A39*(G39*(1-H$4)+E39*H$4))/(F39*(1-H$4)+D39*H$4)+K$4/J$4)</f>
        <v>280.18798220190229</v>
      </c>
      <c r="K39">
        <f>A39*(G39*(1-H$4)+E39*H$4)+K$4</f>
        <v>1756</v>
      </c>
      <c r="L39">
        <f>A39</f>
        <v>4</v>
      </c>
      <c r="M39" t="str">
        <f>B39</f>
        <v>факел</v>
      </c>
      <c r="N39" s="1">
        <f>(K39/$O$4-I39)*8/9</f>
        <v>72.794376417233536</v>
      </c>
      <c r="O39" s="1">
        <f>N39*9/8+I39</f>
        <v>179.18367346938771</v>
      </c>
      <c r="P39" s="1">
        <f>J39*10*LN(O39/(N39/8+I39))+P$4</f>
        <v>1460.6379064650796</v>
      </c>
      <c r="Q39" s="19">
        <f>P39/O39</f>
        <v>8.1516238515704913</v>
      </c>
      <c r="R39" s="29">
        <f t="shared" si="0"/>
        <v>998.35159008004894</v>
      </c>
      <c r="S39" s="11">
        <f t="shared" si="1"/>
        <v>1.2206803833325683</v>
      </c>
      <c r="T39" s="11">
        <f t="shared" si="2"/>
        <v>1.7432014152095316</v>
      </c>
      <c r="U39" s="11">
        <f t="shared" si="3"/>
        <v>146.79000000000002</v>
      </c>
      <c r="V39" s="30">
        <f t="shared" si="4"/>
        <v>70.206555904804674</v>
      </c>
      <c r="Y39">
        <v>4</v>
      </c>
      <c r="Z39" s="1" t="s">
        <v>1</v>
      </c>
      <c r="AA39" s="1">
        <v>-1.1588208616780047</v>
      </c>
      <c r="AB39" s="1">
        <v>0.81632653061224492</v>
      </c>
      <c r="AC39" s="1">
        <v>1406.606781138616</v>
      </c>
      <c r="AD39" s="1">
        <v>1723.0933068948045</v>
      </c>
    </row>
    <row r="40" spans="1:30">
      <c r="A40" s="19">
        <v>8</v>
      </c>
      <c r="B40" s="19" t="s">
        <v>6</v>
      </c>
      <c r="C40" s="19">
        <v>0.9</v>
      </c>
      <c r="D40" s="19">
        <v>305</v>
      </c>
      <c r="E40" s="19">
        <v>120</v>
      </c>
      <c r="F40" s="19">
        <v>275</v>
      </c>
      <c r="G40" s="19">
        <v>108</v>
      </c>
      <c r="H40" s="19" t="s">
        <v>52</v>
      </c>
      <c r="I40" s="19">
        <f>C40*A40+I$4</f>
        <v>99.490000000000009</v>
      </c>
      <c r="J40" s="37">
        <f>(K$4+A40*(G40*(1-H$4)+E40*H$4))/((A40*(G40*(1-H$4)+E40*H$4))/(F40*(1-H$4)+D40*H$4)+K$4/J$4)</f>
        <v>285.04919184820801</v>
      </c>
      <c r="K40">
        <f>A40*(G40*(1-H$4)+E40*H$4)+K$4</f>
        <v>1800</v>
      </c>
      <c r="L40" s="19">
        <f>A40</f>
        <v>8</v>
      </c>
      <c r="M40" s="19" t="str">
        <f>B40</f>
        <v>стукач</v>
      </c>
      <c r="N40" s="20">
        <f>(K40/$O$4-I40)*8/9</f>
        <v>74.829750566893409</v>
      </c>
      <c r="O40" s="20">
        <f>N40*9/8+I40</f>
        <v>183.67346938775509</v>
      </c>
      <c r="P40" s="1">
        <f>J40*10*LN(O40/(N40/8+I40))+P$4</f>
        <v>1491.5098543456879</v>
      </c>
      <c r="Q40" s="19">
        <f>P40/O40</f>
        <v>8.1204425403265237</v>
      </c>
      <c r="R40" s="29">
        <f t="shared" si="0"/>
        <v>997.71231230229375</v>
      </c>
      <c r="S40" s="11">
        <f t="shared" si="1"/>
        <v>1.2327905858631794</v>
      </c>
      <c r="T40" s="11">
        <f t="shared" si="2"/>
        <v>1.7494377501453</v>
      </c>
      <c r="U40" s="11">
        <f t="shared" si="3"/>
        <v>148.99</v>
      </c>
      <c r="V40" s="30">
        <f t="shared" si="4"/>
        <v>69.678691340673069</v>
      </c>
      <c r="Y40">
        <v>1</v>
      </c>
      <c r="Z40" s="1" t="s">
        <v>4</v>
      </c>
      <c r="AA40" s="1">
        <v>0.92916099773242578</v>
      </c>
      <c r="AB40" s="1">
        <v>3.2653061224489792</v>
      </c>
      <c r="AC40" s="1">
        <v>5007.0391192185361</v>
      </c>
      <c r="AD40" s="1">
        <v>1533.4057302606768</v>
      </c>
    </row>
    <row r="41" spans="1:30">
      <c r="A41">
        <v>7</v>
      </c>
      <c r="B41" t="s">
        <v>12</v>
      </c>
      <c r="C41">
        <v>1.6</v>
      </c>
      <c r="D41">
        <v>330</v>
      </c>
      <c r="E41">
        <v>300</v>
      </c>
      <c r="F41">
        <v>265</v>
      </c>
      <c r="G41">
        <v>241</v>
      </c>
      <c r="H41" t="s">
        <v>41</v>
      </c>
      <c r="I41">
        <f>C41*A41+I$4</f>
        <v>103.49000000000001</v>
      </c>
      <c r="J41" s="37">
        <f>(K$4+A41*(G41*(1-H$4)+E41*H$4))/((A41*(G41*(1-H$4)+E41*H$4))/(F41*(1-H$4)+D41*H$4)+K$4/J$4)</f>
        <v>274.97874494605776</v>
      </c>
      <c r="K41">
        <f>A41*(G41*(1-H$4)+E41*H$4)+K$4</f>
        <v>2623</v>
      </c>
      <c r="L41">
        <f>A41</f>
        <v>7</v>
      </c>
      <c r="M41" t="str">
        <f>B41</f>
        <v>скиф</v>
      </c>
      <c r="N41" s="1">
        <f>(K41/$O$4-I41)*8/9</f>
        <v>145.92272108843534</v>
      </c>
      <c r="O41" s="1">
        <f>N41*9/8+I41</f>
        <v>267.65306122448976</v>
      </c>
      <c r="P41" s="1">
        <f>J41*10*LN(O41/(N41/8+I41))+P$4</f>
        <v>2166.5116720930182</v>
      </c>
      <c r="Q41" s="19">
        <f>P41/O41</f>
        <v>8.0944774634051022</v>
      </c>
      <c r="R41" s="29">
        <f t="shared" si="0"/>
        <v>932.49808903564997</v>
      </c>
      <c r="S41" s="11">
        <f t="shared" si="1"/>
        <v>1.7494807583795657</v>
      </c>
      <c r="T41" s="11">
        <f t="shared" si="2"/>
        <v>2.4557579706807022</v>
      </c>
      <c r="U41" s="11">
        <f t="shared" si="3"/>
        <v>152.99</v>
      </c>
      <c r="V41" s="30">
        <f t="shared" si="4"/>
        <v>46.126819586833932</v>
      </c>
      <c r="Y41">
        <v>2</v>
      </c>
      <c r="Z41" s="1" t="s">
        <v>2</v>
      </c>
      <c r="AA41" s="1">
        <v>0.94693877551020356</v>
      </c>
      <c r="AB41" s="1">
        <v>3.2653061224489792</v>
      </c>
      <c r="AC41" s="1">
        <v>4962.2218959456495</v>
      </c>
      <c r="AD41" s="1">
        <v>1519.6804556333555</v>
      </c>
    </row>
    <row r="42" spans="1:30">
      <c r="A42">
        <v>4</v>
      </c>
      <c r="B42" t="s">
        <v>16</v>
      </c>
      <c r="C42">
        <v>3</v>
      </c>
      <c r="D42">
        <v>320</v>
      </c>
      <c r="E42">
        <v>650</v>
      </c>
      <c r="F42">
        <v>280</v>
      </c>
      <c r="G42">
        <v>569</v>
      </c>
      <c r="H42" t="s">
        <v>67</v>
      </c>
      <c r="I42">
        <f>C42*A42+I$4</f>
        <v>104.29</v>
      </c>
      <c r="J42" s="37">
        <f>(K$4+A42*(G42*(1-H$4)+E42*H$4))/((A42*(G42*(1-H$4)+E42*H$4))/(F42*(1-H$4)+D42*H$4)+K$4/J$4)</f>
        <v>284.21124799143013</v>
      </c>
      <c r="K42">
        <f>A42*(G42*(1-H$4)+E42*H$4)+K$4</f>
        <v>3212</v>
      </c>
      <c r="L42">
        <f>A42</f>
        <v>4</v>
      </c>
      <c r="M42" t="str">
        <f>B42</f>
        <v>шкипер</v>
      </c>
      <c r="N42" s="1">
        <f>(K42/$O$4-I42)*8/9</f>
        <v>198.63564625850339</v>
      </c>
      <c r="O42" s="1">
        <f>N42*9/8+I42</f>
        <v>327.75510204081633</v>
      </c>
      <c r="P42" s="1">
        <f>J42*10*LN(O42/(N42/8+I42))+P$4</f>
        <v>2647.5093428110681</v>
      </c>
      <c r="Q42" s="19">
        <f>P42/O42</f>
        <v>8.0777059649901837</v>
      </c>
      <c r="R42" s="29">
        <f t="shared" si="0"/>
        <v>957.84472697473529</v>
      </c>
      <c r="S42" s="11">
        <f t="shared" si="1"/>
        <v>2.1311860461721586</v>
      </c>
      <c r="T42" s="11">
        <f t="shared" si="2"/>
        <v>2.9852910286985725</v>
      </c>
      <c r="U42" s="11">
        <f t="shared" si="3"/>
        <v>153.79000000000002</v>
      </c>
      <c r="V42" s="30">
        <f t="shared" si="4"/>
        <v>38.933047670058919</v>
      </c>
      <c r="Y42">
        <v>4</v>
      </c>
      <c r="Z42" s="1" t="s">
        <v>0</v>
      </c>
      <c r="AA42" s="1">
        <v>-1.1588208616780047</v>
      </c>
      <c r="AB42" s="1">
        <v>0.81632653061224492</v>
      </c>
      <c r="AC42" s="1">
        <v>1185.7108139953934</v>
      </c>
      <c r="AD42" s="1">
        <v>1452.495747144357</v>
      </c>
    </row>
    <row r="43" spans="1:30">
      <c r="A43">
        <v>9</v>
      </c>
      <c r="B43" t="s">
        <v>10</v>
      </c>
      <c r="C43">
        <v>1.25</v>
      </c>
      <c r="D43">
        <v>310</v>
      </c>
      <c r="E43">
        <v>240</v>
      </c>
      <c r="F43">
        <v>265</v>
      </c>
      <c r="G43">
        <v>205</v>
      </c>
      <c r="H43" t="s">
        <v>66</v>
      </c>
      <c r="I43">
        <f>C43*A43+I$4</f>
        <v>103.54</v>
      </c>
      <c r="J43" s="37">
        <f>(K$4+A43*(G43*(1-H$4)+E43*H$4))/((A43*(G43*(1-H$4)+E43*H$4))/(F43*(1-H$4)+D43*H$4)+K$4/J$4)</f>
        <v>274.39171920258991</v>
      </c>
      <c r="K43">
        <f>A43*(G43*(1-H$4)+E43*H$4)+K$4</f>
        <v>2781</v>
      </c>
      <c r="L43">
        <f>A43</f>
        <v>9</v>
      </c>
      <c r="M43" t="str">
        <f>B43</f>
        <v>факел</v>
      </c>
      <c r="N43" s="1">
        <f>(K43/$O$4-I43)*8/9</f>
        <v>160.20934240362809</v>
      </c>
      <c r="O43" s="1">
        <f>N43*9/8+I43</f>
        <v>283.77551020408163</v>
      </c>
      <c r="P43" s="1">
        <f>J43*10*LN(O43/(N43/8+I43))+P$4</f>
        <v>2281.311094616593</v>
      </c>
      <c r="Q43" s="19">
        <f>P43/O43</f>
        <v>8.0391401392458146</v>
      </c>
      <c r="R43" s="29">
        <f t="shared" si="0"/>
        <v>930.14550094594654</v>
      </c>
      <c r="S43" s="11">
        <f t="shared" si="1"/>
        <v>1.8542571236544796</v>
      </c>
      <c r="T43" s="11">
        <f t="shared" si="2"/>
        <v>2.60249000554</v>
      </c>
      <c r="U43" s="11">
        <f t="shared" si="3"/>
        <v>153.04000000000002</v>
      </c>
      <c r="V43" s="30">
        <f t="shared" si="4"/>
        <v>43.413288906558634</v>
      </c>
      <c r="Y43">
        <v>2</v>
      </c>
      <c r="Z43" s="1" t="s">
        <v>3</v>
      </c>
      <c r="AA43" s="1">
        <v>1.5836734693877554</v>
      </c>
      <c r="AB43" s="1">
        <v>4.0816326530612246</v>
      </c>
      <c r="AC43" s="1">
        <v>5540.2735887033959</v>
      </c>
      <c r="AD43">
        <v>1357.367029232332</v>
      </c>
    </row>
    <row r="44" spans="1:30">
      <c r="A44">
        <v>3</v>
      </c>
      <c r="B44" t="s">
        <v>18</v>
      </c>
      <c r="C44">
        <v>4</v>
      </c>
      <c r="D44">
        <v>315</v>
      </c>
      <c r="E44">
        <v>1000</v>
      </c>
      <c r="F44">
        <v>295</v>
      </c>
      <c r="G44">
        <v>936</v>
      </c>
      <c r="H44" t="s">
        <v>40</v>
      </c>
      <c r="I44">
        <f>C44*A44+I$4</f>
        <v>104.29</v>
      </c>
      <c r="J44" s="37">
        <f>(K$4+A44*(G44*(1-H$4)+E44*H$4))/((A44*(G44*(1-H$4)+E44*H$4))/(F44*(1-H$4)+D44*H$4)+K$4/J$4)</f>
        <v>295</v>
      </c>
      <c r="K44">
        <f>A44*(G44*(1-H$4)+E44*H$4)+K$4</f>
        <v>3744</v>
      </c>
      <c r="L44">
        <f>A44</f>
        <v>3</v>
      </c>
      <c r="M44" t="str">
        <f>B44</f>
        <v>вектор</v>
      </c>
      <c r="N44" s="1">
        <f>(K44/$O$4-I44)*8/9</f>
        <v>246.88961451247164</v>
      </c>
      <c r="O44" s="1">
        <f>N44*9/8+I44</f>
        <v>382.0408163265306</v>
      </c>
      <c r="P44" s="1">
        <f>J44*10*LN(O44/(N44/8+I44))+P$4</f>
        <v>3065.443196036902</v>
      </c>
      <c r="Q44" s="19">
        <f>P44/O44</f>
        <v>8.023863066549584</v>
      </c>
      <c r="R44" s="29">
        <f t="shared" si="0"/>
        <v>994.20482635531414</v>
      </c>
      <c r="S44" s="11">
        <f t="shared" si="1"/>
        <v>2.4841720289130018</v>
      </c>
      <c r="T44" s="11">
        <f t="shared" si="2"/>
        <v>3.4797414730533793</v>
      </c>
      <c r="U44" s="11">
        <f t="shared" si="3"/>
        <v>153.79000000000002</v>
      </c>
      <c r="V44" s="30">
        <f t="shared" si="4"/>
        <v>34.668803418803421</v>
      </c>
      <c r="Y44">
        <v>3</v>
      </c>
      <c r="Z44" s="1" t="s">
        <v>2</v>
      </c>
      <c r="AA44" s="1">
        <v>2.3270748299319717</v>
      </c>
      <c r="AB44" s="1">
        <v>4.8979591836734686</v>
      </c>
      <c r="AC44" s="1">
        <v>5838.2491691031992</v>
      </c>
      <c r="AD44">
        <v>1191.9758720252366</v>
      </c>
    </row>
    <row r="45" spans="1:30">
      <c r="A45">
        <v>7</v>
      </c>
      <c r="B45" t="s">
        <v>15</v>
      </c>
      <c r="C45">
        <v>2</v>
      </c>
      <c r="D45">
        <v>310</v>
      </c>
      <c r="E45">
        <v>400</v>
      </c>
      <c r="F45">
        <v>290</v>
      </c>
      <c r="G45">
        <v>374</v>
      </c>
      <c r="H45" t="s">
        <v>43</v>
      </c>
      <c r="I45">
        <f>C45*A45+I$4</f>
        <v>106.29</v>
      </c>
      <c r="J45" s="37">
        <f>(K$4+A45*(G45*(1-H$4)+E45*H$4))/((A45*(G45*(1-H$4)+E45*H$4))/(F45*(1-H$4)+D45*H$4)+K$4/J$4)</f>
        <v>291.30031137724552</v>
      </c>
      <c r="K45">
        <f>A45*(G45*(1-H$4)+E45*H$4)+K$4</f>
        <v>3554</v>
      </c>
      <c r="L45">
        <f>A45</f>
        <v>7</v>
      </c>
      <c r="M45" t="str">
        <f>B45</f>
        <v>рысь</v>
      </c>
      <c r="N45" s="1">
        <f>(K45/$O$4-I45)*8/9</f>
        <v>227.87827664399089</v>
      </c>
      <c r="O45" s="1">
        <f>N45*9/8+I45</f>
        <v>362.65306122448976</v>
      </c>
      <c r="P45" s="1">
        <f>J45*10*LN(O45/(N45/8+I45))+P$4</f>
        <v>2883.4113718321851</v>
      </c>
      <c r="Q45" s="19">
        <f>P45/O45</f>
        <v>7.9508811040955027</v>
      </c>
      <c r="R45" s="29">
        <f t="shared" si="0"/>
        <v>966.78738448033209</v>
      </c>
      <c r="S45" s="11">
        <f t="shared" si="1"/>
        <v>2.3278327313979696</v>
      </c>
      <c r="T45" s="11">
        <f t="shared" si="2"/>
        <v>3.2440563666203577</v>
      </c>
      <c r="U45" s="11">
        <f t="shared" si="3"/>
        <v>155.79000000000002</v>
      </c>
      <c r="V45" s="30">
        <f t="shared" si="4"/>
        <v>36.064191616766472</v>
      </c>
      <c r="Y45">
        <v>1</v>
      </c>
      <c r="Z45" s="1" t="s">
        <v>5</v>
      </c>
      <c r="AA45" s="1">
        <v>3.184399092970521</v>
      </c>
      <c r="AB45" s="1">
        <v>6.1224489795918364</v>
      </c>
      <c r="AC45" s="1">
        <v>6502.0456110627529</v>
      </c>
      <c r="AD45">
        <v>1062.0007831402497</v>
      </c>
    </row>
    <row r="46" spans="1:30">
      <c r="A46" s="19">
        <v>7</v>
      </c>
      <c r="B46" s="19" t="s">
        <v>6</v>
      </c>
      <c r="C46" s="19">
        <v>0.9</v>
      </c>
      <c r="D46" s="19">
        <v>305</v>
      </c>
      <c r="E46" s="19">
        <v>120</v>
      </c>
      <c r="F46" s="19">
        <v>275</v>
      </c>
      <c r="G46" s="19">
        <v>108</v>
      </c>
      <c r="H46" s="19" t="s">
        <v>52</v>
      </c>
      <c r="I46" s="19">
        <f>C46*A46+I$4</f>
        <v>98.59</v>
      </c>
      <c r="J46" s="37">
        <f>(K$4+A46*(G46*(1-H$4)+E46*H$4))/((A46*(G46*(1-H$4)+E46*H$4))/(F46*(1-H$4)+D46*H$4)+K$4/J$4)</f>
        <v>285.71562382914948</v>
      </c>
      <c r="K46">
        <f>A46*(G46*(1-H$4)+E46*H$4)+K$4</f>
        <v>1692</v>
      </c>
      <c r="L46" s="19">
        <f>A46</f>
        <v>7</v>
      </c>
      <c r="M46" s="19" t="str">
        <f>B46</f>
        <v>стукач</v>
      </c>
      <c r="N46" s="20">
        <f>(K46/$O$4-I46)*8/9</f>
        <v>65.833832199546478</v>
      </c>
      <c r="O46" s="20">
        <f>N46*9/8+I46</f>
        <v>172.65306122448979</v>
      </c>
      <c r="P46" s="1">
        <f>J46*10*LN(O46/(N46/8+I46))+P$4</f>
        <v>1371.8527023934651</v>
      </c>
      <c r="Q46" s="19">
        <f>P46/O46</f>
        <v>7.9457189618534034</v>
      </c>
      <c r="R46" s="29">
        <f t="shared" si="0"/>
        <v>1007.3312534923786</v>
      </c>
      <c r="S46" s="11">
        <f t="shared" si="1"/>
        <v>1.1658657655782956</v>
      </c>
      <c r="T46" s="11">
        <f t="shared" si="2"/>
        <v>1.6586901837303274</v>
      </c>
      <c r="U46" s="11">
        <f t="shared" si="3"/>
        <v>148.09</v>
      </c>
      <c r="V46" s="30">
        <f t="shared" si="4"/>
        <v>74.299571208525876</v>
      </c>
      <c r="Y46">
        <v>3</v>
      </c>
      <c r="Z46" s="1" t="s">
        <v>3</v>
      </c>
      <c r="AA46" s="1">
        <v>3.282176870748299</v>
      </c>
      <c r="AB46" s="1">
        <v>6.1224489795918364</v>
      </c>
      <c r="AC46" s="1">
        <v>6426.7994111652888</v>
      </c>
      <c r="AD46">
        <v>1049.7105704903306</v>
      </c>
    </row>
    <row r="47" spans="1:30">
      <c r="A47">
        <v>3</v>
      </c>
      <c r="B47" t="s">
        <v>12</v>
      </c>
      <c r="C47">
        <v>1.6</v>
      </c>
      <c r="D47">
        <v>330</v>
      </c>
      <c r="E47">
        <v>300</v>
      </c>
      <c r="F47">
        <v>265</v>
      </c>
      <c r="G47">
        <v>241</v>
      </c>
      <c r="H47" t="s">
        <v>41</v>
      </c>
      <c r="I47">
        <f>C47*A47+I$4</f>
        <v>97.09</v>
      </c>
      <c r="J47" s="37">
        <f>(K$4+A47*(G47*(1-H$4)+E47*H$4))/((A47*(G47*(1-H$4)+E47*H$4))/(F47*(1-H$4)+D47*H$4)+K$4/J$4)</f>
        <v>281.1300601528207</v>
      </c>
      <c r="K47">
        <f>A47*(G47*(1-H$4)+E47*H$4)+K$4</f>
        <v>1659</v>
      </c>
      <c r="L47">
        <f>A47</f>
        <v>3</v>
      </c>
      <c r="M47" t="str">
        <f>B47</f>
        <v>скиф</v>
      </c>
      <c r="N47" s="1">
        <f>(K47/$O$4-I47)*8/9</f>
        <v>64.173968253968241</v>
      </c>
      <c r="O47" s="1">
        <f>N47*9/8+I47</f>
        <v>169.28571428571428</v>
      </c>
      <c r="P47" s="1">
        <f>J47*10*LN(O47/(N47/8+I47))+P$4</f>
        <v>1339.7643009910832</v>
      </c>
      <c r="Q47" s="19">
        <f>P47/O47</f>
        <v>7.9142194995253865</v>
      </c>
      <c r="R47" s="29">
        <f t="shared" si="0"/>
        <v>1003.3506888192605</v>
      </c>
      <c r="S47" s="11">
        <f t="shared" si="1"/>
        <v>1.1548244374494459</v>
      </c>
      <c r="T47" s="11">
        <f t="shared" si="2"/>
        <v>1.6501190592232604</v>
      </c>
      <c r="U47" s="11">
        <f t="shared" si="3"/>
        <v>146.59</v>
      </c>
      <c r="V47" s="30">
        <f t="shared" si="4"/>
        <v>74.561317942881928</v>
      </c>
      <c r="Y47">
        <v>3</v>
      </c>
      <c r="Z47" s="1" t="s">
        <v>1</v>
      </c>
      <c r="AA47" s="1">
        <v>-1.322448979591837</v>
      </c>
      <c r="AB47" s="1">
        <v>0.61224489795918347</v>
      </c>
      <c r="AC47" s="1">
        <v>632.34111996341881</v>
      </c>
      <c r="AD47">
        <v>1032.8238292735844</v>
      </c>
    </row>
    <row r="48" spans="1:30">
      <c r="A48">
        <v>4</v>
      </c>
      <c r="B48" t="s">
        <v>8</v>
      </c>
      <c r="C48">
        <v>1</v>
      </c>
      <c r="D48">
        <v>340</v>
      </c>
      <c r="E48">
        <v>180</v>
      </c>
      <c r="F48">
        <v>290</v>
      </c>
      <c r="G48">
        <v>153</v>
      </c>
      <c r="H48" t="s">
        <v>40</v>
      </c>
      <c r="I48">
        <f>C48*A48+I$4</f>
        <v>96.29</v>
      </c>
      <c r="J48" s="37">
        <f>(K$4+A48*(G48*(1-H$4)+E48*H$4))/((A48*(G48*(1-H$4)+E48*H$4))/(F48*(1-H$4)+D48*H$4)+K$4/J$4)</f>
        <v>293.00278773397054</v>
      </c>
      <c r="K48">
        <f>A48*(G48*(1-H$4)+E48*H$4)+K$4</f>
        <v>1548</v>
      </c>
      <c r="L48">
        <f>A48</f>
        <v>4</v>
      </c>
      <c r="M48" t="str">
        <f>B48</f>
        <v>дротик</v>
      </c>
      <c r="N48" s="1">
        <f>(K48/$O$4-I48)*8/9</f>
        <v>54.81705215419499</v>
      </c>
      <c r="O48" s="1">
        <f>N48*9/8+I48</f>
        <v>157.95918367346937</v>
      </c>
      <c r="P48" s="1">
        <f>J48*10*LN(O48/(N48/8+I48))+P$4</f>
        <v>1248.8620135334077</v>
      </c>
      <c r="Q48" s="19">
        <f>P48/O48</f>
        <v>7.9062323854182148</v>
      </c>
      <c r="R48" s="26">
        <f t="shared" si="0"/>
        <v>1052.6282276555582</v>
      </c>
      <c r="S48" s="27">
        <f t="shared" si="1"/>
        <v>1.0834706336063471</v>
      </c>
      <c r="T48" s="27">
        <f t="shared" si="2"/>
        <v>1.5518143596961329</v>
      </c>
      <c r="U48" s="27">
        <f t="shared" si="3"/>
        <v>145.79000000000002</v>
      </c>
      <c r="V48" s="28">
        <f t="shared" si="4"/>
        <v>83.282446125934783</v>
      </c>
      <c r="Y48">
        <v>2</v>
      </c>
      <c r="Z48" s="1" t="s">
        <v>4</v>
      </c>
      <c r="AA48" s="1">
        <v>3.6716553287981859</v>
      </c>
      <c r="AB48" s="1">
        <v>6.5306122448979593</v>
      </c>
      <c r="AC48" s="1">
        <v>6529.7359474817695</v>
      </c>
      <c r="AD48">
        <v>999.86581695814596</v>
      </c>
    </row>
    <row r="49" spans="1:30">
      <c r="A49">
        <v>8</v>
      </c>
      <c r="B49" t="s">
        <v>12</v>
      </c>
      <c r="C49">
        <v>1.6</v>
      </c>
      <c r="D49">
        <v>330</v>
      </c>
      <c r="E49">
        <v>300</v>
      </c>
      <c r="F49">
        <v>265</v>
      </c>
      <c r="G49">
        <v>241</v>
      </c>
      <c r="H49" t="s">
        <v>41</v>
      </c>
      <c r="I49">
        <f>C49*A49+I$4</f>
        <v>105.09</v>
      </c>
      <c r="J49" s="37">
        <f>(K$4+A49*(G49*(1-H$4)+E49*H$4))/((A49*(G49*(1-H$4)+E49*H$4))/(F49*(1-H$4)+D49*H$4)+K$4/J$4)</f>
        <v>274.11018609206661</v>
      </c>
      <c r="K49">
        <f>A49*(G49*(1-H$4)+E49*H$4)+K$4</f>
        <v>2864</v>
      </c>
      <c r="L49">
        <f>A49</f>
        <v>8</v>
      </c>
      <c r="M49" t="str">
        <f>B49</f>
        <v>скиф</v>
      </c>
      <c r="N49" s="1">
        <f>(K49/$O$4-I49)*8/9</f>
        <v>166.35990929705216</v>
      </c>
      <c r="O49" s="1">
        <f>N49*9/8+I49</f>
        <v>292.24489795918367</v>
      </c>
      <c r="P49" s="1">
        <f>J49*10*LN(O49/(N49/8+I49))+P$4</f>
        <v>2308.6202405954696</v>
      </c>
      <c r="Q49" s="19">
        <f>P49/O49</f>
        <v>7.8996083651660625</v>
      </c>
      <c r="R49" s="29">
        <f t="shared" si="0"/>
        <v>918.12324723297036</v>
      </c>
      <c r="S49" s="11">
        <f t="shared" si="1"/>
        <v>1.8904515037142355</v>
      </c>
      <c r="T49" s="11">
        <f t="shared" si="2"/>
        <v>2.642597865622422</v>
      </c>
      <c r="U49" s="11">
        <f t="shared" si="3"/>
        <v>154.59</v>
      </c>
      <c r="V49" s="30">
        <f t="shared" si="4"/>
        <v>42.111900097943192</v>
      </c>
      <c r="Y49">
        <v>4</v>
      </c>
      <c r="Z49" s="1" t="s">
        <v>2</v>
      </c>
      <c r="AA49" s="1">
        <v>3.7072108843537404</v>
      </c>
      <c r="AB49" s="1">
        <v>6.5306122448979576</v>
      </c>
      <c r="AC49" s="1">
        <v>6400.8193116680277</v>
      </c>
      <c r="AD49">
        <v>980.12545709916697</v>
      </c>
    </row>
    <row r="50" spans="1:30">
      <c r="A50">
        <v>2</v>
      </c>
      <c r="B50" t="s">
        <v>20</v>
      </c>
      <c r="C50">
        <v>6</v>
      </c>
      <c r="D50">
        <v>310</v>
      </c>
      <c r="E50">
        <v>1500</v>
      </c>
      <c r="F50">
        <v>285</v>
      </c>
      <c r="G50">
        <v>1379</v>
      </c>
      <c r="H50" t="s">
        <v>67</v>
      </c>
      <c r="I50">
        <f>C50*A50+I$4</f>
        <v>104.29</v>
      </c>
      <c r="J50" s="37">
        <f>(K$4+A50*(G50*(1-H$4)+E50*H$4))/((A50*(G50*(1-H$4)+E50*H$4))/(F50*(1-H$4)+D50*H$4)+K$4/J$4)</f>
        <v>287.4691540861001</v>
      </c>
      <c r="K50">
        <f>A50*(G50*(1-H$4)+E50*H$4)+K$4</f>
        <v>3694</v>
      </c>
      <c r="L50">
        <f>A50</f>
        <v>2</v>
      </c>
      <c r="M50" t="str">
        <f>B50</f>
        <v>грохот</v>
      </c>
      <c r="N50" s="1">
        <f>(K50/$O$4-I50)*8/9</f>
        <v>242.35446712018134</v>
      </c>
      <c r="O50" s="1">
        <f>N50*9/8+I50</f>
        <v>376.93877551020404</v>
      </c>
      <c r="P50" s="1">
        <f>J50*10*LN(O50/(N50/8+I50))+P$4</f>
        <v>2960.6216600986568</v>
      </c>
      <c r="Q50" s="19">
        <f>P50/O50</f>
        <v>7.8543833971215049</v>
      </c>
      <c r="R50" s="29">
        <f t="shared" si="0"/>
        <v>968.8244760023058</v>
      </c>
      <c r="S50" s="11">
        <f t="shared" si="1"/>
        <v>2.4509966545952531</v>
      </c>
      <c r="T50" s="11">
        <f t="shared" si="2"/>
        <v>3.4332705666290559</v>
      </c>
      <c r="U50" s="11">
        <f t="shared" si="3"/>
        <v>153.79000000000002</v>
      </c>
      <c r="V50" s="30">
        <f t="shared" si="4"/>
        <v>34.241047048696274</v>
      </c>
      <c r="Y50">
        <v>4</v>
      </c>
      <c r="Z50" s="1" t="s">
        <v>3</v>
      </c>
      <c r="AA50" s="1">
        <v>4.9806802721088435</v>
      </c>
      <c r="AB50" s="1">
        <v>8.1632653061224492</v>
      </c>
      <c r="AC50" s="1">
        <v>6983.2415316951447</v>
      </c>
      <c r="AD50">
        <v>855.44708763265521</v>
      </c>
    </row>
    <row r="51" spans="1:30">
      <c r="A51">
        <v>7</v>
      </c>
      <c r="B51" t="s">
        <v>14</v>
      </c>
      <c r="C51">
        <v>2</v>
      </c>
      <c r="D51">
        <v>305</v>
      </c>
      <c r="E51">
        <v>180</v>
      </c>
      <c r="F51">
        <v>275</v>
      </c>
      <c r="G51">
        <v>162</v>
      </c>
      <c r="H51" t="s">
        <v>66</v>
      </c>
      <c r="I51">
        <f>C51*A51+I$4</f>
        <v>106.29</v>
      </c>
      <c r="J51" s="37">
        <f>(K$4+A51*(G51*(1-H$4)+E51*H$4))/((A51*(G51*(1-H$4)+E51*H$4))/(F51*(1-H$4)+D51*H$4)+K$4/J$4)</f>
        <v>283.69697430439408</v>
      </c>
      <c r="K51">
        <f>A51*(G51*(1-H$4)+E51*H$4)+K$4</f>
        <v>2070</v>
      </c>
      <c r="L51">
        <f>A51</f>
        <v>7</v>
      </c>
      <c r="M51" t="str">
        <f>B51</f>
        <v>рапира</v>
      </c>
      <c r="N51" s="1">
        <f>(K51/$O$4-I51)*8/9</f>
        <v>93.275102040816307</v>
      </c>
      <c r="O51" s="1">
        <f>N51*9/8+I51</f>
        <v>211.22448979591837</v>
      </c>
      <c r="P51" s="1">
        <f>J51*10*LN(O51/(N51/8+I51))+P$4</f>
        <v>1653.0054873488668</v>
      </c>
      <c r="Q51" s="19">
        <f>P51/O51</f>
        <v>7.8258230802023645</v>
      </c>
      <c r="R51" s="29">
        <f t="shared" si="0"/>
        <v>941.55290969645591</v>
      </c>
      <c r="S51" s="11">
        <f t="shared" si="1"/>
        <v>1.3558282931890258</v>
      </c>
      <c r="T51" s="11">
        <f t="shared" si="2"/>
        <v>1.8894757115655991</v>
      </c>
      <c r="U51" s="11">
        <f t="shared" si="3"/>
        <v>155.79000000000002</v>
      </c>
      <c r="V51" s="30">
        <f t="shared" si="4"/>
        <v>60.302738499484725</v>
      </c>
      <c r="Y51">
        <v>5</v>
      </c>
      <c r="Z51" s="1" t="s">
        <v>2</v>
      </c>
      <c r="AA51" s="1">
        <v>5.0873469387755108</v>
      </c>
      <c r="AB51" s="1">
        <v>8.1632653061224492</v>
      </c>
      <c r="AC51" s="1">
        <v>6799.5181352117943</v>
      </c>
      <c r="AD51">
        <v>832.9409715634448</v>
      </c>
    </row>
    <row r="52" spans="1:30">
      <c r="A52">
        <v>8</v>
      </c>
      <c r="B52" t="s">
        <v>14</v>
      </c>
      <c r="C52">
        <v>2</v>
      </c>
      <c r="D52">
        <v>305</v>
      </c>
      <c r="E52">
        <v>180</v>
      </c>
      <c r="F52">
        <v>275</v>
      </c>
      <c r="G52">
        <v>162</v>
      </c>
      <c r="H52" t="s">
        <v>66</v>
      </c>
      <c r="I52">
        <f>C52*A52+I$4</f>
        <v>108.29</v>
      </c>
      <c r="J52" s="37">
        <f>(K$4+A52*(G52*(1-H$4)+E52*H$4))/((A52*(G52*(1-H$4)+E52*H$4))/(F52*(1-H$4)+D52*H$4)+K$4/J$4)</f>
        <v>283.04727068092291</v>
      </c>
      <c r="K52">
        <f>A52*(G52*(1-H$4)+E52*H$4)+K$4</f>
        <v>2232</v>
      </c>
      <c r="L52">
        <f>A52</f>
        <v>8</v>
      </c>
      <c r="M52" t="str">
        <f>B52</f>
        <v>рапира</v>
      </c>
      <c r="N52" s="1">
        <f>(K52/$O$4-I52)*8/9</f>
        <v>106.19120181405893</v>
      </c>
      <c r="O52" s="1">
        <f>N52*9/8+I52</f>
        <v>227.7551020408163</v>
      </c>
      <c r="P52" s="1">
        <f>J52*10*LN(O52/(N52/8+I52))+P$4</f>
        <v>1777.0581859091876</v>
      </c>
      <c r="Q52" s="19">
        <f>P52/O52</f>
        <v>7.802495619135323</v>
      </c>
      <c r="R52" s="29">
        <f t="shared" si="0"/>
        <v>925.31093838829042</v>
      </c>
      <c r="S52" s="11">
        <f t="shared" si="1"/>
        <v>1.4434064391965034</v>
      </c>
      <c r="T52" s="11">
        <f t="shared" si="2"/>
        <v>2.0015388174779534</v>
      </c>
      <c r="U52" s="11">
        <f t="shared" si="3"/>
        <v>157.79000000000002</v>
      </c>
      <c r="V52" s="30">
        <f t="shared" si="4"/>
        <v>55.797849058963301</v>
      </c>
      <c r="Y52">
        <v>3</v>
      </c>
      <c r="Z52" t="s">
        <v>4</v>
      </c>
      <c r="AA52">
        <v>6.414149659863944</v>
      </c>
      <c r="AB52">
        <v>9.7959183673469372</v>
      </c>
      <c r="AC52">
        <v>7266.057535468457</v>
      </c>
      <c r="AD52">
        <v>741.74337341240505</v>
      </c>
    </row>
    <row r="53" spans="1:30">
      <c r="A53">
        <v>7</v>
      </c>
      <c r="B53" t="s">
        <v>62</v>
      </c>
      <c r="C53">
        <v>1.5</v>
      </c>
      <c r="D53">
        <v>320</v>
      </c>
      <c r="E53">
        <v>215</v>
      </c>
      <c r="F53">
        <v>250</v>
      </c>
      <c r="G53">
        <v>168</v>
      </c>
      <c r="H53" t="s">
        <v>66</v>
      </c>
      <c r="I53">
        <f>C53*A53+I$4</f>
        <v>102.79</v>
      </c>
      <c r="J53" s="37">
        <f>(K$4+A53*(G53*(1-H$4)+E53*H$4))/((A53*(G53*(1-H$4)+E53*H$4))/(F53*(1-H$4)+D53*H$4)+K$4/J$4)</f>
        <v>268.12642016112375</v>
      </c>
      <c r="K53">
        <f>A53*(G53*(1-H$4)+E53*H$4)+K$4</f>
        <v>2112</v>
      </c>
      <c r="L53">
        <f>A53</f>
        <v>7</v>
      </c>
      <c r="M53" t="str">
        <f>B53</f>
        <v>вертляв</v>
      </c>
      <c r="N53" s="1">
        <f>(K53/$O$4-I53)*8/9</f>
        <v>100.19573696145125</v>
      </c>
      <c r="O53" s="1">
        <f>N53*9/8+I53</f>
        <v>215.51020408163265</v>
      </c>
      <c r="P53" s="1">
        <f>J53*10*LN(O53/(N53/8+I53))+P$4</f>
        <v>1676.7161435622324</v>
      </c>
      <c r="Q53" s="19">
        <f>P53/O53</f>
        <v>7.7802169540292985</v>
      </c>
      <c r="R53" s="29">
        <f t="shared" si="0"/>
        <v>914.24080132587994</v>
      </c>
      <c r="S53" s="11">
        <f t="shared" si="1"/>
        <v>1.4151303702254423</v>
      </c>
      <c r="T53" s="11">
        <f t="shared" si="2"/>
        <v>1.9901210091571948</v>
      </c>
      <c r="U53" s="11">
        <f t="shared" si="3"/>
        <v>152.29000000000002</v>
      </c>
      <c r="V53" s="30">
        <f t="shared" si="4"/>
        <v>55.859670866900778</v>
      </c>
      <c r="Y53">
        <v>6</v>
      </c>
      <c r="Z53" t="s">
        <v>2</v>
      </c>
      <c r="AA53">
        <v>6.4674829931972777</v>
      </c>
      <c r="AB53">
        <v>9.7959183673469372</v>
      </c>
      <c r="AC53">
        <v>7099.444062505112</v>
      </c>
      <c r="AD53">
        <v>724.73491471406362</v>
      </c>
    </row>
    <row r="54" spans="1:30">
      <c r="A54">
        <v>6</v>
      </c>
      <c r="B54" t="s">
        <v>14</v>
      </c>
      <c r="C54">
        <v>2</v>
      </c>
      <c r="D54">
        <v>305</v>
      </c>
      <c r="E54">
        <v>180</v>
      </c>
      <c r="F54">
        <v>275</v>
      </c>
      <c r="G54">
        <v>162</v>
      </c>
      <c r="H54" t="s">
        <v>66</v>
      </c>
      <c r="I54">
        <f>C54*A54+I$4</f>
        <v>104.29</v>
      </c>
      <c r="J54" s="37">
        <f>(K$4+A54*(G54*(1-H$4)+E54*H$4))/((A54*(G54*(1-H$4)+E54*H$4))/(F54*(1-H$4)+D54*H$4)+K$4/J$4)</f>
        <v>284.46080052927556</v>
      </c>
      <c r="K54">
        <f>A54*(G54*(1-H$4)+E54*H$4)+K$4</f>
        <v>1908</v>
      </c>
      <c r="L54">
        <f>A54</f>
        <v>6</v>
      </c>
      <c r="M54" t="str">
        <f>B54</f>
        <v>рапира</v>
      </c>
      <c r="N54" s="1">
        <f>(K54/$O$4-I54)*8/9</f>
        <v>80.359002267573672</v>
      </c>
      <c r="O54" s="1">
        <f>N54*9/8+I54</f>
        <v>194.69387755102039</v>
      </c>
      <c r="P54" s="1">
        <f>J54*10*LN(O54/(N54/8+I54))+P$4</f>
        <v>1514.1757995758201</v>
      </c>
      <c r="Q54" s="19">
        <f>P54/O54</f>
        <v>7.7772132263328286</v>
      </c>
      <c r="R54" s="29">
        <f t="shared" si="0"/>
        <v>958.68576540712559</v>
      </c>
      <c r="S54" s="11">
        <f t="shared" si="1"/>
        <v>1.2659722839652796</v>
      </c>
      <c r="T54" s="11">
        <f t="shared" si="2"/>
        <v>1.7733297891522033</v>
      </c>
      <c r="U54" s="11">
        <f t="shared" si="3"/>
        <v>153.79000000000002</v>
      </c>
      <c r="V54" s="30">
        <f t="shared" si="4"/>
        <v>65.598926746793111</v>
      </c>
      <c r="Y54">
        <v>5</v>
      </c>
      <c r="Z54" t="s">
        <v>3</v>
      </c>
      <c r="AA54">
        <v>6.6791836734693879</v>
      </c>
      <c r="AB54">
        <v>10.204081632653061</v>
      </c>
      <c r="AC54">
        <v>7370.396199090047</v>
      </c>
      <c r="AD54">
        <v>722.29882751082459</v>
      </c>
    </row>
    <row r="55" spans="1:30">
      <c r="A55">
        <v>6</v>
      </c>
      <c r="B55" t="s">
        <v>62</v>
      </c>
      <c r="C55">
        <v>1.5</v>
      </c>
      <c r="D55">
        <v>320</v>
      </c>
      <c r="E55">
        <v>215</v>
      </c>
      <c r="F55">
        <v>250</v>
      </c>
      <c r="G55">
        <v>168</v>
      </c>
      <c r="H55" t="s">
        <v>66</v>
      </c>
      <c r="I55">
        <f>C55*A55+I$4</f>
        <v>101.29</v>
      </c>
      <c r="J55" s="37">
        <f>(K$4+A55*(G55*(1-H$4)+E55*H$4))/((A55*(G55*(1-H$4)+E55*H$4))/(F55*(1-H$4)+D55*H$4)+K$4/J$4)</f>
        <v>269.8170731707317</v>
      </c>
      <c r="K55">
        <f>A55*(G55*(1-H$4)+E55*H$4)+K$4</f>
        <v>1944</v>
      </c>
      <c r="L55">
        <f>A55</f>
        <v>6</v>
      </c>
      <c r="M55" t="str">
        <f>B55</f>
        <v>вертляв</v>
      </c>
      <c r="N55" s="1">
        <f>(K55/$O$4-I55)*8/9</f>
        <v>86.290975056689319</v>
      </c>
      <c r="O55" s="1">
        <f>N55*9/8+I55</f>
        <v>198.36734693877548</v>
      </c>
      <c r="P55" s="1">
        <f>J55*10*LN(O55/(N55/8+I55))+P$4</f>
        <v>1540.4937827283527</v>
      </c>
      <c r="Q55" s="19">
        <f>P55/O55</f>
        <v>7.7658637195153597</v>
      </c>
      <c r="R55" s="29">
        <f t="shared" si="0"/>
        <v>930.9332570332673</v>
      </c>
      <c r="S55" s="11">
        <f t="shared" si="1"/>
        <v>1.3155205712499203</v>
      </c>
      <c r="T55" s="11">
        <f t="shared" si="2"/>
        <v>1.857546089884591</v>
      </c>
      <c r="U55" s="11">
        <f t="shared" si="3"/>
        <v>150.79000000000002</v>
      </c>
      <c r="V55" s="30">
        <f t="shared" si="4"/>
        <v>61.069707919301415</v>
      </c>
      <c r="Y55">
        <v>7</v>
      </c>
      <c r="Z55" t="s">
        <v>2</v>
      </c>
      <c r="AA55">
        <v>7.8476190476190464</v>
      </c>
      <c r="AB55">
        <v>11.428571428571427</v>
      </c>
      <c r="AC55">
        <v>7334.4143079199712</v>
      </c>
      <c r="AD55">
        <v>641.76125194299755</v>
      </c>
    </row>
    <row r="56" spans="1:30">
      <c r="A56">
        <v>1</v>
      </c>
      <c r="B56" t="s">
        <v>16</v>
      </c>
      <c r="C56">
        <v>3</v>
      </c>
      <c r="D56">
        <v>320</v>
      </c>
      <c r="E56">
        <v>650</v>
      </c>
      <c r="F56">
        <v>280</v>
      </c>
      <c r="G56">
        <v>569</v>
      </c>
      <c r="H56" t="s">
        <v>67</v>
      </c>
      <c r="I56">
        <f>C56*A56+I$4</f>
        <v>95.29</v>
      </c>
      <c r="J56" s="37">
        <f>(K$4+A56*(G56*(1-H$4)+E56*H$4))/((A56*(G56*(1-H$4)+E56*H$4))/(F56*(1-H$4)+D56*H$4)+K$4/J$4)</f>
        <v>289.14370776977916</v>
      </c>
      <c r="K56">
        <f>A56*(G56*(1-H$4)+E56*H$4)+K$4</f>
        <v>1505</v>
      </c>
      <c r="L56">
        <f>A56</f>
        <v>1</v>
      </c>
      <c r="M56" t="str">
        <f>B56</f>
        <v>шкипер</v>
      </c>
      <c r="N56" s="1">
        <f>(K56/$O$4-I56)*8/9</f>
        <v>51.805714285714267</v>
      </c>
      <c r="O56" s="1">
        <f>N56*9/8+I56</f>
        <v>153.57142857142856</v>
      </c>
      <c r="P56" s="1">
        <f>J56*10*LN(O56/(N56/8+I56))+P$4</f>
        <v>1189.8047843274769</v>
      </c>
      <c r="Q56" s="19">
        <f>P56/O56</f>
        <v>7.7475660374812456</v>
      </c>
      <c r="R56" s="29">
        <f t="shared" si="0"/>
        <v>1047.4094119148465</v>
      </c>
      <c r="S56" s="11">
        <f t="shared" si="1"/>
        <v>1.0606494134362079</v>
      </c>
      <c r="T56" s="11">
        <f t="shared" si="2"/>
        <v>1.5236772355534136</v>
      </c>
      <c r="U56" s="11">
        <f t="shared" si="3"/>
        <v>144.79000000000002</v>
      </c>
      <c r="V56" s="30">
        <f t="shared" si="4"/>
        <v>84.533708583855699</v>
      </c>
      <c r="Y56">
        <v>2</v>
      </c>
      <c r="Z56" t="s">
        <v>5</v>
      </c>
      <c r="AA56">
        <v>8.1821315192743747</v>
      </c>
      <c r="AB56">
        <v>12.244897959183671</v>
      </c>
      <c r="AC56">
        <v>7775.1960310518389</v>
      </c>
      <c r="AD56">
        <v>634.97434253590029</v>
      </c>
    </row>
    <row r="57" spans="1:30">
      <c r="A57">
        <v>9</v>
      </c>
      <c r="B57" t="s">
        <v>14</v>
      </c>
      <c r="C57">
        <v>2</v>
      </c>
      <c r="D57">
        <v>305</v>
      </c>
      <c r="E57">
        <v>180</v>
      </c>
      <c r="F57">
        <v>275</v>
      </c>
      <c r="G57">
        <v>162</v>
      </c>
      <c r="H57" t="s">
        <v>66</v>
      </c>
      <c r="I57">
        <f>C57*A57+I$4</f>
        <v>110.29</v>
      </c>
      <c r="J57" s="37">
        <f>(K$4+A57*(G57*(1-H$4)+E57*H$4))/((A57*(G57*(1-H$4)+E57*H$4))/(F57*(1-H$4)+D57*H$4)+K$4/J$4)</f>
        <v>282.48789108522055</v>
      </c>
      <c r="K57">
        <f>A57*(G57*(1-H$4)+E57*H$4)+K$4</f>
        <v>2394</v>
      </c>
      <c r="L57">
        <f>A57</f>
        <v>9</v>
      </c>
      <c r="M57" t="str">
        <f>B57</f>
        <v>рапира</v>
      </c>
      <c r="N57" s="1">
        <f>(K57/$O$4-I57)*8/9</f>
        <v>119.10730158730156</v>
      </c>
      <c r="O57" s="1">
        <f>N57*9/8+I57</f>
        <v>244.28571428571428</v>
      </c>
      <c r="P57" s="1">
        <f>J57*10*LN(O57/(N57/8+I57))+P$4</f>
        <v>1888.7097436592258</v>
      </c>
      <c r="Q57" s="19">
        <f>P57/O57</f>
        <v>7.7315603541605737</v>
      </c>
      <c r="R57" s="29">
        <f t="shared" si="0"/>
        <v>909.84334859922888</v>
      </c>
      <c r="S57" s="11">
        <f t="shared" si="1"/>
        <v>1.5287922541192456</v>
      </c>
      <c r="T57" s="11">
        <f t="shared" si="2"/>
        <v>2.1097306700553955</v>
      </c>
      <c r="U57" s="11">
        <f t="shared" si="3"/>
        <v>159.79000000000002</v>
      </c>
      <c r="V57" s="30">
        <f t="shared" si="4"/>
        <v>51.919244810984566</v>
      </c>
      <c r="Y57">
        <v>1</v>
      </c>
      <c r="Z57" t="s">
        <v>7</v>
      </c>
      <c r="AA57">
        <v>8.6356462585034013</v>
      </c>
      <c r="AB57">
        <v>12.755102040816325</v>
      </c>
      <c r="AC57">
        <v>7981.2465247459577</v>
      </c>
      <c r="AD57">
        <v>625.7297275400831</v>
      </c>
    </row>
    <row r="58" spans="1:30">
      <c r="A58">
        <v>8</v>
      </c>
      <c r="B58" t="s">
        <v>62</v>
      </c>
      <c r="C58">
        <v>1.5</v>
      </c>
      <c r="D58">
        <v>320</v>
      </c>
      <c r="E58">
        <v>215</v>
      </c>
      <c r="F58">
        <v>250</v>
      </c>
      <c r="G58">
        <v>168</v>
      </c>
      <c r="H58" t="s">
        <v>66</v>
      </c>
      <c r="I58">
        <f>C58*A58+I$4</f>
        <v>104.29</v>
      </c>
      <c r="J58" s="37">
        <f>(K$4+A58*(G58*(1-H$4)+E58*H$4))/((A58*(G58*(1-H$4)+E58*H$4))/(F58*(1-H$4)+D58*H$4)+K$4/J$4)</f>
        <v>266.7015607156452</v>
      </c>
      <c r="K58">
        <f>A58*(G58*(1-H$4)+E58*H$4)+K$4</f>
        <v>2280</v>
      </c>
      <c r="L58">
        <f>A58</f>
        <v>8</v>
      </c>
      <c r="M58" t="str">
        <f>B58</f>
        <v>вертляв</v>
      </c>
      <c r="N58" s="1">
        <f>(K58/$O$4-I58)*8/9</f>
        <v>114.10049886621316</v>
      </c>
      <c r="O58" s="1">
        <f>N58*9/8+I58</f>
        <v>232.65306122448982</v>
      </c>
      <c r="P58" s="1">
        <f>J58*10*LN(O58/(N58/8+I58))+P$4</f>
        <v>1798.0803457550401</v>
      </c>
      <c r="Q58" s="19">
        <f>P58/O58</f>
        <v>7.7285909598242943</v>
      </c>
      <c r="R58" s="29">
        <f t="shared" si="0"/>
        <v>898.83382664403155</v>
      </c>
      <c r="S58" s="11">
        <f t="shared" si="1"/>
        <v>1.512797068889328</v>
      </c>
      <c r="T58" s="11">
        <f t="shared" si="2"/>
        <v>2.1190733329491733</v>
      </c>
      <c r="U58" s="11">
        <f t="shared" si="3"/>
        <v>153.79000000000002</v>
      </c>
      <c r="V58" s="30">
        <f t="shared" si="4"/>
        <v>51.468722243370131</v>
      </c>
      <c r="Y58">
        <v>6</v>
      </c>
      <c r="Z58" t="s">
        <v>3</v>
      </c>
      <c r="AA58">
        <v>8.3776870748299306</v>
      </c>
      <c r="AB58">
        <v>12.244897959183673</v>
      </c>
      <c r="AC58">
        <v>7657.2425971569255</v>
      </c>
      <c r="AD58">
        <v>625.3414787678156</v>
      </c>
    </row>
    <row r="59" spans="1:30">
      <c r="A59">
        <v>9</v>
      </c>
      <c r="B59" t="s">
        <v>12</v>
      </c>
      <c r="C59">
        <v>1.6</v>
      </c>
      <c r="D59">
        <v>330</v>
      </c>
      <c r="E59">
        <v>300</v>
      </c>
      <c r="F59">
        <v>265</v>
      </c>
      <c r="G59">
        <v>241</v>
      </c>
      <c r="H59" t="s">
        <v>41</v>
      </c>
      <c r="I59">
        <f>C59*A59+I$4</f>
        <v>106.69000000000001</v>
      </c>
      <c r="J59" s="37">
        <f>(K$4+A59*(G59*(1-H$4)+E59*H$4))/((A59*(G59*(1-H$4)+E59*H$4))/(F59*(1-H$4)+D59*H$4)+K$4/J$4)</f>
        <v>273.3807206933252</v>
      </c>
      <c r="K59">
        <f>A59*(G59*(1-H$4)+E59*H$4)+K$4</f>
        <v>3105</v>
      </c>
      <c r="L59">
        <f>A59</f>
        <v>9</v>
      </c>
      <c r="M59" t="str">
        <f>B59</f>
        <v>скиф</v>
      </c>
      <c r="N59" s="1">
        <f>(K59/$O$4-I59)*8/9</f>
        <v>186.79709750566892</v>
      </c>
      <c r="O59" s="1">
        <f>N59*9/8+I59</f>
        <v>316.83673469387753</v>
      </c>
      <c r="P59" s="1">
        <f>J59*10*LN(O59/(N59/8+I59))+P$4</f>
        <v>2434.5846357691071</v>
      </c>
      <c r="Q59" s="19">
        <f>P59/O59</f>
        <v>7.6840352433292276</v>
      </c>
      <c r="R59" s="29">
        <f t="shared" si="0"/>
        <v>904.56035797802315</v>
      </c>
      <c r="S59" s="11">
        <f t="shared" si="1"/>
        <v>2.0285340591195182</v>
      </c>
      <c r="T59" s="11">
        <f t="shared" si="2"/>
        <v>2.8241085185299712</v>
      </c>
      <c r="U59" s="11">
        <f t="shared" si="3"/>
        <v>156.19</v>
      </c>
      <c r="V59" s="30">
        <f t="shared" si="4"/>
        <v>38.739941096638674</v>
      </c>
      <c r="Y59">
        <v>1</v>
      </c>
      <c r="Z59" t="s">
        <v>6</v>
      </c>
      <c r="AA59">
        <v>8.271020408163265</v>
      </c>
      <c r="AB59">
        <v>12.244897959183673</v>
      </c>
      <c r="AC59">
        <v>7401.3694292296341</v>
      </c>
      <c r="AD59">
        <v>604.44517005375349</v>
      </c>
    </row>
    <row r="60" spans="1:30">
      <c r="A60" s="19">
        <v>6</v>
      </c>
      <c r="B60" s="19" t="s">
        <v>6</v>
      </c>
      <c r="C60" s="19">
        <v>0.9</v>
      </c>
      <c r="D60" s="19">
        <v>305</v>
      </c>
      <c r="E60" s="19">
        <v>120</v>
      </c>
      <c r="F60" s="19">
        <v>275</v>
      </c>
      <c r="G60" s="19">
        <v>108</v>
      </c>
      <c r="H60" s="19" t="s">
        <v>52</v>
      </c>
      <c r="I60" s="19">
        <f>C60*A60+I$4</f>
        <v>97.690000000000012</v>
      </c>
      <c r="J60" s="37">
        <f>(K$4+A60*(G60*(1-H$4)+E60*H$4))/((A60*(G60*(1-H$4)+E60*H$4))/(F60*(1-H$4)+D60*H$4)+K$4/J$4)</f>
        <v>286.47672552166932</v>
      </c>
      <c r="K60">
        <f>A60*(G60*(1-H$4)+E60*H$4)+K$4</f>
        <v>1584</v>
      </c>
      <c r="L60" s="19">
        <f>A60</f>
        <v>6</v>
      </c>
      <c r="M60" s="19" t="str">
        <f>B60</f>
        <v>стукач</v>
      </c>
      <c r="N60" s="20">
        <f>(K60/$O$4-I60)*8/9</f>
        <v>56.837913832199533</v>
      </c>
      <c r="O60" s="20">
        <f>N60*9/8+I60</f>
        <v>161.63265306122449</v>
      </c>
      <c r="P60" s="1">
        <f>J60*10*LN(O60/(N60/8+I60))+P$4</f>
        <v>1241.3684362975728</v>
      </c>
      <c r="Q60" s="19">
        <f>P60/O60</f>
        <v>7.6801835073965989</v>
      </c>
      <c r="R60" s="29">
        <f t="shared" si="0"/>
        <v>1017.4287371704618</v>
      </c>
      <c r="S60" s="11">
        <f t="shared" si="1"/>
        <v>1.0981225155324716</v>
      </c>
      <c r="T60" s="11">
        <f t="shared" si="2"/>
        <v>1.5663596575368199</v>
      </c>
      <c r="U60" s="11">
        <f t="shared" si="3"/>
        <v>147.19</v>
      </c>
      <c r="V60" s="30">
        <f t="shared" si="4"/>
        <v>79.576868200463707</v>
      </c>
      <c r="Y60">
        <v>4</v>
      </c>
      <c r="Z60" t="s">
        <v>4</v>
      </c>
      <c r="AA60">
        <v>9.1566439909297035</v>
      </c>
      <c r="AB60">
        <v>13.061224489795917</v>
      </c>
      <c r="AC60">
        <v>7712.2423349055352</v>
      </c>
      <c r="AD60">
        <v>590.4685537662051</v>
      </c>
    </row>
    <row r="61" spans="1:30">
      <c r="A61">
        <v>3</v>
      </c>
      <c r="B61" t="s">
        <v>10</v>
      </c>
      <c r="C61">
        <v>1.25</v>
      </c>
      <c r="D61">
        <v>310</v>
      </c>
      <c r="E61">
        <v>240</v>
      </c>
      <c r="F61">
        <v>265</v>
      </c>
      <c r="G61">
        <v>205</v>
      </c>
      <c r="H61" t="s">
        <v>66</v>
      </c>
      <c r="I61">
        <f>C61*A61+I$4</f>
        <v>96.04</v>
      </c>
      <c r="J61" s="37">
        <f>(K$4+A61*(G61*(1-H$4)+E61*H$4))/((A61*(G61*(1-H$4)+E61*H$4))/(F61*(1-H$4)+D61*H$4)+K$4/J$4)</f>
        <v>282.32667388494986</v>
      </c>
      <c r="K61">
        <f>A61*(G61*(1-H$4)+E61*H$4)+K$4</f>
        <v>1551</v>
      </c>
      <c r="L61">
        <f>A61</f>
        <v>3</v>
      </c>
      <c r="M61" t="str">
        <f>B61</f>
        <v>факел</v>
      </c>
      <c r="N61" s="1">
        <f>(K61/$O$4-I61)*8/9</f>
        <v>55.311383219954642</v>
      </c>
      <c r="O61" s="1">
        <f>N61*9/8+I61</f>
        <v>158.26530612244898</v>
      </c>
      <c r="P61" s="1">
        <f>J61*10*LN(O61/(N61/8+I61))+P$4</f>
        <v>1213.9799653879907</v>
      </c>
      <c r="Q61" s="19">
        <f>P61/O61</f>
        <v>7.6705374989054214</v>
      </c>
      <c r="R61" s="29">
        <f t="shared" si="0"/>
        <v>1016.3708125405906</v>
      </c>
      <c r="S61" s="11">
        <f t="shared" si="1"/>
        <v>1.0874351114638516</v>
      </c>
      <c r="T61" s="11">
        <f t="shared" si="2"/>
        <v>1.5586498534808839</v>
      </c>
      <c r="U61" s="11">
        <f t="shared" si="3"/>
        <v>145.54000000000002</v>
      </c>
      <c r="V61" s="30">
        <f t="shared" si="4"/>
        <v>80.092673442538967</v>
      </c>
      <c r="Y61">
        <v>8</v>
      </c>
      <c r="Z61" t="s">
        <v>2</v>
      </c>
      <c r="AA61">
        <v>9.2277551020408151</v>
      </c>
      <c r="AB61">
        <v>13.061224489795917</v>
      </c>
      <c r="AC61">
        <v>7524.0451551705592</v>
      </c>
      <c r="AD61">
        <v>576.05970719274603</v>
      </c>
    </row>
    <row r="62" spans="1:30">
      <c r="A62">
        <v>5</v>
      </c>
      <c r="B62" t="s">
        <v>62</v>
      </c>
      <c r="C62">
        <v>1.5</v>
      </c>
      <c r="D62">
        <v>320</v>
      </c>
      <c r="E62">
        <v>215</v>
      </c>
      <c r="F62">
        <v>250</v>
      </c>
      <c r="G62">
        <v>168</v>
      </c>
      <c r="H62" t="s">
        <v>66</v>
      </c>
      <c r="I62">
        <f>C62*A62+I$4</f>
        <v>99.79</v>
      </c>
      <c r="J62" s="37">
        <f>(K$4+A62*(G62*(1-H$4)+E62*H$4))/((A62*(G62*(1-H$4)+E62*H$4))/(F62*(1-H$4)+D62*H$4)+K$4/J$4)</f>
        <v>271.8555417185554</v>
      </c>
      <c r="K62">
        <f>A62*(G62*(1-H$4)+E62*H$4)+K$4</f>
        <v>1776</v>
      </c>
      <c r="L62">
        <f>A62</f>
        <v>5</v>
      </c>
      <c r="M62" t="str">
        <f>B62</f>
        <v>вертляв</v>
      </c>
      <c r="N62" s="1">
        <f>(K62/$O$4-I62)*8/9</f>
        <v>72.386213151927407</v>
      </c>
      <c r="O62" s="1">
        <f>N62*9/8+I62</f>
        <v>181.22448979591834</v>
      </c>
      <c r="P62" s="1">
        <f>J62*10*LN(O62/(N62/8+I62))+P$4</f>
        <v>1386.1192511451534</v>
      </c>
      <c r="Q62" s="19">
        <f>P62/O62</f>
        <v>7.6486310029405997</v>
      </c>
      <c r="R62" s="29">
        <f t="shared" si="0"/>
        <v>949.24418026734941</v>
      </c>
      <c r="S62" s="11">
        <f t="shared" si="1"/>
        <v>1.2139091017209345</v>
      </c>
      <c r="T62" s="11">
        <f t="shared" si="2"/>
        <v>1.7211937486553173</v>
      </c>
      <c r="U62" s="11">
        <f t="shared" si="3"/>
        <v>149.29000000000002</v>
      </c>
      <c r="V62" s="30">
        <f t="shared" si="4"/>
        <v>67.351598173515981</v>
      </c>
      <c r="Y62">
        <v>3</v>
      </c>
      <c r="Z62" t="s">
        <v>0</v>
      </c>
      <c r="AA62">
        <v>-1.322448979591837</v>
      </c>
      <c r="AB62">
        <v>0.61224489795918347</v>
      </c>
      <c r="AC62">
        <v>344.69811306371321</v>
      </c>
      <c r="AD62">
        <v>563.00691800406514</v>
      </c>
    </row>
    <row r="63" spans="1:30">
      <c r="A63">
        <v>9</v>
      </c>
      <c r="B63" t="s">
        <v>62</v>
      </c>
      <c r="C63">
        <v>1.5</v>
      </c>
      <c r="D63">
        <v>320</v>
      </c>
      <c r="E63">
        <v>215</v>
      </c>
      <c r="F63">
        <v>250</v>
      </c>
      <c r="G63">
        <v>168</v>
      </c>
      <c r="H63" t="s">
        <v>66</v>
      </c>
      <c r="I63">
        <f>C63*A63+I$4</f>
        <v>105.79</v>
      </c>
      <c r="J63" s="37">
        <f>(K$4+A63*(G63*(1-H$4)+E63*H$4))/((A63*(G63*(1-H$4)+E63*H$4))/(F63*(1-H$4)+D63*H$4)+K$4/J$4)</f>
        <v>265.48438327157226</v>
      </c>
      <c r="K63">
        <f>A63*(G63*(1-H$4)+E63*H$4)+K$4</f>
        <v>2448</v>
      </c>
      <c r="L63">
        <f>A63</f>
        <v>9</v>
      </c>
      <c r="M63" t="str">
        <f>B63</f>
        <v>вертляв</v>
      </c>
      <c r="N63" s="1">
        <f>(K63/$O$4-I63)*8/9</f>
        <v>128.00526077097504</v>
      </c>
      <c r="O63" s="1">
        <f>N63*9/8+I63</f>
        <v>249.79591836734693</v>
      </c>
      <c r="P63" s="1">
        <f>J63*10*LN(O63/(N63/8+I63))+P$4</f>
        <v>1907.0821341140377</v>
      </c>
      <c r="Q63" s="19">
        <f>P63/O63</f>
        <v>7.6345608310120792</v>
      </c>
      <c r="R63" s="29">
        <f t="shared" si="0"/>
        <v>884.47431017615531</v>
      </c>
      <c r="S63" s="11">
        <f t="shared" si="1"/>
        <v>1.6085769744822389</v>
      </c>
      <c r="T63" s="11">
        <f t="shared" si="2"/>
        <v>2.2445495405458433</v>
      </c>
      <c r="U63" s="11">
        <f t="shared" si="3"/>
        <v>155.29000000000002</v>
      </c>
      <c r="V63" s="30">
        <f t="shared" si="4"/>
        <v>47.717781306981941</v>
      </c>
      <c r="Y63">
        <v>7</v>
      </c>
      <c r="Z63" t="s">
        <v>3</v>
      </c>
      <c r="AA63">
        <v>10.076190476190476</v>
      </c>
      <c r="AB63">
        <v>14.285714285714285</v>
      </c>
      <c r="AC63">
        <v>7879.1136160403294</v>
      </c>
      <c r="AD63">
        <v>551.53795312282307</v>
      </c>
    </row>
    <row r="64" spans="1:30">
      <c r="A64">
        <v>5</v>
      </c>
      <c r="B64" t="s">
        <v>14</v>
      </c>
      <c r="C64">
        <v>2</v>
      </c>
      <c r="D64">
        <v>305</v>
      </c>
      <c r="E64">
        <v>180</v>
      </c>
      <c r="F64">
        <v>275</v>
      </c>
      <c r="G64">
        <v>162</v>
      </c>
      <c r="H64" t="s">
        <v>66</v>
      </c>
      <c r="I64">
        <f>C64*A64+I$4</f>
        <v>102.29</v>
      </c>
      <c r="J64" s="37">
        <f>(K$4+A64*(G64*(1-H$4)+E64*H$4))/((A64*(G64*(1-H$4)+E64*H$4))/(F64*(1-H$4)+D64*H$4)+K$4/J$4)</f>
        <v>285.37171350861291</v>
      </c>
      <c r="K64">
        <f>A64*(G64*(1-H$4)+E64*H$4)+K$4</f>
        <v>1746</v>
      </c>
      <c r="L64">
        <f>A64</f>
        <v>5</v>
      </c>
      <c r="M64" t="str">
        <f>B64</f>
        <v>рапира</v>
      </c>
      <c r="N64" s="1">
        <f>(K64/$O$4-I64)*8/9</f>
        <v>67.442902494331051</v>
      </c>
      <c r="O64" s="1">
        <f>N64*9/8+I64</f>
        <v>178.16326530612244</v>
      </c>
      <c r="P64" s="1">
        <f>J64*10*LN(O64/(N64/8+I64))+P$4</f>
        <v>1357.492072339355</v>
      </c>
      <c r="Q64" s="19">
        <f>P64/O64</f>
        <v>7.6193713109539978</v>
      </c>
      <c r="R64" s="29">
        <f t="shared" si="0"/>
        <v>976.86475003163275</v>
      </c>
      <c r="S64" s="11">
        <f t="shared" si="1"/>
        <v>1.1737483714745531</v>
      </c>
      <c r="T64" s="11">
        <f t="shared" si="2"/>
        <v>1.6528737851945674</v>
      </c>
      <c r="U64" s="11">
        <f t="shared" si="3"/>
        <v>151.79000000000002</v>
      </c>
      <c r="V64" s="30">
        <f t="shared" si="4"/>
        <v>71.914979349249535</v>
      </c>
      <c r="Y64">
        <v>9</v>
      </c>
      <c r="Z64" t="s">
        <v>2</v>
      </c>
      <c r="AA64">
        <v>10.607891156462584</v>
      </c>
      <c r="AB64">
        <v>14.693877551020407</v>
      </c>
      <c r="AC64">
        <v>7680.6164671121933</v>
      </c>
      <c r="AD64">
        <v>522.70862067846872</v>
      </c>
    </row>
    <row r="65" spans="1:24">
      <c r="A65">
        <v>8</v>
      </c>
      <c r="B65" t="s">
        <v>15</v>
      </c>
      <c r="C65">
        <v>2</v>
      </c>
      <c r="D65">
        <v>310</v>
      </c>
      <c r="E65">
        <v>400</v>
      </c>
      <c r="F65">
        <v>290</v>
      </c>
      <c r="G65">
        <v>374</v>
      </c>
      <c r="H65" t="s">
        <v>43</v>
      </c>
      <c r="I65">
        <f>C65*A65+I$4</f>
        <v>108.29</v>
      </c>
      <c r="J65" s="37">
        <f>(K$4+A65*(G65*(1-H$4)+E65*H$4))/((A65*(G65*(1-H$4)+E65*H$4))/(F65*(1-H$4)+D65*H$4)+K$4/J$4)</f>
        <v>291.17600166366287</v>
      </c>
      <c r="K65">
        <f>A65*(G65*(1-H$4)+E65*H$4)+K$4</f>
        <v>3928</v>
      </c>
      <c r="L65">
        <f>A65</f>
        <v>8</v>
      </c>
      <c r="M65" t="str">
        <f>B65</f>
        <v>рысь</v>
      </c>
      <c r="N65" s="1">
        <f>(K65/$O$4-I65)*8/9</f>
        <v>260.0234013605442</v>
      </c>
      <c r="O65" s="1">
        <f>N65*9/8+I65</f>
        <v>400.81632653061223</v>
      </c>
      <c r="P65" s="1">
        <f>J65*10*LN(O65/(N65/8+I65))+P$4</f>
        <v>3046.3214405818808</v>
      </c>
      <c r="Q65" s="19">
        <f>P65/O65</f>
        <v>7.6002927998224115</v>
      </c>
      <c r="R65" s="29">
        <f t="shared" si="0"/>
        <v>951.88460460118301</v>
      </c>
      <c r="S65" s="11">
        <f t="shared" si="1"/>
        <v>2.5401883929945632</v>
      </c>
      <c r="T65" s="11">
        <f t="shared" si="2"/>
        <v>3.5224213597909499</v>
      </c>
      <c r="U65" s="11">
        <f t="shared" si="3"/>
        <v>157.79000000000002</v>
      </c>
      <c r="V65" s="30">
        <f t="shared" si="4"/>
        <v>32.616456398169973</v>
      </c>
      <c r="X65">
        <v>3</v>
      </c>
    </row>
    <row r="66" spans="1:24">
      <c r="A66">
        <v>5</v>
      </c>
      <c r="B66" t="s">
        <v>16</v>
      </c>
      <c r="C66">
        <v>3</v>
      </c>
      <c r="D66">
        <v>320</v>
      </c>
      <c r="E66">
        <v>650</v>
      </c>
      <c r="F66">
        <v>280</v>
      </c>
      <c r="G66">
        <v>569</v>
      </c>
      <c r="H66" t="s">
        <v>67</v>
      </c>
      <c r="I66">
        <f>C66*A66+I$4</f>
        <v>107.29</v>
      </c>
      <c r="J66" s="37">
        <f>(K$4+A66*(G66*(1-H$4)+E66*H$4))/((A66*(G66*(1-H$4)+E66*H$4))/(F66*(1-H$4)+D66*H$4)+K$4/J$4)</f>
        <v>283.56942130375762</v>
      </c>
      <c r="K66">
        <f>A66*(G66*(1-H$4)+E66*H$4)+K$4</f>
        <v>3781</v>
      </c>
      <c r="L66">
        <f>A66</f>
        <v>5</v>
      </c>
      <c r="M66" t="str">
        <f>B66</f>
        <v>шкипер</v>
      </c>
      <c r="N66" s="1">
        <f>(K66/$O$4-I66)*8/9</f>
        <v>247.57895691609974</v>
      </c>
      <c r="O66" s="1">
        <f>N66*9/8+I66</f>
        <v>385.81632653061223</v>
      </c>
      <c r="P66" s="1">
        <f>J66*10*LN(O66/(N66/8+I66))+P$4</f>
        <v>2910.5257474937184</v>
      </c>
      <c r="Q66" s="19">
        <f>P66/O66</f>
        <v>7.5438117761011485</v>
      </c>
      <c r="R66" s="29">
        <f t="shared" si="0"/>
        <v>934.01996093347282</v>
      </c>
      <c r="S66" s="11">
        <f t="shared" si="1"/>
        <v>2.4607202406442514</v>
      </c>
      <c r="T66" s="11">
        <f t="shared" si="2"/>
        <v>3.4206607547709207</v>
      </c>
      <c r="U66" s="11">
        <f t="shared" si="3"/>
        <v>156.79000000000002</v>
      </c>
      <c r="V66" s="30">
        <f t="shared" si="4"/>
        <v>32.999350799696735</v>
      </c>
    </row>
    <row r="67" spans="1:24">
      <c r="A67">
        <v>2</v>
      </c>
      <c r="B67" t="s">
        <v>9</v>
      </c>
      <c r="C67">
        <v>1.25</v>
      </c>
      <c r="D67">
        <v>300</v>
      </c>
      <c r="E67">
        <v>260</v>
      </c>
      <c r="F67">
        <v>285</v>
      </c>
      <c r="G67">
        <v>247</v>
      </c>
      <c r="H67" t="s">
        <v>40</v>
      </c>
      <c r="I67">
        <f>C67*A67+I$4</f>
        <v>94.79</v>
      </c>
      <c r="J67" s="37">
        <f>(K$4+A67*(G67*(1-H$4)+E67*H$4))/((A67*(G67*(1-H$4)+E67*H$4))/(F67*(1-H$4)+D67*H$4)+K$4/J$4)</f>
        <v>291.46706586826343</v>
      </c>
      <c r="K67">
        <f>A67*(G67*(1-H$4)+E67*H$4)+K$4</f>
        <v>1430</v>
      </c>
      <c r="L67">
        <f>A67</f>
        <v>2</v>
      </c>
      <c r="M67" t="str">
        <f>B67</f>
        <v>медведь</v>
      </c>
      <c r="N67" s="1">
        <f>(K67/$O$4-I67)*8/9</f>
        <v>45.44743764172334</v>
      </c>
      <c r="O67" s="1">
        <f>N67*9/8+I67</f>
        <v>145.91836734693877</v>
      </c>
      <c r="P67" s="1">
        <f>J67*10*LN(O67/(N67/8+I67))+P$4</f>
        <v>1087.6936152936498</v>
      </c>
      <c r="Q67" s="19">
        <f>P67/O67</f>
        <v>7.4541240768376005</v>
      </c>
      <c r="R67" s="29">
        <f t="shared" si="0"/>
        <v>1060.2381918937356</v>
      </c>
      <c r="S67" s="11">
        <f t="shared" si="1"/>
        <v>1.0112853790764347</v>
      </c>
      <c r="T67" s="11">
        <f t="shared" si="2"/>
        <v>1.4549642770658966</v>
      </c>
      <c r="U67" s="11">
        <f t="shared" si="3"/>
        <v>144.29000000000002</v>
      </c>
      <c r="V67" s="30">
        <f t="shared" si="4"/>
        <v>89.682174113311831</v>
      </c>
    </row>
    <row r="68" spans="1:24">
      <c r="A68">
        <v>4</v>
      </c>
      <c r="B68" t="s">
        <v>62</v>
      </c>
      <c r="C68">
        <v>1.5</v>
      </c>
      <c r="D68">
        <v>320</v>
      </c>
      <c r="E68">
        <v>215</v>
      </c>
      <c r="F68">
        <v>250</v>
      </c>
      <c r="G68">
        <v>168</v>
      </c>
      <c r="H68" t="s">
        <v>66</v>
      </c>
      <c r="I68">
        <f>C68*A68+I$4</f>
        <v>98.29</v>
      </c>
      <c r="J68" s="37">
        <f>(K$4+A68*(G68*(1-H$4)+E68*H$4))/((A68*(G68*(1-H$4)+E68*H$4))/(F68*(1-H$4)+D68*H$4)+K$4/J$4)</f>
        <v>274.36146585230426</v>
      </c>
      <c r="K68">
        <f>A68*(G68*(1-H$4)+E68*H$4)+K$4</f>
        <v>1608</v>
      </c>
      <c r="L68">
        <f>A68</f>
        <v>4</v>
      </c>
      <c r="M68" t="str">
        <f>B68</f>
        <v>вертляв</v>
      </c>
      <c r="N68" s="1">
        <f>(K68/$O$4-I68)*8/9</f>
        <v>58.481451247165509</v>
      </c>
      <c r="O68" s="1">
        <f>N68*9/8+I68</f>
        <v>164.08163265306121</v>
      </c>
      <c r="P68" s="1">
        <f>J68*10*LN(O68/(N68/8+I68))+P$4</f>
        <v>1209.1218856951086</v>
      </c>
      <c r="Q68" s="19">
        <f>P68/O68</f>
        <v>7.3690264177935729</v>
      </c>
      <c r="R68" s="29">
        <f t="shared" si="0"/>
        <v>969.65575593102335</v>
      </c>
      <c r="S68" s="11">
        <f t="shared" si="1"/>
        <v>1.1102350135534285</v>
      </c>
      <c r="T68" s="11">
        <f t="shared" si="2"/>
        <v>1.5809002086237711</v>
      </c>
      <c r="U68" s="11">
        <f t="shared" si="3"/>
        <v>147.79000000000002</v>
      </c>
      <c r="V68" s="30">
        <f t="shared" si="4"/>
        <v>75.074032944660374</v>
      </c>
    </row>
    <row r="69" spans="1:24">
      <c r="A69">
        <v>4</v>
      </c>
      <c r="B69" t="s">
        <v>14</v>
      </c>
      <c r="C69">
        <v>2</v>
      </c>
      <c r="D69">
        <v>305</v>
      </c>
      <c r="E69">
        <v>180</v>
      </c>
      <c r="F69">
        <v>275</v>
      </c>
      <c r="G69">
        <v>162</v>
      </c>
      <c r="H69" t="s">
        <v>66</v>
      </c>
      <c r="I69">
        <f>C69*A69+I$4</f>
        <v>100.29</v>
      </c>
      <c r="J69" s="37">
        <f>(K$4+A69*(G69*(1-H$4)+E69*H$4))/((A69*(G69*(1-H$4)+E69*H$4))/(F69*(1-H$4)+D69*H$4)+K$4/J$4)</f>
        <v>286.47672552166932</v>
      </c>
      <c r="K69">
        <f>A69*(G69*(1-H$4)+E69*H$4)+K$4</f>
        <v>1584</v>
      </c>
      <c r="L69">
        <f>A69</f>
        <v>4</v>
      </c>
      <c r="M69" t="str">
        <f>B69</f>
        <v>рапира</v>
      </c>
      <c r="N69" s="1">
        <f>(K69/$O$4-I69)*8/9</f>
        <v>54.52680272108843</v>
      </c>
      <c r="O69" s="1">
        <f>N69*9/8+I69</f>
        <v>161.63265306122449</v>
      </c>
      <c r="P69" s="1">
        <f>J69*10*LN(O69/(N69/8+I69))+P$4</f>
        <v>1178.8763215866111</v>
      </c>
      <c r="Q69" s="19">
        <f>P69/O69</f>
        <v>7.2935529997151445</v>
      </c>
      <c r="R69" s="29">
        <f t="shared" si="0"/>
        <v>996.30393227243246</v>
      </c>
      <c r="S69" s="11">
        <f t="shared" si="1"/>
        <v>1.0790617067976798</v>
      </c>
      <c r="T69" s="11">
        <f t="shared" si="2"/>
        <v>1.5278632485227759</v>
      </c>
      <c r="U69" s="11">
        <f t="shared" si="3"/>
        <v>149.79000000000002</v>
      </c>
      <c r="V69" s="30">
        <f t="shared" si="4"/>
        <v>79.576868200463707</v>
      </c>
    </row>
    <row r="70" spans="1:24">
      <c r="A70" s="19">
        <v>5</v>
      </c>
      <c r="B70" s="19" t="s">
        <v>6</v>
      </c>
      <c r="C70" s="19">
        <v>0.9</v>
      </c>
      <c r="D70" s="19">
        <v>305</v>
      </c>
      <c r="E70" s="19">
        <v>120</v>
      </c>
      <c r="F70" s="19">
        <v>275</v>
      </c>
      <c r="G70" s="19">
        <v>108</v>
      </c>
      <c r="H70" s="19" t="s">
        <v>52</v>
      </c>
      <c r="I70" s="19">
        <f>C70*A70+I$4</f>
        <v>96.79</v>
      </c>
      <c r="J70" s="37">
        <f>(K$4+A70*(G70*(1-H$4)+E70*H$4))/((A70*(G70*(1-H$4)+E70*H$4))/(F70*(1-H$4)+D70*H$4)+K$4/J$4)</f>
        <v>287.35421166306696</v>
      </c>
      <c r="K70">
        <f>A70*(G70*(1-H$4)+E70*H$4)+K$4</f>
        <v>1476</v>
      </c>
      <c r="L70" s="19">
        <f>A70</f>
        <v>5</v>
      </c>
      <c r="M70" s="19" t="str">
        <f>B70</f>
        <v>стукач</v>
      </c>
      <c r="N70" s="20">
        <f>(K70/$O$4-I70)*8/9</f>
        <v>47.841995464852602</v>
      </c>
      <c r="O70" s="20">
        <f>N70*9/8+I70</f>
        <v>150.61224489795919</v>
      </c>
      <c r="P70" s="1">
        <f>J70*10*LN(O70/(N70/8+I70))+P$4</f>
        <v>1098.304321850178</v>
      </c>
      <c r="Q70" s="19">
        <f>P70/O70</f>
        <v>7.2922644675689323</v>
      </c>
      <c r="R70" s="29">
        <f t="shared" ref="R70:R133" si="5">J70*10*LN((9/8*R$4+I70)/(R$4/8+I70))</f>
        <v>1028.0931298908624</v>
      </c>
      <c r="S70" s="11">
        <f t="shared" ref="S70:S133" si="6">K70/(9/8*R$4+I70)/M$4</f>
        <v>1.0295457303845728</v>
      </c>
      <c r="T70" s="11">
        <f t="shared" ref="T70:T133" si="7">K70/(1/8*R$4+I70)/M$4</f>
        <v>1.4724043884833236</v>
      </c>
      <c r="U70" s="11">
        <f t="shared" ref="U70:U133" si="8">R$4*9/8+I70</f>
        <v>146.29000000000002</v>
      </c>
      <c r="V70" s="30">
        <f t="shared" ref="V70:V133" si="9">R$4*10*J70/K70</f>
        <v>85.661147108231347</v>
      </c>
    </row>
    <row r="71" spans="1:24">
      <c r="A71">
        <v>9</v>
      </c>
      <c r="B71" t="s">
        <v>15</v>
      </c>
      <c r="C71">
        <v>2</v>
      </c>
      <c r="D71">
        <v>310</v>
      </c>
      <c r="E71">
        <v>400</v>
      </c>
      <c r="F71">
        <v>290</v>
      </c>
      <c r="G71">
        <v>374</v>
      </c>
      <c r="H71" t="s">
        <v>43</v>
      </c>
      <c r="I71">
        <f>C71*A71+I$4</f>
        <v>110.29</v>
      </c>
      <c r="J71" s="37">
        <f>(K$4+A71*(G71*(1-H$4)+E71*H$4))/((A71*(G71*(1-H$4)+E71*H$4))/(F71*(1-H$4)+D71*H$4)+K$4/J$4)</f>
        <v>291.07338600612144</v>
      </c>
      <c r="K71">
        <f>A71*(G71*(1-H$4)+E71*H$4)+K$4</f>
        <v>4302</v>
      </c>
      <c r="L71">
        <f>A71</f>
        <v>9</v>
      </c>
      <c r="M71" t="str">
        <f>B71</f>
        <v>рысь</v>
      </c>
      <c r="N71" s="1">
        <f>(K71/$O$4-I71)*8/9</f>
        <v>292.16852607709745</v>
      </c>
      <c r="O71" s="1">
        <f>N71*9/8+I71</f>
        <v>438.97959183673464</v>
      </c>
      <c r="P71" s="1">
        <f>J71*10*LN(O71/(N71/8+I71))+P$4</f>
        <v>3188.1455157893306</v>
      </c>
      <c r="Q71" s="19">
        <f>P71/O71</f>
        <v>7.2626280926860636</v>
      </c>
      <c r="R71" s="29">
        <f t="shared" si="5"/>
        <v>937.49570360179268</v>
      </c>
      <c r="S71" s="11">
        <f t="shared" si="6"/>
        <v>2.747228185973682</v>
      </c>
      <c r="T71" s="11">
        <f t="shared" si="7"/>
        <v>3.7911701514529286</v>
      </c>
      <c r="U71" s="11">
        <f t="shared" si="8"/>
        <v>159.79000000000002</v>
      </c>
      <c r="V71" s="30">
        <f t="shared" si="9"/>
        <v>29.770406750974761</v>
      </c>
    </row>
    <row r="72" spans="1:24">
      <c r="A72">
        <v>1</v>
      </c>
      <c r="B72" t="s">
        <v>23</v>
      </c>
      <c r="C72">
        <v>15</v>
      </c>
      <c r="D72">
        <v>315</v>
      </c>
      <c r="E72">
        <v>4000</v>
      </c>
      <c r="F72">
        <v>295</v>
      </c>
      <c r="G72">
        <v>3746</v>
      </c>
      <c r="H72" t="s">
        <v>68</v>
      </c>
      <c r="I72">
        <f>C72*A72+I$4</f>
        <v>107.29</v>
      </c>
      <c r="J72" s="37">
        <f>(K$4+A72*(G72*(1-H$4)+E72*H$4))/((A72*(G72*(1-H$4)+E72*H$4))/(F72*(1-H$4)+D72*H$4)+K$4/J$4)</f>
        <v>295</v>
      </c>
      <c r="K72">
        <f>A72*(G72*(1-H$4)+E72*H$4)+K$4</f>
        <v>4682</v>
      </c>
      <c r="L72">
        <f>A72</f>
        <v>1</v>
      </c>
      <c r="M72" t="str">
        <f>B72</f>
        <v>мамонт</v>
      </c>
      <c r="N72" s="1">
        <f>(K72/$O$4-I72)*8/9</f>
        <v>329.30231292516999</v>
      </c>
      <c r="O72" s="1">
        <f>N72*9/8+I72</f>
        <v>477.75510204081627</v>
      </c>
      <c r="P72" s="1">
        <f>J72*10*LN(O72/(N72/8+I72))+P$4</f>
        <v>3448.0522556199371</v>
      </c>
      <c r="Q72" s="19">
        <f>P72/O72</f>
        <v>7.2171960924979466</v>
      </c>
      <c r="R72" s="29">
        <f t="shared" si="5"/>
        <v>971.66996077557417</v>
      </c>
      <c r="S72" s="11">
        <f t="shared" si="6"/>
        <v>3.0471018690019531</v>
      </c>
      <c r="T72" s="11">
        <f t="shared" si="7"/>
        <v>4.2357930848551844</v>
      </c>
      <c r="U72" s="11">
        <f t="shared" si="8"/>
        <v>156.79000000000002</v>
      </c>
      <c r="V72" s="30">
        <f t="shared" si="9"/>
        <v>27.723195215719777</v>
      </c>
    </row>
    <row r="73" spans="1:24">
      <c r="A73">
        <v>4</v>
      </c>
      <c r="B73" t="s">
        <v>18</v>
      </c>
      <c r="C73">
        <v>4</v>
      </c>
      <c r="D73">
        <v>315</v>
      </c>
      <c r="E73">
        <v>1000</v>
      </c>
      <c r="F73">
        <v>295</v>
      </c>
      <c r="G73">
        <v>936</v>
      </c>
      <c r="H73" t="s">
        <v>40</v>
      </c>
      <c r="I73">
        <f>C73*A73+I$4</f>
        <v>108.29</v>
      </c>
      <c r="J73" s="37">
        <f>(K$4+A73*(G73*(1-H$4)+E73*H$4))/((A73*(G73*(1-H$4)+E73*H$4))/(F73*(1-H$4)+D73*H$4)+K$4/J$4)</f>
        <v>295</v>
      </c>
      <c r="K73">
        <f>A73*(G73*(1-H$4)+E73*H$4)+K$4</f>
        <v>4680</v>
      </c>
      <c r="L73">
        <f>A73</f>
        <v>4</v>
      </c>
      <c r="M73" t="str">
        <f>B73</f>
        <v>вектор</v>
      </c>
      <c r="N73" s="1">
        <f>(K73/$O$4-I73)*8/9</f>
        <v>328.23201814058956</v>
      </c>
      <c r="O73" s="1">
        <f>N73*9/8+I73</f>
        <v>477.55102040816325</v>
      </c>
      <c r="P73" s="1">
        <f>J73*10*LN(O73/(N73/8+I73))+P$4</f>
        <v>3429.6287916022957</v>
      </c>
      <c r="Q73" s="19">
        <f>P73/O73</f>
        <v>7.1817013157483975</v>
      </c>
      <c r="R73" s="29">
        <f t="shared" si="5"/>
        <v>964.38565250204817</v>
      </c>
      <c r="S73" s="11">
        <f t="shared" si="6"/>
        <v>3.0264973725087976</v>
      </c>
      <c r="T73" s="11">
        <f t="shared" si="7"/>
        <v>4.1967749398731282</v>
      </c>
      <c r="U73" s="11">
        <f t="shared" si="8"/>
        <v>157.79000000000002</v>
      </c>
      <c r="V73" s="30">
        <f t="shared" si="9"/>
        <v>27.735042735042736</v>
      </c>
    </row>
    <row r="74" spans="1:24">
      <c r="A74">
        <v>3</v>
      </c>
      <c r="B74" t="s">
        <v>8</v>
      </c>
      <c r="C74">
        <v>1</v>
      </c>
      <c r="D74">
        <v>340</v>
      </c>
      <c r="E74">
        <v>180</v>
      </c>
      <c r="F74">
        <v>290</v>
      </c>
      <c r="G74">
        <v>153</v>
      </c>
      <c r="H74" t="s">
        <v>40</v>
      </c>
      <c r="I74">
        <f>C74*A74+I$4</f>
        <v>95.29</v>
      </c>
      <c r="J74" s="37">
        <f>(K$4+A74*(G74*(1-H$4)+E74*H$4))/((A74*(G74*(1-H$4)+E74*H$4))/(F74*(1-H$4)+D74*H$4)+K$4/J$4)</f>
        <v>293.33591416878664</v>
      </c>
      <c r="K74">
        <f>A74*(G74*(1-H$4)+E74*H$4)+K$4</f>
        <v>1395</v>
      </c>
      <c r="L74">
        <f>A74</f>
        <v>3</v>
      </c>
      <c r="M74" t="str">
        <f>B74</f>
        <v>дротик</v>
      </c>
      <c r="N74" s="1">
        <f>(K74/$O$4-I74)*8/9</f>
        <v>41.828390022675713</v>
      </c>
      <c r="O74" s="1">
        <f>N74*9/8+I74</f>
        <v>142.34693877551018</v>
      </c>
      <c r="P74" s="1">
        <f>J74*10*LN(O74/(N74/8+I74))+P$4</f>
        <v>1020.5890773604905</v>
      </c>
      <c r="Q74" s="19">
        <f>P74/O74</f>
        <v>7.1697297190916185</v>
      </c>
      <c r="R74" s="29">
        <f t="shared" si="5"/>
        <v>1062.595481405614</v>
      </c>
      <c r="S74" s="11">
        <f t="shared" si="6"/>
        <v>0.98312686494585388</v>
      </c>
      <c r="T74" s="11">
        <f t="shared" si="7"/>
        <v>1.4123121219913701</v>
      </c>
      <c r="U74" s="11">
        <f t="shared" si="8"/>
        <v>144.79000000000002</v>
      </c>
      <c r="V74" s="30">
        <f t="shared" si="9"/>
        <v>92.521722031731997</v>
      </c>
    </row>
    <row r="75" spans="1:24">
      <c r="A75">
        <v>2</v>
      </c>
      <c r="B75" t="s">
        <v>12</v>
      </c>
      <c r="C75">
        <v>1.6</v>
      </c>
      <c r="D75">
        <v>330</v>
      </c>
      <c r="E75">
        <v>300</v>
      </c>
      <c r="F75">
        <v>265</v>
      </c>
      <c r="G75">
        <v>241</v>
      </c>
      <c r="H75" t="s">
        <v>41</v>
      </c>
      <c r="I75">
        <f>C75*A75+I$4</f>
        <v>95.490000000000009</v>
      </c>
      <c r="J75" s="37">
        <f>(K$4+A75*(G75*(1-H$4)+E75*H$4))/((A75*(G75*(1-H$4)+E75*H$4))/(F75*(1-H$4)+D75*H$4)+K$4/J$4)</f>
        <v>284.06875432437283</v>
      </c>
      <c r="K75">
        <f>A75*(G75*(1-H$4)+E75*H$4)+K$4</f>
        <v>1418</v>
      </c>
      <c r="L75">
        <f>A75</f>
        <v>2</v>
      </c>
      <c r="M75" t="str">
        <f>B75</f>
        <v>скиф</v>
      </c>
      <c r="N75" s="1">
        <f>(K75/$O$4-I75)*8/9</f>
        <v>43.736780045351452</v>
      </c>
      <c r="O75" s="1">
        <f>N75*9/8+I75</f>
        <v>144.69387755102039</v>
      </c>
      <c r="P75" s="1">
        <f>J75*10*LN(O75/(N75/8+I75))+P$4</f>
        <v>1022.4335322259782</v>
      </c>
      <c r="Q75" s="19">
        <f>P75/O75</f>
        <v>7.0661837911245327</v>
      </c>
      <c r="R75" s="29">
        <f t="shared" si="5"/>
        <v>1027.3155392506865</v>
      </c>
      <c r="S75" s="11">
        <f t="shared" si="6"/>
        <v>0.99795763536119997</v>
      </c>
      <c r="T75" s="11">
        <f t="shared" si="7"/>
        <v>1.4327545059017763</v>
      </c>
      <c r="U75" s="11">
        <f t="shared" si="8"/>
        <v>144.99</v>
      </c>
      <c r="V75" s="30">
        <f t="shared" si="9"/>
        <v>88.145452681751792</v>
      </c>
    </row>
    <row r="76" spans="1:24">
      <c r="A76">
        <v>3</v>
      </c>
      <c r="B76" t="s">
        <v>64</v>
      </c>
      <c r="C76">
        <v>5</v>
      </c>
      <c r="D76">
        <v>305</v>
      </c>
      <c r="E76">
        <v>1350</v>
      </c>
      <c r="F76">
        <v>290</v>
      </c>
      <c r="G76">
        <v>1283</v>
      </c>
      <c r="H76" t="s">
        <v>41</v>
      </c>
      <c r="I76">
        <f>C76*A76+I$4</f>
        <v>107.29</v>
      </c>
      <c r="J76" s="37">
        <f>(K$4+A76*(G76*(1-H$4)+E76*H$4))/((A76*(G76*(1-H$4)+E76*H$4))/(F76*(1-H$4)+D76*H$4)+K$4/J$4)</f>
        <v>290.9646775345708</v>
      </c>
      <c r="K76">
        <f>A76*(G76*(1-H$4)+E76*H$4)+K$4</f>
        <v>4785</v>
      </c>
      <c r="L76">
        <f>A76</f>
        <v>3</v>
      </c>
      <c r="M76" t="str">
        <f>B76</f>
        <v>мастодо</v>
      </c>
      <c r="N76" s="1">
        <f>(K76/$O$4-I76)*8/9</f>
        <v>338.64471655328794</v>
      </c>
      <c r="O76" s="1">
        <f>N76*9/8+I76</f>
        <v>488.26530612244898</v>
      </c>
      <c r="P76" s="1">
        <f>J76*10*LN(O76/(N76/8+I76))+P$4</f>
        <v>3441.4028545108404</v>
      </c>
      <c r="Q76" s="19">
        <f>P76/O76</f>
        <v>7.0482231921016165</v>
      </c>
      <c r="R76" s="29">
        <f t="shared" si="5"/>
        <v>958.37842985455597</v>
      </c>
      <c r="S76" s="11">
        <f t="shared" si="6"/>
        <v>3.1141355068719236</v>
      </c>
      <c r="T76" s="11">
        <f t="shared" si="7"/>
        <v>4.3289769139325198</v>
      </c>
      <c r="U76" s="11">
        <f t="shared" si="8"/>
        <v>156.79000000000002</v>
      </c>
      <c r="V76" s="30">
        <f t="shared" si="9"/>
        <v>26.755372646857083</v>
      </c>
    </row>
    <row r="77" spans="1:24">
      <c r="A77">
        <v>6</v>
      </c>
      <c r="B77" t="s">
        <v>16</v>
      </c>
      <c r="C77">
        <v>3</v>
      </c>
      <c r="D77">
        <v>320</v>
      </c>
      <c r="E77">
        <v>650</v>
      </c>
      <c r="F77">
        <v>280</v>
      </c>
      <c r="G77">
        <v>569</v>
      </c>
      <c r="H77" t="s">
        <v>67</v>
      </c>
      <c r="I77">
        <f>C77*A77+I$4</f>
        <v>110.29</v>
      </c>
      <c r="J77" s="37">
        <f>(K$4+A77*(G77*(1-H$4)+E77*H$4))/((A77*(G77*(1-H$4)+E77*H$4))/(F77*(1-H$4)+D77*H$4)+K$4/J$4)</f>
        <v>283.09735977497814</v>
      </c>
      <c r="K77">
        <f>A77*(G77*(1-H$4)+E77*H$4)+K$4</f>
        <v>4350</v>
      </c>
      <c r="L77">
        <f>A77</f>
        <v>6</v>
      </c>
      <c r="M77" t="str">
        <f>B77</f>
        <v>шкипер</v>
      </c>
      <c r="N77" s="1">
        <f>(K77/$O$4-I77)*8/9</f>
        <v>296.52226757369613</v>
      </c>
      <c r="O77" s="1">
        <f>N77*9/8+I77</f>
        <v>443.87755102040813</v>
      </c>
      <c r="P77" s="1">
        <f>J77*10*LN(O77/(N77/8+I77))+P$4</f>
        <v>3121.7207391430588</v>
      </c>
      <c r="Q77" s="19">
        <f>P77/O77</f>
        <v>7.0328421249659723</v>
      </c>
      <c r="R77" s="29">
        <f t="shared" si="5"/>
        <v>911.80633905317404</v>
      </c>
      <c r="S77" s="11">
        <f t="shared" si="6"/>
        <v>2.7778806622467496</v>
      </c>
      <c r="T77" s="11">
        <f t="shared" si="7"/>
        <v>3.8334705157648163</v>
      </c>
      <c r="U77" s="11">
        <f t="shared" si="8"/>
        <v>159.79000000000002</v>
      </c>
      <c r="V77" s="30">
        <f t="shared" si="9"/>
        <v>28.635135241606982</v>
      </c>
    </row>
    <row r="78" spans="1:24">
      <c r="A78">
        <v>1</v>
      </c>
      <c r="B78" t="s">
        <v>21</v>
      </c>
      <c r="C78">
        <v>9</v>
      </c>
      <c r="D78">
        <v>340</v>
      </c>
      <c r="E78">
        <v>2000</v>
      </c>
      <c r="F78">
        <v>205</v>
      </c>
      <c r="G78">
        <v>1205</v>
      </c>
      <c r="H78" t="s">
        <v>68</v>
      </c>
      <c r="I78">
        <f>C78*A78+I$4</f>
        <v>101.29</v>
      </c>
      <c r="J78" s="37">
        <f>(K$4+A78*(G78*(1-H$4)+E78*H$4))/((A78*(G78*(1-H$4)+E78*H$4))/(F78*(1-H$4)+D78*H$4)+K$4/J$4)</f>
        <v>236.55027358843893</v>
      </c>
      <c r="K78">
        <f>A78*(G78*(1-H$4)+E78*H$4)+K$4</f>
        <v>2141</v>
      </c>
      <c r="L78">
        <f>A78</f>
        <v>1</v>
      </c>
      <c r="M78" t="str">
        <f>B78</f>
        <v>носорог</v>
      </c>
      <c r="N78" s="1">
        <f>(K78/$O$4-I78)*8/9</f>
        <v>104.1594557823129</v>
      </c>
      <c r="O78" s="1">
        <f>N78*9/8+I78</f>
        <v>218.46938775510202</v>
      </c>
      <c r="P78" s="1">
        <f>J78*10*LN(O78/(N78/8+I78))+P$4</f>
        <v>1532.2128636419884</v>
      </c>
      <c r="Q78" s="19">
        <f>P78/O78</f>
        <v>7.0133984417055055</v>
      </c>
      <c r="R78" s="29">
        <f t="shared" si="5"/>
        <v>816.15486394536788</v>
      </c>
      <c r="S78" s="11">
        <f t="shared" si="6"/>
        <v>1.4488320694681478</v>
      </c>
      <c r="T78" s="11">
        <f t="shared" si="7"/>
        <v>2.0457850712154881</v>
      </c>
      <c r="U78" s="11">
        <f t="shared" si="8"/>
        <v>150.79000000000002</v>
      </c>
      <c r="V78" s="30">
        <f t="shared" si="9"/>
        <v>48.613788126535788</v>
      </c>
    </row>
    <row r="79" spans="1:24">
      <c r="A79">
        <v>3</v>
      </c>
      <c r="B79" t="s">
        <v>62</v>
      </c>
      <c r="C79">
        <v>1.5</v>
      </c>
      <c r="D79">
        <v>320</v>
      </c>
      <c r="E79">
        <v>215</v>
      </c>
      <c r="F79">
        <v>250</v>
      </c>
      <c r="G79">
        <v>168</v>
      </c>
      <c r="H79" t="s">
        <v>66</v>
      </c>
      <c r="I79">
        <f>C79*A79+I$4</f>
        <v>96.79</v>
      </c>
      <c r="J79" s="37">
        <f>(K$4+A79*(G79*(1-H$4)+E79*H$4))/((A79*(G79*(1-H$4)+E79*H$4))/(F79*(1-H$4)+D79*H$4)+K$4/J$4)</f>
        <v>277.51646284101599</v>
      </c>
      <c r="K79">
        <f>A79*(G79*(1-H$4)+E79*H$4)+K$4</f>
        <v>1440</v>
      </c>
      <c r="L79">
        <f>A79</f>
        <v>3</v>
      </c>
      <c r="M79" t="str">
        <f>B79</f>
        <v>вертляв</v>
      </c>
      <c r="N79" s="1">
        <f>(K79/$O$4-I79)*8/9</f>
        <v>44.576689342403611</v>
      </c>
      <c r="O79" s="1">
        <f>N79*9/8+I79</f>
        <v>146.93877551020407</v>
      </c>
      <c r="P79" s="1">
        <f>J79*10*LN(O79/(N79/8+I79))+P$4</f>
        <v>1003.2209450537563</v>
      </c>
      <c r="Q79" s="19">
        <f>P79/O79</f>
        <v>6.8274758760602863</v>
      </c>
      <c r="R79" s="29">
        <f t="shared" si="5"/>
        <v>992.89572693996456</v>
      </c>
      <c r="S79" s="11">
        <f t="shared" si="6"/>
        <v>1.0044348589117784</v>
      </c>
      <c r="T79" s="11">
        <f t="shared" si="7"/>
        <v>1.4364920863251938</v>
      </c>
      <c r="U79" s="11">
        <f t="shared" si="8"/>
        <v>146.29000000000002</v>
      </c>
      <c r="V79" s="30">
        <f t="shared" si="9"/>
        <v>84.796696979199325</v>
      </c>
    </row>
    <row r="80" spans="1:24">
      <c r="A80" s="19">
        <v>4</v>
      </c>
      <c r="B80" s="19" t="s">
        <v>6</v>
      </c>
      <c r="C80" s="19">
        <v>0.9</v>
      </c>
      <c r="D80" s="19">
        <v>305</v>
      </c>
      <c r="E80" s="19">
        <v>120</v>
      </c>
      <c r="F80" s="19">
        <v>275</v>
      </c>
      <c r="G80" s="19">
        <v>108</v>
      </c>
      <c r="H80" s="19" t="s">
        <v>52</v>
      </c>
      <c r="I80" s="19">
        <f>C80*A80+I$4</f>
        <v>95.89</v>
      </c>
      <c r="J80" s="37">
        <f>(K$4+A80*(G80*(1-H$4)+E80*H$4))/((A80*(G80*(1-H$4)+E80*H$4))/(F80*(1-H$4)+D80*H$4)+K$4/J$4)</f>
        <v>288.37698783910196</v>
      </c>
      <c r="K80">
        <f>A80*(G80*(1-H$4)+E80*H$4)+K$4</f>
        <v>1368</v>
      </c>
      <c r="L80" s="19">
        <f>A80</f>
        <v>4</v>
      </c>
      <c r="M80" s="19" t="str">
        <f>B80</f>
        <v>стукач</v>
      </c>
      <c r="N80" s="20">
        <f>(K80/$O$4-I80)*8/9</f>
        <v>38.846077097505649</v>
      </c>
      <c r="O80" s="20">
        <f>N80*9/8+I80</f>
        <v>139.59183673469386</v>
      </c>
      <c r="P80" s="1">
        <f>J80*10*LN(O80/(N80/8+I80))+P$4</f>
        <v>940.46253208035012</v>
      </c>
      <c r="Q80" s="19">
        <f>P80/O80</f>
        <v>6.7372315894644972</v>
      </c>
      <c r="R80" s="29">
        <f t="shared" si="5"/>
        <v>1039.4413565620082</v>
      </c>
      <c r="S80" s="11">
        <f t="shared" si="6"/>
        <v>0.96011993077029978</v>
      </c>
      <c r="T80" s="11">
        <f t="shared" si="7"/>
        <v>1.3767811099190637</v>
      </c>
      <c r="U80" s="11">
        <f t="shared" si="8"/>
        <v>145.38999999999999</v>
      </c>
      <c r="V80" s="30">
        <f t="shared" si="9"/>
        <v>92.752832345909994</v>
      </c>
    </row>
    <row r="81" spans="1:22">
      <c r="A81">
        <v>2</v>
      </c>
      <c r="B81" t="s">
        <v>22</v>
      </c>
      <c r="C81">
        <v>10.5</v>
      </c>
      <c r="D81">
        <v>300</v>
      </c>
      <c r="E81">
        <v>2000</v>
      </c>
      <c r="F81">
        <v>280</v>
      </c>
      <c r="G81">
        <v>1866</v>
      </c>
      <c r="H81" t="s">
        <v>44</v>
      </c>
      <c r="I81">
        <f>C81*A81+I$4</f>
        <v>113.29</v>
      </c>
      <c r="J81" s="37">
        <f>(K$4+A81*(G81*(1-H$4)+E81*H$4))/((A81*(G81*(1-H$4)+E81*H$4))/(F81*(1-H$4)+D81*H$4)+K$4/J$4)</f>
        <v>282.88418365101023</v>
      </c>
      <c r="K81">
        <f>A81*(G81*(1-H$4)+E81*H$4)+K$4</f>
        <v>4668</v>
      </c>
      <c r="L81">
        <f>A81</f>
        <v>2</v>
      </c>
      <c r="M81" t="str">
        <f>B81</f>
        <v>курьер</v>
      </c>
      <c r="N81" s="1">
        <f>(K81/$O$4-I81)*8/9</f>
        <v>322.69913832199541</v>
      </c>
      <c r="O81" s="1">
        <f>N81*9/8+I81</f>
        <v>476.32653061224488</v>
      </c>
      <c r="P81" s="1">
        <f>J81*10*LN(O81/(N81/8+I81))+P$4</f>
        <v>3201.0423664953541</v>
      </c>
      <c r="Q81" s="19">
        <f>P81/O81</f>
        <v>6.720268892813726</v>
      </c>
      <c r="R81" s="29">
        <f t="shared" si="5"/>
        <v>891.37880752794501</v>
      </c>
      <c r="S81" s="11">
        <f t="shared" si="6"/>
        <v>2.9260183709825225</v>
      </c>
      <c r="T81" s="11">
        <f t="shared" si="7"/>
        <v>4.0098201078562576</v>
      </c>
      <c r="U81" s="11">
        <f t="shared" si="8"/>
        <v>162.79000000000002</v>
      </c>
      <c r="V81" s="30">
        <f t="shared" si="9"/>
        <v>26.664318938827016</v>
      </c>
    </row>
    <row r="82" spans="1:22">
      <c r="A82">
        <v>3</v>
      </c>
      <c r="B82" t="s">
        <v>14</v>
      </c>
      <c r="C82">
        <v>2</v>
      </c>
      <c r="D82">
        <v>305</v>
      </c>
      <c r="E82">
        <v>180</v>
      </c>
      <c r="F82">
        <v>275</v>
      </c>
      <c r="G82">
        <v>162</v>
      </c>
      <c r="H82" t="s">
        <v>66</v>
      </c>
      <c r="I82">
        <f>C82*A82+I$4</f>
        <v>98.29</v>
      </c>
      <c r="J82" s="37">
        <f>(K$4+A82*(G82*(1-H$4)+E82*H$4))/((A82*(G82*(1-H$4)+E82*H$4))/(F82*(1-H$4)+D82*H$4)+K$4/J$4)</f>
        <v>287.84527284976423</v>
      </c>
      <c r="K82">
        <f>A82*(G82*(1-H$4)+E82*H$4)+K$4</f>
        <v>1422</v>
      </c>
      <c r="L82">
        <f>A82</f>
        <v>3</v>
      </c>
      <c r="M82" t="str">
        <f>B82</f>
        <v>рапира</v>
      </c>
      <c r="N82" s="1">
        <f>(K82/$O$4-I82)*8/9</f>
        <v>41.61070294784578</v>
      </c>
      <c r="O82" s="1">
        <f>N82*9/8+I82</f>
        <v>145.10204081632651</v>
      </c>
      <c r="P82" s="1">
        <f>J82*10*LN(O82/(N82/8+I82))+P$4</f>
        <v>972.77110648484097</v>
      </c>
      <c r="Q82" s="19">
        <f>P82/O82</f>
        <v>6.7040484131866691</v>
      </c>
      <c r="R82" s="29">
        <f t="shared" si="5"/>
        <v>1017.3105934146096</v>
      </c>
      <c r="S82" s="11">
        <f t="shared" si="6"/>
        <v>0.98181230676180054</v>
      </c>
      <c r="T82" s="11">
        <f t="shared" si="7"/>
        <v>1.3980348859844542</v>
      </c>
      <c r="U82" s="11">
        <f t="shared" si="8"/>
        <v>147.79000000000002</v>
      </c>
      <c r="V82" s="30">
        <f t="shared" si="9"/>
        <v>89.066047857873599</v>
      </c>
    </row>
    <row r="83" spans="1:22">
      <c r="A83">
        <v>2</v>
      </c>
      <c r="B83" t="s">
        <v>10</v>
      </c>
      <c r="C83">
        <v>1.25</v>
      </c>
      <c r="D83">
        <v>310</v>
      </c>
      <c r="E83">
        <v>240</v>
      </c>
      <c r="F83">
        <v>265</v>
      </c>
      <c r="G83">
        <v>205</v>
      </c>
      <c r="H83" t="s">
        <v>66</v>
      </c>
      <c r="I83">
        <f>C83*A83+I$4</f>
        <v>94.79</v>
      </c>
      <c r="J83" s="37">
        <f>(K$4+A83*(G83*(1-H$4)+E83*H$4))/((A83*(G83*(1-H$4)+E83*H$4))/(F83*(1-H$4)+D83*H$4)+K$4/J$4)</f>
        <v>285.16640017344645</v>
      </c>
      <c r="K83">
        <f>A83*(G83*(1-H$4)+E83*H$4)+K$4</f>
        <v>1346</v>
      </c>
      <c r="L83">
        <f>A83</f>
        <v>2</v>
      </c>
      <c r="M83" t="str">
        <f>B83</f>
        <v>факел</v>
      </c>
      <c r="N83" s="1">
        <f>(K83/$O$4-I83)*8/9</f>
        <v>37.828390022675713</v>
      </c>
      <c r="O83" s="1">
        <f>N83*9/8+I83</f>
        <v>137.34693877551018</v>
      </c>
      <c r="P83" s="1">
        <f>J83*10*LN(O83/(N83/8+I83))+P$4</f>
        <v>918.70940752940282</v>
      </c>
      <c r="Q83" s="19">
        <f>P83/O83</f>
        <v>6.6889689404072428</v>
      </c>
      <c r="R83" s="29">
        <f t="shared" si="5"/>
        <v>1037.3189423925965</v>
      </c>
      <c r="S83" s="11">
        <f t="shared" si="6"/>
        <v>0.95188120296285383</v>
      </c>
      <c r="T83" s="11">
        <f t="shared" si="7"/>
        <v>1.3694978440074803</v>
      </c>
      <c r="U83" s="11">
        <f t="shared" si="8"/>
        <v>144.29000000000002</v>
      </c>
      <c r="V83" s="30">
        <f t="shared" si="9"/>
        <v>93.219328437085025</v>
      </c>
    </row>
    <row r="84" spans="1:22">
      <c r="A84">
        <v>1</v>
      </c>
      <c r="B84" t="s">
        <v>15</v>
      </c>
      <c r="C84">
        <v>2</v>
      </c>
      <c r="D84">
        <v>310</v>
      </c>
      <c r="E84">
        <v>400</v>
      </c>
      <c r="F84">
        <v>290</v>
      </c>
      <c r="G84">
        <v>374</v>
      </c>
      <c r="H84" t="s">
        <v>43</v>
      </c>
      <c r="I84">
        <f>C84*A84+I$4</f>
        <v>94.29</v>
      </c>
      <c r="J84" s="37">
        <f>(K$4+A84*(G84*(1-H$4)+E84*H$4))/((A84*(G84*(1-H$4)+E84*H$4))/(F84*(1-H$4)+D84*H$4)+K$4/J$4)</f>
        <v>293.55502003824296</v>
      </c>
      <c r="K84">
        <f>A84*(G84*(1-H$4)+E84*H$4)+K$4</f>
        <v>1310</v>
      </c>
      <c r="L84">
        <f>A84</f>
        <v>1</v>
      </c>
      <c r="M84" t="str">
        <f>B84</f>
        <v>рысь</v>
      </c>
      <c r="N84" s="1">
        <f>(K84/$O$4-I84)*8/9</f>
        <v>35.007528344671186</v>
      </c>
      <c r="O84" s="1">
        <f>N84*9/8+I84</f>
        <v>133.67346938775509</v>
      </c>
      <c r="P84" s="1">
        <f>J84*10*LN(O84/(N84/8+I84))+P$4</f>
        <v>891.4098172703342</v>
      </c>
      <c r="Q84" s="19">
        <f>P84/O84</f>
        <v>6.6685619917933403</v>
      </c>
      <c r="R84" s="29">
        <f t="shared" si="5"/>
        <v>1072.3151672290126</v>
      </c>
      <c r="S84" s="11">
        <f t="shared" si="6"/>
        <v>0.9296437122731418</v>
      </c>
      <c r="T84" s="11">
        <f t="shared" si="7"/>
        <v>1.3395477441402452</v>
      </c>
      <c r="U84" s="11">
        <f t="shared" si="8"/>
        <v>143.79000000000002</v>
      </c>
      <c r="V84" s="30">
        <f t="shared" si="9"/>
        <v>98.598632684600688</v>
      </c>
    </row>
    <row r="85" spans="1:22">
      <c r="A85">
        <v>3</v>
      </c>
      <c r="B85" t="s">
        <v>20</v>
      </c>
      <c r="C85">
        <v>6</v>
      </c>
      <c r="D85">
        <v>310</v>
      </c>
      <c r="E85">
        <v>1500</v>
      </c>
      <c r="F85">
        <v>285</v>
      </c>
      <c r="G85">
        <v>1379</v>
      </c>
      <c r="H85" t="s">
        <v>67</v>
      </c>
      <c r="I85">
        <f>C85*A85+I$4</f>
        <v>110.29</v>
      </c>
      <c r="J85" s="37">
        <f>(K$4+A85*(G85*(1-H$4)+E85*H$4))/((A85*(G85*(1-H$4)+E85*H$4))/(F85*(1-H$4)+D85*H$4)+K$4/J$4)</f>
        <v>286.7937364466186</v>
      </c>
      <c r="K85">
        <f>A85*(G85*(1-H$4)+E85*H$4)+K$4</f>
        <v>5073</v>
      </c>
      <c r="L85">
        <f>A85</f>
        <v>3</v>
      </c>
      <c r="M85" t="str">
        <f>B85</f>
        <v>грохот</v>
      </c>
      <c r="N85" s="1">
        <f>(K85/$O$4-I85)*8/9</f>
        <v>362.10049886621312</v>
      </c>
      <c r="O85" s="1">
        <f>N85*9/8+I85</f>
        <v>517.65306122448976</v>
      </c>
      <c r="P85" s="1">
        <f>J85*10*LN(O85/(N85/8+I85))+P$4</f>
        <v>3448.1829139551774</v>
      </c>
      <c r="Q85" s="19">
        <f>P85/O85</f>
        <v>6.6611852073252003</v>
      </c>
      <c r="R85" s="29">
        <f t="shared" si="5"/>
        <v>923.71171211426167</v>
      </c>
      <c r="S85" s="11">
        <f t="shared" si="6"/>
        <v>3.2395835861098297</v>
      </c>
      <c r="T85" s="11">
        <f t="shared" si="7"/>
        <v>4.4706197532126239</v>
      </c>
      <c r="U85" s="11">
        <f t="shared" si="8"/>
        <v>159.79000000000002</v>
      </c>
      <c r="V85" s="30">
        <f t="shared" si="9"/>
        <v>24.874678501185134</v>
      </c>
    </row>
    <row r="86" spans="1:22">
      <c r="A86">
        <v>7</v>
      </c>
      <c r="B86" t="s">
        <v>16</v>
      </c>
      <c r="C86">
        <v>3</v>
      </c>
      <c r="D86">
        <v>320</v>
      </c>
      <c r="E86">
        <v>650</v>
      </c>
      <c r="F86">
        <v>280</v>
      </c>
      <c r="G86">
        <v>569</v>
      </c>
      <c r="H86" t="s">
        <v>67</v>
      </c>
      <c r="I86">
        <f>C86*A86+I$4</f>
        <v>113.29</v>
      </c>
      <c r="J86" s="37">
        <f>(K$4+A86*(G86*(1-H$4)+E86*H$4))/((A86*(G86*(1-H$4)+E86*H$4))/(F86*(1-H$4)+D86*H$4)+K$4/J$4)</f>
        <v>282.73557563506176</v>
      </c>
      <c r="K86">
        <f>A86*(G86*(1-H$4)+E86*H$4)+K$4</f>
        <v>4919</v>
      </c>
      <c r="L86">
        <f>A86</f>
        <v>7</v>
      </c>
      <c r="M86" t="str">
        <f>B86</f>
        <v>шкипер</v>
      </c>
      <c r="N86" s="1">
        <f>(K86/$O$4-I86)*8/9</f>
        <v>345.46557823129245</v>
      </c>
      <c r="O86" s="1">
        <f>N86*9/8+I86</f>
        <v>501.93877551020404</v>
      </c>
      <c r="P86" s="1">
        <f>J86*10*LN(O86/(N86/8+I86))+P$4</f>
        <v>3295.5472633377981</v>
      </c>
      <c r="Q86" s="19">
        <f>P86/O86</f>
        <v>6.5656359383432452</v>
      </c>
      <c r="R86" s="29">
        <f t="shared" si="5"/>
        <v>890.91053802508475</v>
      </c>
      <c r="S86" s="11">
        <f t="shared" si="6"/>
        <v>3.0833514067829961</v>
      </c>
      <c r="T86" s="11">
        <f t="shared" si="7"/>
        <v>4.225429543818537</v>
      </c>
      <c r="U86" s="11">
        <f t="shared" si="8"/>
        <v>162.79000000000002</v>
      </c>
      <c r="V86" s="30">
        <f t="shared" si="9"/>
        <v>25.290435714459683</v>
      </c>
    </row>
    <row r="87" spans="1:22">
      <c r="A87">
        <v>5</v>
      </c>
      <c r="B87" t="s">
        <v>18</v>
      </c>
      <c r="C87">
        <v>4</v>
      </c>
      <c r="D87">
        <v>315</v>
      </c>
      <c r="E87">
        <v>1000</v>
      </c>
      <c r="F87">
        <v>295</v>
      </c>
      <c r="G87">
        <v>936</v>
      </c>
      <c r="H87" t="s">
        <v>40</v>
      </c>
      <c r="I87">
        <f>C87*A87+I$4</f>
        <v>112.29</v>
      </c>
      <c r="J87" s="37">
        <f>(K$4+A87*(G87*(1-H$4)+E87*H$4))/((A87*(G87*(1-H$4)+E87*H$4))/(F87*(1-H$4)+D87*H$4)+K$4/J$4)</f>
        <v>294.99999999999994</v>
      </c>
      <c r="K87">
        <f>A87*(G87*(1-H$4)+E87*H$4)+K$4</f>
        <v>5616</v>
      </c>
      <c r="L87">
        <f>A87</f>
        <v>5</v>
      </c>
      <c r="M87" t="str">
        <f>B87</f>
        <v>вектор</v>
      </c>
      <c r="N87" s="1">
        <f>(K87/$O$4-I87)*8/9</f>
        <v>409.57442176870745</v>
      </c>
      <c r="O87" s="1">
        <f>N87*9/8+I87</f>
        <v>573.0612244897959</v>
      </c>
      <c r="P87" s="1">
        <f>J87*10*LN(O87/(N87/8+I87))+P$4</f>
        <v>3700.0678562429293</v>
      </c>
      <c r="Q87" s="19">
        <f>P87/O87</f>
        <v>6.4566711166632311</v>
      </c>
      <c r="R87" s="29">
        <f t="shared" si="5"/>
        <v>936.31766913732906</v>
      </c>
      <c r="S87" s="11">
        <f t="shared" si="6"/>
        <v>3.5420064558365527</v>
      </c>
      <c r="T87" s="11">
        <f t="shared" si="7"/>
        <v>4.865109300363323</v>
      </c>
      <c r="U87" s="11">
        <f t="shared" si="8"/>
        <v>161.79000000000002</v>
      </c>
      <c r="V87" s="30">
        <f t="shared" si="9"/>
        <v>23.112535612535606</v>
      </c>
    </row>
    <row r="88" spans="1:22">
      <c r="A88">
        <v>8</v>
      </c>
      <c r="B88" t="s">
        <v>16</v>
      </c>
      <c r="C88">
        <v>3</v>
      </c>
      <c r="D88">
        <v>320</v>
      </c>
      <c r="E88">
        <v>650</v>
      </c>
      <c r="F88">
        <v>280</v>
      </c>
      <c r="G88">
        <v>569</v>
      </c>
      <c r="H88" t="s">
        <v>67</v>
      </c>
      <c r="I88">
        <f>C88*A88+I$4</f>
        <v>116.29</v>
      </c>
      <c r="J88" s="37">
        <f>(K$4+A88*(G88*(1-H$4)+E88*H$4))/((A88*(G88*(1-H$4)+E88*H$4))/(F88*(1-H$4)+D88*H$4)+K$4/J$4)</f>
        <v>282.44946788624975</v>
      </c>
      <c r="K88">
        <f>A88*(G88*(1-H$4)+E88*H$4)+K$4</f>
        <v>5488</v>
      </c>
      <c r="L88">
        <f>A88</f>
        <v>8</v>
      </c>
      <c r="M88" t="str">
        <f>B88</f>
        <v>шкипер</v>
      </c>
      <c r="N88" s="1">
        <f>(K88/$O$4-I88)*8/9</f>
        <v>394.4088888888889</v>
      </c>
      <c r="O88" s="1">
        <f>N88*9/8+I88</f>
        <v>560</v>
      </c>
      <c r="P88" s="1">
        <f>J88*10*LN(O88/(N88/8+I88))+P$4</f>
        <v>3441.4073057722267</v>
      </c>
      <c r="Q88" s="19">
        <f>P88/O88</f>
        <v>6.1453701888789762</v>
      </c>
      <c r="R88" s="29">
        <f t="shared" si="5"/>
        <v>871.14103495203119</v>
      </c>
      <c r="S88" s="11">
        <f t="shared" si="6"/>
        <v>3.3777670547077623</v>
      </c>
      <c r="T88" s="11">
        <f t="shared" si="7"/>
        <v>4.598078659988504</v>
      </c>
      <c r="U88" s="11">
        <f t="shared" si="8"/>
        <v>165.79000000000002</v>
      </c>
      <c r="V88" s="30">
        <f t="shared" si="9"/>
        <v>22.645365501084164</v>
      </c>
    </row>
    <row r="89" spans="1:22">
      <c r="A89">
        <v>4</v>
      </c>
      <c r="B89" t="s">
        <v>64</v>
      </c>
      <c r="C89">
        <v>5</v>
      </c>
      <c r="D89">
        <v>305</v>
      </c>
      <c r="E89">
        <v>1350</v>
      </c>
      <c r="F89">
        <v>290</v>
      </c>
      <c r="G89">
        <v>1283</v>
      </c>
      <c r="H89" t="s">
        <v>41</v>
      </c>
      <c r="I89">
        <f>C89*A89+I$4</f>
        <v>112.29</v>
      </c>
      <c r="J89" s="37">
        <f>(K$4+A89*(G89*(1-H$4)+E89*H$4))/((A89*(G89*(1-H$4)+E89*H$4))/(F89*(1-H$4)+D89*H$4)+K$4/J$4)</f>
        <v>290.7601743046298</v>
      </c>
      <c r="K89">
        <f>A89*(G89*(1-H$4)+E89*H$4)+K$4</f>
        <v>6068</v>
      </c>
      <c r="L89">
        <f>A89</f>
        <v>4</v>
      </c>
      <c r="M89" t="str">
        <f>B89</f>
        <v>мастодо</v>
      </c>
      <c r="N89" s="1">
        <f>(K89/$O$4-I89)*8/9</f>
        <v>450.57215419501131</v>
      </c>
      <c r="O89" s="1">
        <f>N89*9/8+I89</f>
        <v>619.18367346938771</v>
      </c>
      <c r="P89" s="1">
        <f>J89*10*LN(O89/(N89/8+I89))+P$4</f>
        <v>3782.2216887681625</v>
      </c>
      <c r="Q89" s="19">
        <f>P89/O89</f>
        <v>6.1084002224667096</v>
      </c>
      <c r="R89" s="29">
        <f t="shared" si="5"/>
        <v>922.86063960296451</v>
      </c>
      <c r="S89" s="11">
        <f t="shared" si="6"/>
        <v>3.8270824740057336</v>
      </c>
      <c r="T89" s="11">
        <f t="shared" si="7"/>
        <v>5.2566743651361545</v>
      </c>
      <c r="U89" s="11">
        <f t="shared" si="8"/>
        <v>161.79000000000002</v>
      </c>
      <c r="V89" s="30">
        <f t="shared" si="9"/>
        <v>21.083466824989639</v>
      </c>
    </row>
    <row r="90" spans="1:22">
      <c r="A90">
        <v>2</v>
      </c>
      <c r="B90" t="s">
        <v>21</v>
      </c>
      <c r="C90">
        <v>9</v>
      </c>
      <c r="D90">
        <v>340</v>
      </c>
      <c r="E90">
        <v>2000</v>
      </c>
      <c r="F90">
        <v>205</v>
      </c>
      <c r="G90">
        <v>1205</v>
      </c>
      <c r="H90" t="s">
        <v>68</v>
      </c>
      <c r="I90">
        <f>C90*A90+I$4</f>
        <v>110.29</v>
      </c>
      <c r="J90" s="37">
        <f>(K$4+A90*(G90*(1-H$4)+E90*H$4))/((A90*(G90*(1-H$4)+E90*H$4))/(F90*(1-H$4)+D90*H$4)+K$4/J$4)</f>
        <v>224.12785352724214</v>
      </c>
      <c r="K90">
        <f>A90*(G90*(1-H$4)+E90*H$4)+K$4</f>
        <v>3346</v>
      </c>
      <c r="L90">
        <f>A90</f>
        <v>2</v>
      </c>
      <c r="M90" t="str">
        <f>B90</f>
        <v>носорог</v>
      </c>
      <c r="N90" s="1">
        <f>(K90/$O$4-I90)*8/9</f>
        <v>205.45650793650788</v>
      </c>
      <c r="O90" s="1">
        <f>N90*9/8+I90</f>
        <v>341.42857142857139</v>
      </c>
      <c r="P90" s="1">
        <f>J90*10*LN(O90/(N90/8+I90))+P$4</f>
        <v>2063.5205981061872</v>
      </c>
      <c r="Q90" s="19">
        <f>P90/O90</f>
        <v>6.043784178553687</v>
      </c>
      <c r="R90" s="29">
        <f t="shared" si="5"/>
        <v>721.87602797482316</v>
      </c>
      <c r="S90" s="11">
        <f t="shared" si="6"/>
        <v>2.1367330335350858</v>
      </c>
      <c r="T90" s="11">
        <f t="shared" si="7"/>
        <v>2.9486878955745004</v>
      </c>
      <c r="U90" s="11">
        <f t="shared" si="8"/>
        <v>159.79000000000002</v>
      </c>
      <c r="V90" s="30">
        <f t="shared" si="9"/>
        <v>29.472879722649893</v>
      </c>
    </row>
    <row r="91" spans="1:22">
      <c r="A91">
        <v>2</v>
      </c>
      <c r="B91" t="s">
        <v>8</v>
      </c>
      <c r="C91">
        <v>1</v>
      </c>
      <c r="D91">
        <v>340</v>
      </c>
      <c r="E91">
        <v>180</v>
      </c>
      <c r="F91">
        <v>290</v>
      </c>
      <c r="G91">
        <v>153</v>
      </c>
      <c r="H91" t="s">
        <v>40</v>
      </c>
      <c r="I91">
        <f>C91*A91+I$4</f>
        <v>94.29</v>
      </c>
      <c r="J91" s="37">
        <f>(K$4+A91*(G91*(1-H$4)+E91*H$4))/((A91*(G91*(1-H$4)+E91*H$4))/(F91*(1-H$4)+D91*H$4)+K$4/J$4)</f>
        <v>293.75217715849715</v>
      </c>
      <c r="K91">
        <f>A91*(G91*(1-H$4)+E91*H$4)+K$4</f>
        <v>1242</v>
      </c>
      <c r="L91">
        <f>A91</f>
        <v>2</v>
      </c>
      <c r="M91" t="str">
        <f>B91</f>
        <v>дротик</v>
      </c>
      <c r="N91" s="1">
        <f>(K91/$O$4-I91)*8/9</f>
        <v>28.839727891156446</v>
      </c>
      <c r="O91" s="1">
        <f>N91*9/8+I91</f>
        <v>126.73469387755101</v>
      </c>
      <c r="P91" s="1">
        <f>J91*10*LN(O91/(N91/8+I91))+P$4</f>
        <v>758.47032032747495</v>
      </c>
      <c r="Q91" s="19">
        <f>P91/O91</f>
        <v>5.9847094518593034</v>
      </c>
      <c r="R91" s="29">
        <f t="shared" si="5"/>
        <v>1073.0353544373531</v>
      </c>
      <c r="S91" s="11">
        <f t="shared" si="6"/>
        <v>0.88138739743758954</v>
      </c>
      <c r="T91" s="11">
        <f t="shared" si="7"/>
        <v>1.2700139681085381</v>
      </c>
      <c r="U91" s="11">
        <f t="shared" si="8"/>
        <v>143.79000000000002</v>
      </c>
      <c r="V91" s="30">
        <f t="shared" si="9"/>
        <v>104.06679384036936</v>
      </c>
    </row>
    <row r="92" spans="1:22">
      <c r="A92" s="19">
        <v>3</v>
      </c>
      <c r="B92" s="19" t="s">
        <v>6</v>
      </c>
      <c r="C92" s="19">
        <v>0.9</v>
      </c>
      <c r="D92" s="19">
        <v>305</v>
      </c>
      <c r="E92" s="19">
        <v>120</v>
      </c>
      <c r="F92" s="19">
        <v>275</v>
      </c>
      <c r="G92" s="19">
        <v>108</v>
      </c>
      <c r="H92" s="19" t="s">
        <v>52</v>
      </c>
      <c r="I92" s="19">
        <f>C92*A92+I$4</f>
        <v>94.990000000000009</v>
      </c>
      <c r="J92" s="37">
        <f>(K$4+A92*(G92*(1-H$4)+E92*H$4))/((A92*(G92*(1-H$4)+E92*H$4))/(F92*(1-H$4)+D92*H$4)+K$4/J$4)</f>
        <v>289.58439571647119</v>
      </c>
      <c r="K92">
        <f>A92*(G92*(1-H$4)+E92*H$4)+K$4</f>
        <v>1260</v>
      </c>
      <c r="L92" s="19">
        <f>A92</f>
        <v>3</v>
      </c>
      <c r="M92" s="19" t="str">
        <f>B92</f>
        <v>стукач</v>
      </c>
      <c r="N92" s="20">
        <f>(K92/$O$4-I92)*8/9</f>
        <v>29.850158730158707</v>
      </c>
      <c r="O92" s="20">
        <f>N92*9/8+I92</f>
        <v>128.57142857142856</v>
      </c>
      <c r="P92" s="1">
        <f>J92*10*LN(O92/(N92/8+I92))+P$4</f>
        <v>765.03619347610959</v>
      </c>
      <c r="Q92" s="19">
        <f>P92/O92</f>
        <v>5.9502815048141864</v>
      </c>
      <c r="R92" s="29">
        <f t="shared" si="5"/>
        <v>1051.631759135362</v>
      </c>
      <c r="S92" s="11">
        <f t="shared" si="6"/>
        <v>0.88982925165359916</v>
      </c>
      <c r="T92" s="11">
        <f t="shared" si="7"/>
        <v>1.27944500518886</v>
      </c>
      <c r="U92" s="11">
        <f t="shared" si="8"/>
        <v>144.49</v>
      </c>
      <c r="V92" s="30">
        <f t="shared" si="9"/>
        <v>101.12470961527565</v>
      </c>
    </row>
    <row r="93" spans="1:22">
      <c r="A93">
        <v>2</v>
      </c>
      <c r="B93" t="s">
        <v>62</v>
      </c>
      <c r="C93">
        <v>1.5</v>
      </c>
      <c r="D93">
        <v>320</v>
      </c>
      <c r="E93">
        <v>215</v>
      </c>
      <c r="F93">
        <v>250</v>
      </c>
      <c r="G93">
        <v>168</v>
      </c>
      <c r="H93" t="s">
        <v>66</v>
      </c>
      <c r="I93">
        <f>C93*A93+I$4</f>
        <v>95.29</v>
      </c>
      <c r="J93" s="37">
        <f>(K$4+A93*(G93*(1-H$4)+E93*H$4))/((A93*(G93*(1-H$4)+E93*H$4))/(F93*(1-H$4)+D93*H$4)+K$4/J$4)</f>
        <v>281.61023054755043</v>
      </c>
      <c r="K93">
        <f>A93*(G93*(1-H$4)+E93*H$4)+K$4</f>
        <v>1272</v>
      </c>
      <c r="L93">
        <f>A93</f>
        <v>2</v>
      </c>
      <c r="M93" t="str">
        <f>B93</f>
        <v>вертляв</v>
      </c>
      <c r="N93" s="1">
        <f>(K93/$O$4-I93)*8/9</f>
        <v>30.67192743764171</v>
      </c>
      <c r="O93" s="1">
        <f>N93*9/8+I93</f>
        <v>129.79591836734693</v>
      </c>
      <c r="P93" s="1">
        <f>J93*10*LN(O93/(N93/8+I93))+P$4</f>
        <v>759.19825312250316</v>
      </c>
      <c r="Q93" s="19">
        <f>P93/O93</f>
        <v>5.8491689312897259</v>
      </c>
      <c r="R93" s="29">
        <f t="shared" si="5"/>
        <v>1020.1197468279922</v>
      </c>
      <c r="S93" s="11">
        <f t="shared" si="6"/>
        <v>0.89644256072482154</v>
      </c>
      <c r="T93" s="11">
        <f t="shared" si="7"/>
        <v>1.2877856768265397</v>
      </c>
      <c r="U93" s="11">
        <f t="shared" si="8"/>
        <v>144.79000000000002</v>
      </c>
      <c r="V93" s="30">
        <f t="shared" si="9"/>
        <v>97.412343900096062</v>
      </c>
    </row>
    <row r="94" spans="1:22">
      <c r="A94">
        <v>6</v>
      </c>
      <c r="B94" t="s">
        <v>18</v>
      </c>
      <c r="C94">
        <v>4</v>
      </c>
      <c r="D94">
        <v>315</v>
      </c>
      <c r="E94">
        <v>1000</v>
      </c>
      <c r="F94">
        <v>295</v>
      </c>
      <c r="G94">
        <v>936</v>
      </c>
      <c r="H94" t="s">
        <v>40</v>
      </c>
      <c r="I94">
        <f>C94*A94+I$4</f>
        <v>116.29</v>
      </c>
      <c r="J94" s="37">
        <f>(K$4+A94*(G94*(1-H$4)+E94*H$4))/((A94*(G94*(1-H$4)+E94*H$4))/(F94*(1-H$4)+D94*H$4)+K$4/J$4)</f>
        <v>295</v>
      </c>
      <c r="K94">
        <f>A94*(G94*(1-H$4)+E94*H$4)+K$4</f>
        <v>6552</v>
      </c>
      <c r="L94">
        <f>A94</f>
        <v>6</v>
      </c>
      <c r="M94" t="str">
        <f>B94</f>
        <v>вектор</v>
      </c>
      <c r="N94" s="1">
        <f>(K94/$O$4-I94)*8/9</f>
        <v>490.9168253968254</v>
      </c>
      <c r="O94" s="1">
        <f>N94*9/8+I94</f>
        <v>668.57142857142856</v>
      </c>
      <c r="P94" s="1">
        <f>J94*10*LN(O94/(N94/8+I94))+P$4</f>
        <v>3909.6409184198583</v>
      </c>
      <c r="Q94" s="19">
        <f>P94/O94</f>
        <v>5.8477535104570535</v>
      </c>
      <c r="R94" s="29">
        <f t="shared" si="5"/>
        <v>909.84984759944678</v>
      </c>
      <c r="S94" s="11">
        <f t="shared" si="6"/>
        <v>4.0326402591919202</v>
      </c>
      <c r="T94" s="11">
        <f t="shared" si="7"/>
        <v>5.4895428899862759</v>
      </c>
      <c r="U94" s="11">
        <f t="shared" si="8"/>
        <v>165.79000000000002</v>
      </c>
      <c r="V94" s="30">
        <f t="shared" si="9"/>
        <v>19.810744810744811</v>
      </c>
    </row>
    <row r="95" spans="1:22">
      <c r="A95">
        <v>9</v>
      </c>
      <c r="B95" t="s">
        <v>16</v>
      </c>
      <c r="C95">
        <v>3</v>
      </c>
      <c r="D95">
        <v>320</v>
      </c>
      <c r="E95">
        <v>650</v>
      </c>
      <c r="F95">
        <v>280</v>
      </c>
      <c r="G95">
        <v>569</v>
      </c>
      <c r="H95" t="s">
        <v>67</v>
      </c>
      <c r="I95">
        <f>C95*A95+I$4</f>
        <v>119.29</v>
      </c>
      <c r="J95" s="37">
        <f>(K$4+A95*(G95*(1-H$4)+E95*H$4))/((A95*(G95*(1-H$4)+E95*H$4))/(F95*(1-H$4)+D95*H$4)+K$4/J$4)</f>
        <v>282.21754029699196</v>
      </c>
      <c r="K95">
        <f>A95*(G95*(1-H$4)+E95*H$4)+K$4</f>
        <v>6057</v>
      </c>
      <c r="L95">
        <f>A95</f>
        <v>9</v>
      </c>
      <c r="M95" t="str">
        <f>B95</f>
        <v>шкипер</v>
      </c>
      <c r="N95" s="1">
        <f>(K95/$O$4-I95)*8/9</f>
        <v>443.35219954648522</v>
      </c>
      <c r="O95" s="1">
        <f>N95*9/8+I95</f>
        <v>618.0612244897959</v>
      </c>
      <c r="P95" s="1">
        <f>J95*10*LN(O95/(N95/8+I95))+P$4</f>
        <v>3565.7216681721047</v>
      </c>
      <c r="Q95" s="19">
        <f>P95/O95</f>
        <v>5.7692046141797304</v>
      </c>
      <c r="R95" s="29">
        <f t="shared" si="5"/>
        <v>852.36192175266069</v>
      </c>
      <c r="S95" s="11">
        <f t="shared" si="6"/>
        <v>3.6617170714485203</v>
      </c>
      <c r="T95" s="11">
        <f t="shared" si="7"/>
        <v>4.9528105175879142</v>
      </c>
      <c r="U95" s="11">
        <f t="shared" si="8"/>
        <v>168.79000000000002</v>
      </c>
      <c r="V95" s="30">
        <f t="shared" si="9"/>
        <v>20.501191634584195</v>
      </c>
    </row>
    <row r="96" spans="1:22">
      <c r="A96">
        <v>4</v>
      </c>
      <c r="B96" t="s">
        <v>20</v>
      </c>
      <c r="C96">
        <v>6</v>
      </c>
      <c r="D96">
        <v>310</v>
      </c>
      <c r="E96">
        <v>1500</v>
      </c>
      <c r="F96">
        <v>285</v>
      </c>
      <c r="G96">
        <v>1379</v>
      </c>
      <c r="H96" t="s">
        <v>67</v>
      </c>
      <c r="I96">
        <f>C96*A96+I$4</f>
        <v>116.29</v>
      </c>
      <c r="J96" s="37">
        <f>(K$4+A96*(G96*(1-H$4)+E96*H$4))/((A96*(G96*(1-H$4)+E96*H$4))/(F96*(1-H$4)+D96*H$4)+K$4/J$4)</f>
        <v>286.40846260256177</v>
      </c>
      <c r="K96">
        <f>A96*(G96*(1-H$4)+E96*H$4)+K$4</f>
        <v>6452</v>
      </c>
      <c r="L96">
        <f>A96</f>
        <v>4</v>
      </c>
      <c r="M96" t="str">
        <f>B96</f>
        <v>грохот</v>
      </c>
      <c r="N96" s="1">
        <f>(K96/$O$4-I96)*8/9</f>
        <v>481.84653061224486</v>
      </c>
      <c r="O96" s="1">
        <f>N96*9/8+I96</f>
        <v>658.36734693877543</v>
      </c>
      <c r="P96" s="1">
        <f>J96*10*LN(O96/(N96/8+I96))+P$4</f>
        <v>3770.0640318879582</v>
      </c>
      <c r="Q96" s="19">
        <f>P96/O96</f>
        <v>5.726383681416924</v>
      </c>
      <c r="R96" s="29">
        <f t="shared" si="5"/>
        <v>883.35151203434805</v>
      </c>
      <c r="S96" s="11">
        <f t="shared" si="6"/>
        <v>3.9710920256877702</v>
      </c>
      <c r="T96" s="11">
        <f t="shared" si="7"/>
        <v>5.4057586578436281</v>
      </c>
      <c r="U96" s="11">
        <f t="shared" si="8"/>
        <v>165.79000000000002</v>
      </c>
      <c r="V96" s="30">
        <f t="shared" si="9"/>
        <v>19.531885236380532</v>
      </c>
    </row>
    <row r="97" spans="1:22">
      <c r="A97">
        <v>2</v>
      </c>
      <c r="B97" t="s">
        <v>14</v>
      </c>
      <c r="C97">
        <v>2</v>
      </c>
      <c r="D97">
        <v>305</v>
      </c>
      <c r="E97">
        <v>180</v>
      </c>
      <c r="F97">
        <v>275</v>
      </c>
      <c r="G97">
        <v>162</v>
      </c>
      <c r="H97" t="s">
        <v>66</v>
      </c>
      <c r="I97">
        <f>C97*A97+I$4</f>
        <v>96.29</v>
      </c>
      <c r="J97" s="37">
        <f>(K$4+A97*(G97*(1-H$4)+E97*H$4))/((A97*(G97*(1-H$4)+E97*H$4))/(F97*(1-H$4)+D97*H$4)+K$4/J$4)</f>
        <v>289.58439571647119</v>
      </c>
      <c r="K97">
        <f>A97*(G97*(1-H$4)+E97*H$4)+K$4</f>
        <v>1260</v>
      </c>
      <c r="L97">
        <f>A97</f>
        <v>2</v>
      </c>
      <c r="M97" t="str">
        <f>B97</f>
        <v>рапира</v>
      </c>
      <c r="N97" s="1">
        <f>(K97/$O$4-I97)*8/9</f>
        <v>28.694603174603156</v>
      </c>
      <c r="O97" s="1">
        <f>N97*9/8+I97</f>
        <v>128.57142857142856</v>
      </c>
      <c r="P97" s="1">
        <f>J97*10*LN(O97/(N97/8+I97))+P$4</f>
        <v>731.33651137869322</v>
      </c>
      <c r="Q97" s="19">
        <f>P97/O97</f>
        <v>5.6881728662787259</v>
      </c>
      <c r="R97" s="29">
        <f t="shared" si="5"/>
        <v>1040.3474710162075</v>
      </c>
      <c r="S97" s="11">
        <f t="shared" si="6"/>
        <v>0.8818947017726082</v>
      </c>
      <c r="T97" s="11">
        <f t="shared" si="7"/>
        <v>1.2631047113805731</v>
      </c>
      <c r="U97" s="11">
        <f t="shared" si="8"/>
        <v>145.79000000000002</v>
      </c>
      <c r="V97" s="30">
        <f t="shared" si="9"/>
        <v>101.12470961527565</v>
      </c>
    </row>
    <row r="98" spans="1:22">
      <c r="A98" s="19">
        <v>9</v>
      </c>
      <c r="B98" s="19" t="s">
        <v>4</v>
      </c>
      <c r="C98" s="19">
        <v>0.18</v>
      </c>
      <c r="D98" s="19">
        <v>310</v>
      </c>
      <c r="E98" s="19">
        <v>32</v>
      </c>
      <c r="F98" s="19">
        <v>280</v>
      </c>
      <c r="G98" s="19">
        <v>29</v>
      </c>
      <c r="H98" s="19" t="s">
        <v>51</v>
      </c>
      <c r="I98" s="19">
        <f>C98*A98+I$4</f>
        <v>93.910000000000011</v>
      </c>
      <c r="J98" s="37">
        <f>(K$4+A98*(G98*(1-H$4)+E98*H$4))/((A98*(G98*(1-H$4)+E98*H$4))/(F98*(1-H$4)+D98*H$4)+K$4/J$4)</f>
        <v>291.59389515593892</v>
      </c>
      <c r="K98">
        <f>A98*(G98*(1-H$4)+E98*H$4)+K$4</f>
        <v>1197</v>
      </c>
      <c r="L98" s="19">
        <f>A98</f>
        <v>9</v>
      </c>
      <c r="M98" s="19" t="str">
        <f>B98</f>
        <v>юнец</v>
      </c>
      <c r="N98" s="20">
        <f>(K98/$O$4-I98)*8/9</f>
        <v>25.095873015873003</v>
      </c>
      <c r="O98" s="20">
        <f>N98*9/8+I98</f>
        <v>122.14285714285714</v>
      </c>
      <c r="P98" s="1">
        <f>J98*10*LN(O98/(N98/8+I98))+P$4</f>
        <v>670.6545464725184</v>
      </c>
      <c r="Q98" s="19">
        <f>P98/O98</f>
        <v>5.4907389769679869</v>
      </c>
      <c r="R98" s="29">
        <f t="shared" si="5"/>
        <v>1068.5602583726068</v>
      </c>
      <c r="S98" s="11">
        <f t="shared" si="6"/>
        <v>0.85170390588422784</v>
      </c>
      <c r="T98" s="11">
        <f t="shared" si="7"/>
        <v>1.228677770273183</v>
      </c>
      <c r="U98" s="11">
        <f t="shared" si="8"/>
        <v>143.41000000000003</v>
      </c>
      <c r="V98" s="30">
        <f t="shared" si="9"/>
        <v>107.18572587185724</v>
      </c>
    </row>
    <row r="99" spans="1:22">
      <c r="A99">
        <v>3</v>
      </c>
      <c r="B99" t="s">
        <v>22</v>
      </c>
      <c r="C99">
        <v>10.5</v>
      </c>
      <c r="D99">
        <v>300</v>
      </c>
      <c r="E99">
        <v>2000</v>
      </c>
      <c r="F99">
        <v>280</v>
      </c>
      <c r="G99">
        <v>1866</v>
      </c>
      <c r="H99" t="s">
        <v>44</v>
      </c>
      <c r="I99">
        <f>C99*A99+I$4</f>
        <v>123.79</v>
      </c>
      <c r="J99" s="37">
        <f>(K$4+A99*(G99*(1-H$4)+E99*H$4))/((A99*(G99*(1-H$4)+E99*H$4))/(F99*(1-H$4)+D99*H$4)+K$4/J$4)</f>
        <v>282.05446592352189</v>
      </c>
      <c r="K99">
        <f>A99*(G99*(1-H$4)+E99*H$4)+K$4</f>
        <v>6534</v>
      </c>
      <c r="L99">
        <f>A99</f>
        <v>3</v>
      </c>
      <c r="M99" t="str">
        <f>B99</f>
        <v>курьер</v>
      </c>
      <c r="N99" s="1">
        <f>(K99/$O$4-I99)*8/9</f>
        <v>482.6175056689342</v>
      </c>
      <c r="O99" s="1">
        <f>N99*9/8+I99</f>
        <v>666.73469387755097</v>
      </c>
      <c r="P99" s="1">
        <f>J99*10*LN(O99/(N99/8+I99))+P$4</f>
        <v>3629.5325991176346</v>
      </c>
      <c r="Q99" s="19">
        <f>P99/O99</f>
        <v>5.4437434146545485</v>
      </c>
      <c r="R99" s="29">
        <f t="shared" si="5"/>
        <v>826.16164179360487</v>
      </c>
      <c r="S99" s="11">
        <f t="shared" si="6"/>
        <v>3.8475081878789941</v>
      </c>
      <c r="T99" s="11">
        <f t="shared" si="7"/>
        <v>5.1568929838158475</v>
      </c>
      <c r="U99" s="11">
        <f t="shared" si="8"/>
        <v>173.29000000000002</v>
      </c>
      <c r="V99" s="30">
        <f t="shared" si="9"/>
        <v>18.993566728856695</v>
      </c>
    </row>
    <row r="100" spans="1:22">
      <c r="A100">
        <v>1</v>
      </c>
      <c r="B100" t="s">
        <v>9</v>
      </c>
      <c r="C100">
        <v>1.25</v>
      </c>
      <c r="D100">
        <v>300</v>
      </c>
      <c r="E100">
        <v>260</v>
      </c>
      <c r="F100">
        <v>285</v>
      </c>
      <c r="G100">
        <v>247</v>
      </c>
      <c r="H100" t="s">
        <v>40</v>
      </c>
      <c r="I100">
        <f>C100*A100+I$4</f>
        <v>93.54</v>
      </c>
      <c r="J100" s="37">
        <f>(K$4+A100*(G100*(1-H$4)+E100*H$4))/((A100*(G100*(1-H$4)+E100*H$4))/(F100*(1-H$4)+D100*H$4)+K$4/J$4)</f>
        <v>292.85454545454542</v>
      </c>
      <c r="K100">
        <f>A100*(G100*(1-H$4)+E100*H$4)+K$4</f>
        <v>1183</v>
      </c>
      <c r="L100">
        <f>A100</f>
        <v>1</v>
      </c>
      <c r="M100" t="str">
        <f>B100</f>
        <v>медведь</v>
      </c>
      <c r="N100" s="1">
        <f>(K100/$O$4-I100)*8/9</f>
        <v>24.154920634920625</v>
      </c>
      <c r="O100" s="1">
        <f>N100*9/8+I100</f>
        <v>120.71428571428571</v>
      </c>
      <c r="P100" s="1">
        <f>J100*10*LN(O100/(N100/8+I100))+P$4</f>
        <v>653.85188326927653</v>
      </c>
      <c r="Q100" s="19">
        <f>P100/O100</f>
        <v>5.4165244767869067</v>
      </c>
      <c r="R100" s="29">
        <f t="shared" si="5"/>
        <v>1076.5347806525458</v>
      </c>
      <c r="S100" s="11">
        <f t="shared" si="6"/>
        <v>0.8439197826781718</v>
      </c>
      <c r="T100" s="11">
        <f t="shared" si="7"/>
        <v>1.2188437572120931</v>
      </c>
      <c r="U100" s="11">
        <f t="shared" si="8"/>
        <v>143.04000000000002</v>
      </c>
      <c r="V100" s="30">
        <f t="shared" si="9"/>
        <v>108.92307692307691</v>
      </c>
    </row>
    <row r="101" spans="1:22">
      <c r="A101">
        <v>5</v>
      </c>
      <c r="B101" t="s">
        <v>64</v>
      </c>
      <c r="C101">
        <v>5</v>
      </c>
      <c r="D101">
        <v>305</v>
      </c>
      <c r="E101">
        <v>1350</v>
      </c>
      <c r="F101">
        <v>290</v>
      </c>
      <c r="G101">
        <v>1283</v>
      </c>
      <c r="H101" t="s">
        <v>41</v>
      </c>
      <c r="I101">
        <f>C101*A101+I$4</f>
        <v>117.29</v>
      </c>
      <c r="J101" s="37">
        <f>(K$4+A101*(G101*(1-H$4)+E101*H$4))/((A101*(G101*(1-H$4)+E101*H$4))/(F101*(1-H$4)+D101*H$4)+K$4/J$4)</f>
        <v>290.62721103211152</v>
      </c>
      <c r="K101">
        <f>A101*(G101*(1-H$4)+E101*H$4)+K$4</f>
        <v>7351</v>
      </c>
      <c r="L101">
        <f>A101</f>
        <v>5</v>
      </c>
      <c r="M101" t="str">
        <f>B101</f>
        <v>мастодо</v>
      </c>
      <c r="N101" s="1">
        <f>(K101/$O$4-I101)*8/9</f>
        <v>562.49959183673468</v>
      </c>
      <c r="O101" s="1">
        <f>N101*9/8+I101</f>
        <v>750.10204081632651</v>
      </c>
      <c r="P101" s="1">
        <f>J101*10*LN(O101/(N101/8+I101))+P$4</f>
        <v>4027.7564851001921</v>
      </c>
      <c r="Q101" s="19">
        <f>P101/O101</f>
        <v>5.3696114207566161</v>
      </c>
      <c r="R101" s="29">
        <f t="shared" si="5"/>
        <v>890.07477129503707</v>
      </c>
      <c r="S101" s="11">
        <f t="shared" si="6"/>
        <v>4.4972842545495917</v>
      </c>
      <c r="T101" s="11">
        <f t="shared" si="7"/>
        <v>6.1088202688844895</v>
      </c>
      <c r="U101" s="11">
        <f t="shared" si="8"/>
        <v>166.79000000000002</v>
      </c>
      <c r="V101" s="30">
        <f t="shared" si="9"/>
        <v>17.395724779503343</v>
      </c>
    </row>
    <row r="102" spans="1:22">
      <c r="A102">
        <v>7</v>
      </c>
      <c r="B102" t="s">
        <v>18</v>
      </c>
      <c r="C102">
        <v>4</v>
      </c>
      <c r="D102">
        <v>315</v>
      </c>
      <c r="E102">
        <v>1000</v>
      </c>
      <c r="F102">
        <v>295</v>
      </c>
      <c r="G102">
        <v>936</v>
      </c>
      <c r="H102" t="s">
        <v>40</v>
      </c>
      <c r="I102">
        <f>C102*A102+I$4</f>
        <v>120.29</v>
      </c>
      <c r="J102" s="37">
        <f>(K$4+A102*(G102*(1-H$4)+E102*H$4))/((A102*(G102*(1-H$4)+E102*H$4))/(F102*(1-H$4)+D102*H$4)+K$4/J$4)</f>
        <v>295</v>
      </c>
      <c r="K102">
        <f>A102*(G102*(1-H$4)+E102*H$4)+K$4</f>
        <v>7488</v>
      </c>
      <c r="L102">
        <f>A102</f>
        <v>7</v>
      </c>
      <c r="M102" t="str">
        <f>B102</f>
        <v>вектор</v>
      </c>
      <c r="N102" s="1">
        <f>(K102/$O$4-I102)*8/9</f>
        <v>572.25922902494335</v>
      </c>
      <c r="O102" s="1">
        <f>N102*9/8+I102</f>
        <v>764.08163265306121</v>
      </c>
      <c r="P102" s="1">
        <f>J102*10*LN(O102/(N102/8+I102))+P$4</f>
        <v>4077.2087753662508</v>
      </c>
      <c r="Q102" s="19">
        <f>P102/O102</f>
        <v>5.3360905446833948</v>
      </c>
      <c r="R102" s="29">
        <f t="shared" si="5"/>
        <v>884.84816195756184</v>
      </c>
      <c r="S102" s="11">
        <f t="shared" si="6"/>
        <v>4.5001568564288892</v>
      </c>
      <c r="T102" s="11">
        <f t="shared" si="7"/>
        <v>6.0742637145485423</v>
      </c>
      <c r="U102" s="11">
        <f t="shared" si="8"/>
        <v>169.79000000000002</v>
      </c>
      <c r="V102" s="30">
        <f t="shared" si="9"/>
        <v>17.33440170940171</v>
      </c>
    </row>
    <row r="103" spans="1:22">
      <c r="A103">
        <v>1</v>
      </c>
      <c r="B103" t="s">
        <v>12</v>
      </c>
      <c r="C103">
        <v>1.6</v>
      </c>
      <c r="D103">
        <v>330</v>
      </c>
      <c r="E103">
        <v>300</v>
      </c>
      <c r="F103">
        <v>265</v>
      </c>
      <c r="G103">
        <v>241</v>
      </c>
      <c r="H103" t="s">
        <v>41</v>
      </c>
      <c r="I103">
        <f>C103*A103+I$4</f>
        <v>93.89</v>
      </c>
      <c r="J103" s="37">
        <f>(K$4+A103*(G103*(1-H$4)+E103*H$4))/((A103*(G103*(1-H$4)+E103*H$4))/(F103*(1-H$4)+D103*H$4)+K$4/J$4)</f>
        <v>288.31677816597994</v>
      </c>
      <c r="K103">
        <f>A103*(G103*(1-H$4)+E103*H$4)+K$4</f>
        <v>1177</v>
      </c>
      <c r="L103">
        <f>A103</f>
        <v>1</v>
      </c>
      <c r="M103" t="str">
        <f>B103</f>
        <v>скиф</v>
      </c>
      <c r="N103" s="1">
        <f>(K103/$O$4-I103)*8/9</f>
        <v>23.299591836734685</v>
      </c>
      <c r="O103" s="1">
        <f>N103*9/8+I103</f>
        <v>120.10204081632652</v>
      </c>
      <c r="P103" s="1">
        <f>J103*10*LN(O103/(N103/8+I103))+P$4</f>
        <v>621.81114700582202</v>
      </c>
      <c r="Q103" s="19">
        <f>P103/O103</f>
        <v>5.1773570438887475</v>
      </c>
      <c r="R103" s="29">
        <f t="shared" si="5"/>
        <v>1056.7290997865764</v>
      </c>
      <c r="S103" s="11">
        <f t="shared" si="6"/>
        <v>0.83759007473552227</v>
      </c>
      <c r="T103" s="11">
        <f t="shared" si="7"/>
        <v>1.2083915969043819</v>
      </c>
      <c r="U103" s="11">
        <f t="shared" si="8"/>
        <v>143.38999999999999</v>
      </c>
      <c r="V103" s="30">
        <f t="shared" si="9"/>
        <v>107.78197314616072</v>
      </c>
    </row>
    <row r="104" spans="1:22">
      <c r="A104" s="19">
        <v>8</v>
      </c>
      <c r="B104" s="19" t="s">
        <v>4</v>
      </c>
      <c r="C104" s="19">
        <v>0.18</v>
      </c>
      <c r="D104" s="19">
        <v>310</v>
      </c>
      <c r="E104" s="19">
        <v>32</v>
      </c>
      <c r="F104" s="19">
        <v>280</v>
      </c>
      <c r="G104" s="19">
        <v>29</v>
      </c>
      <c r="H104" s="19" t="s">
        <v>51</v>
      </c>
      <c r="I104" s="19">
        <f>C104*A104+I$4</f>
        <v>93.73</v>
      </c>
      <c r="J104" s="37">
        <f>(K$4+A104*(G104*(1-H$4)+E104*H$4))/((A104*(G104*(1-H$4)+E104*H$4))/(F104*(1-H$4)+D104*H$4)+K$4/J$4)</f>
        <v>291.89398523538665</v>
      </c>
      <c r="K104">
        <f>A104*(G104*(1-H$4)+E104*H$4)+K$4</f>
        <v>1168</v>
      </c>
      <c r="L104" s="19">
        <f>A104</f>
        <v>8</v>
      </c>
      <c r="M104" s="19" t="str">
        <f>B104</f>
        <v>юнец</v>
      </c>
      <c r="N104" s="20">
        <f>(K104/$O$4-I104)*8/9</f>
        <v>22.625487528344657</v>
      </c>
      <c r="O104" s="20">
        <f>N104*9/8+I104</f>
        <v>119.18367346938774</v>
      </c>
      <c r="P104" s="1">
        <f>J104*10*LN(O104/(N104/8+I104))+P$4</f>
        <v>614.49518256273257</v>
      </c>
      <c r="Q104" s="19">
        <f>P104/O104</f>
        <v>5.1558671139681334</v>
      </c>
      <c r="R104" s="29">
        <f t="shared" si="5"/>
        <v>1071.2840320374382</v>
      </c>
      <c r="S104" s="11">
        <f t="shared" si="6"/>
        <v>0.83211389701450633</v>
      </c>
      <c r="T104" s="11">
        <f t="shared" si="7"/>
        <v>1.2010850898859997</v>
      </c>
      <c r="U104" s="11">
        <f t="shared" si="8"/>
        <v>143.23000000000002</v>
      </c>
      <c r="V104" s="30">
        <f t="shared" si="9"/>
        <v>109.96006293113881</v>
      </c>
    </row>
    <row r="105" spans="1:22">
      <c r="A105">
        <v>3</v>
      </c>
      <c r="B105" t="s">
        <v>21</v>
      </c>
      <c r="C105">
        <v>9</v>
      </c>
      <c r="D105">
        <v>340</v>
      </c>
      <c r="E105">
        <v>2000</v>
      </c>
      <c r="F105">
        <v>205</v>
      </c>
      <c r="G105">
        <v>1205</v>
      </c>
      <c r="H105" t="s">
        <v>68</v>
      </c>
      <c r="I105">
        <f>C105*A105+I$4</f>
        <v>119.29</v>
      </c>
      <c r="J105" s="37">
        <f>(K$4+A105*(G105*(1-H$4)+E105*H$4))/((A105*(G105*(1-H$4)+E105*H$4))/(F105*(1-H$4)+D105*H$4)+K$4/J$4)</f>
        <v>218.72417657086319</v>
      </c>
      <c r="K105">
        <f>A105*(G105*(1-H$4)+E105*H$4)+K$4</f>
        <v>4551</v>
      </c>
      <c r="L105">
        <f>A105</f>
        <v>3</v>
      </c>
      <c r="M105" t="str">
        <f>B105</f>
        <v>носорог</v>
      </c>
      <c r="N105" s="1">
        <f>(K105/$O$4-I105)*8/9</f>
        <v>306.75356009070288</v>
      </c>
      <c r="O105" s="1">
        <f>N105*9/8+I105</f>
        <v>464.38775510204079</v>
      </c>
      <c r="P105" s="1">
        <f>J105*10*LN(O105/(N105/8+I105))+P$4</f>
        <v>2363.1895192577595</v>
      </c>
      <c r="Q105" s="19">
        <f>P105/O105</f>
        <v>5.088828233075378</v>
      </c>
      <c r="R105" s="29">
        <f t="shared" si="5"/>
        <v>660.59735082205441</v>
      </c>
      <c r="S105" s="11">
        <f t="shared" si="6"/>
        <v>2.7512752835004486</v>
      </c>
      <c r="T105" s="11">
        <f t="shared" si="7"/>
        <v>3.7213539153941881</v>
      </c>
      <c r="U105" s="11">
        <f t="shared" si="8"/>
        <v>168.79000000000002</v>
      </c>
      <c r="V105" s="30">
        <f t="shared" si="9"/>
        <v>21.146701316453484</v>
      </c>
    </row>
    <row r="106" spans="1:22">
      <c r="A106">
        <v>5</v>
      </c>
      <c r="B106" t="s">
        <v>20</v>
      </c>
      <c r="C106">
        <v>6</v>
      </c>
      <c r="D106">
        <v>310</v>
      </c>
      <c r="E106">
        <v>1500</v>
      </c>
      <c r="F106">
        <v>285</v>
      </c>
      <c r="G106">
        <v>1379</v>
      </c>
      <c r="H106" t="s">
        <v>67</v>
      </c>
      <c r="I106">
        <f>C106*A106+I$4</f>
        <v>122.29</v>
      </c>
      <c r="J106" s="37">
        <f>(K$4+A106*(G106*(1-H$4)+E106*H$4))/((A106*(G106*(1-H$4)+E106*H$4))/(F106*(1-H$4)+D106*H$4)+K$4/J$4)</f>
        <v>286.15943036833079</v>
      </c>
      <c r="K106">
        <f>A106*(G106*(1-H$4)+E106*H$4)+K$4</f>
        <v>7831</v>
      </c>
      <c r="L106">
        <f>A106</f>
        <v>5</v>
      </c>
      <c r="M106" t="str">
        <f>B106</f>
        <v>грохот</v>
      </c>
      <c r="N106" s="1">
        <f>(K106/$O$4-I106)*8/9</f>
        <v>601.59256235827661</v>
      </c>
      <c r="O106" s="1">
        <f>N106*9/8+I106</f>
        <v>799.08163265306121</v>
      </c>
      <c r="P106" s="1">
        <f>J106*10*LN(O106/(N106/8+I106))+P$4</f>
        <v>3999.8789039059138</v>
      </c>
      <c r="Q106" s="19">
        <f>P106/O106</f>
        <v>5.0055948484584292</v>
      </c>
      <c r="R106" s="29">
        <f t="shared" si="5"/>
        <v>846.70142555330358</v>
      </c>
      <c r="S106" s="11">
        <f t="shared" si="6"/>
        <v>4.6515026058155948</v>
      </c>
      <c r="T106" s="11">
        <f t="shared" si="7"/>
        <v>6.2530842214027791</v>
      </c>
      <c r="U106" s="11">
        <f t="shared" si="8"/>
        <v>171.79000000000002</v>
      </c>
      <c r="V106" s="30">
        <f t="shared" si="9"/>
        <v>16.07842540698066</v>
      </c>
    </row>
    <row r="107" spans="1:22">
      <c r="A107">
        <v>2</v>
      </c>
      <c r="B107" t="s">
        <v>23</v>
      </c>
      <c r="C107">
        <v>15</v>
      </c>
      <c r="D107">
        <v>315</v>
      </c>
      <c r="E107">
        <v>4000</v>
      </c>
      <c r="F107">
        <v>295</v>
      </c>
      <c r="G107">
        <v>3746</v>
      </c>
      <c r="H107" t="s">
        <v>68</v>
      </c>
      <c r="I107">
        <f>C107*A107+I$4</f>
        <v>122.29</v>
      </c>
      <c r="J107" s="37">
        <f>(K$4+A107*(G107*(1-H$4)+E107*H$4))/((A107*(G107*(1-H$4)+E107*H$4))/(F107*(1-H$4)+D107*H$4)+K$4/J$4)</f>
        <v>295</v>
      </c>
      <c r="K107">
        <f>A107*(G107*(1-H$4)+E107*H$4)+K$4</f>
        <v>8428</v>
      </c>
      <c r="L107">
        <f>A107</f>
        <v>2</v>
      </c>
      <c r="M107" t="str">
        <f>B107</f>
        <v>мамонт</v>
      </c>
      <c r="N107" s="1">
        <f>(K107/$O$4-I107)*8/9</f>
        <v>655.74222222222215</v>
      </c>
      <c r="O107" s="1">
        <f>N107*9/8+I107</f>
        <v>859.99999999999989</v>
      </c>
      <c r="P107" s="1">
        <f>J107*10*LN(O107/(N107/8+I107))+P$4</f>
        <v>4240.7712507844208</v>
      </c>
      <c r="Q107" s="19">
        <f>P107/O107</f>
        <v>4.9311293613772342</v>
      </c>
      <c r="R107" s="29">
        <f t="shared" si="5"/>
        <v>872.85930160233966</v>
      </c>
      <c r="S107" s="11">
        <f t="shared" si="6"/>
        <v>5.0061121136271014</v>
      </c>
      <c r="T107" s="11">
        <f t="shared" si="7"/>
        <v>6.7297910634634945</v>
      </c>
      <c r="U107" s="11">
        <f t="shared" si="8"/>
        <v>171.79000000000002</v>
      </c>
      <c r="V107" s="30">
        <f t="shared" si="9"/>
        <v>15.401044138585666</v>
      </c>
    </row>
    <row r="108" spans="1:22">
      <c r="A108">
        <v>8</v>
      </c>
      <c r="B108" t="s">
        <v>18</v>
      </c>
      <c r="C108">
        <v>4</v>
      </c>
      <c r="D108">
        <v>315</v>
      </c>
      <c r="E108">
        <v>1000</v>
      </c>
      <c r="F108">
        <v>295</v>
      </c>
      <c r="G108">
        <v>936</v>
      </c>
      <c r="H108" t="s">
        <v>40</v>
      </c>
      <c r="I108">
        <f>C108*A108+I$4</f>
        <v>124.29</v>
      </c>
      <c r="J108" s="37">
        <f>(K$4+A108*(G108*(1-H$4)+E108*H$4))/((A108*(G108*(1-H$4)+E108*H$4))/(F108*(1-H$4)+D108*H$4)+K$4/J$4)</f>
        <v>294.99999999999994</v>
      </c>
      <c r="K108">
        <f>A108*(G108*(1-H$4)+E108*H$4)+K$4</f>
        <v>8424</v>
      </c>
      <c r="L108">
        <f>A108</f>
        <v>8</v>
      </c>
      <c r="M108" t="str">
        <f>B108</f>
        <v>вектор</v>
      </c>
      <c r="N108" s="1">
        <f>(K108/$O$4-I108)*8/9</f>
        <v>653.60163265306119</v>
      </c>
      <c r="O108" s="1">
        <f>N108*9/8+I108</f>
        <v>859.59183673469374</v>
      </c>
      <c r="P108" s="1">
        <f>J108*10*LN(O108/(N108/8+I108))+P$4</f>
        <v>4214.4557077664913</v>
      </c>
      <c r="Q108" s="19">
        <f>P108/O108</f>
        <v>4.9028568300227473</v>
      </c>
      <c r="R108" s="29">
        <f t="shared" si="5"/>
        <v>861.19324652707542</v>
      </c>
      <c r="S108" s="11">
        <f t="shared" si="6"/>
        <v>4.9461524640928349</v>
      </c>
      <c r="T108" s="11">
        <f t="shared" si="7"/>
        <v>6.6229434989960216</v>
      </c>
      <c r="U108" s="11">
        <f t="shared" si="8"/>
        <v>173.79000000000002</v>
      </c>
      <c r="V108" s="30">
        <f t="shared" si="9"/>
        <v>15.408357075023739</v>
      </c>
    </row>
    <row r="109" spans="1:22">
      <c r="A109" s="19">
        <v>2</v>
      </c>
      <c r="B109" s="19" t="s">
        <v>6</v>
      </c>
      <c r="C109" s="19">
        <v>0.9</v>
      </c>
      <c r="D109" s="19">
        <v>305</v>
      </c>
      <c r="E109" s="19">
        <v>120</v>
      </c>
      <c r="F109" s="19">
        <v>275</v>
      </c>
      <c r="G109" s="19">
        <v>108</v>
      </c>
      <c r="H109" s="19" t="s">
        <v>52</v>
      </c>
      <c r="I109" s="19">
        <f>C109*A109+I$4</f>
        <v>94.09</v>
      </c>
      <c r="J109" s="37">
        <f>(K$4+A109*(G109*(1-H$4)+E109*H$4))/((A109*(G109*(1-H$4)+E109*H$4))/(F109*(1-H$4)+D109*H$4)+K$4/J$4)</f>
        <v>291.03139013452915</v>
      </c>
      <c r="K109">
        <f>A109*(G109*(1-H$4)+E109*H$4)+K$4</f>
        <v>1152</v>
      </c>
      <c r="L109" s="19">
        <f>A109</f>
        <v>2</v>
      </c>
      <c r="M109" s="19" t="str">
        <f>B109</f>
        <v>стукач</v>
      </c>
      <c r="N109" s="20">
        <f>(K109/$O$4-I109)*8/9</f>
        <v>20.85424036281178</v>
      </c>
      <c r="O109" s="20">
        <f>N109*9/8+I109</f>
        <v>117.55102040816325</v>
      </c>
      <c r="P109" s="1">
        <f>J109*10*LN(O109/(N109/8+I109))+P$4</f>
        <v>568.36204704973034</v>
      </c>
      <c r="Q109" s="19">
        <f>P109/O109</f>
        <v>4.8350243585827757</v>
      </c>
      <c r="R109" s="29">
        <f t="shared" si="5"/>
        <v>1064.8846084189081</v>
      </c>
      <c r="S109" s="11">
        <f t="shared" si="6"/>
        <v>0.81865743024001159</v>
      </c>
      <c r="T109" s="11">
        <f t="shared" si="7"/>
        <v>1.1803496375957752</v>
      </c>
      <c r="U109" s="11">
        <f t="shared" si="8"/>
        <v>143.59</v>
      </c>
      <c r="V109" s="30">
        <f t="shared" si="9"/>
        <v>111.1578226208271</v>
      </c>
    </row>
    <row r="110" spans="1:22">
      <c r="A110" s="19">
        <v>7</v>
      </c>
      <c r="B110" s="19" t="s">
        <v>4</v>
      </c>
      <c r="C110" s="19">
        <v>0.18</v>
      </c>
      <c r="D110" s="19">
        <v>310</v>
      </c>
      <c r="E110" s="19">
        <v>32</v>
      </c>
      <c r="F110" s="19">
        <v>280</v>
      </c>
      <c r="G110" s="19">
        <v>29</v>
      </c>
      <c r="H110" s="19" t="s">
        <v>51</v>
      </c>
      <c r="I110" s="19">
        <f>C110*A110+I$4</f>
        <v>93.550000000000011</v>
      </c>
      <c r="J110" s="37">
        <f>(K$4+A110*(G110*(1-H$4)+E110*H$4))/((A110*(G110*(1-H$4)+E110*H$4))/(F110*(1-H$4)+D110*H$4)+K$4/J$4)</f>
        <v>292.2100228285683</v>
      </c>
      <c r="K110">
        <f>A110*(G110*(1-H$4)+E110*H$4)+K$4</f>
        <v>1139</v>
      </c>
      <c r="L110" s="19">
        <f>A110</f>
        <v>7</v>
      </c>
      <c r="M110" s="19" t="str">
        <f>B110</f>
        <v>юнец</v>
      </c>
      <c r="N110" s="20">
        <f>(K110/$O$4-I110)*8/9</f>
        <v>20.15510204081631</v>
      </c>
      <c r="O110" s="20">
        <f>N110*9/8+I110</f>
        <v>116.22448979591836</v>
      </c>
      <c r="P110" s="1">
        <f>J110*10*LN(O110/(N110/8+I110))+P$4</f>
        <v>556.52234063844128</v>
      </c>
      <c r="Q110" s="19">
        <f>P110/O110</f>
        <v>4.7883397175212687</v>
      </c>
      <c r="R110" s="29">
        <f t="shared" si="5"/>
        <v>1074.0747630947335</v>
      </c>
      <c r="S110" s="11">
        <f t="shared" si="6"/>
        <v>0.81247458787779347</v>
      </c>
      <c r="T110" s="11">
        <f t="shared" si="7"/>
        <v>1.1733921231289082</v>
      </c>
      <c r="U110" s="11">
        <f t="shared" si="8"/>
        <v>143.05000000000001</v>
      </c>
      <c r="V110" s="30">
        <f t="shared" si="9"/>
        <v>112.88183498206325</v>
      </c>
    </row>
    <row r="111" spans="1:22">
      <c r="A111">
        <v>6</v>
      </c>
      <c r="B111" t="s">
        <v>64</v>
      </c>
      <c r="C111">
        <v>5</v>
      </c>
      <c r="D111">
        <v>305</v>
      </c>
      <c r="E111">
        <v>1350</v>
      </c>
      <c r="F111">
        <v>290</v>
      </c>
      <c r="G111">
        <v>1283</v>
      </c>
      <c r="H111" t="s">
        <v>41</v>
      </c>
      <c r="I111">
        <f>C111*A111+I$4</f>
        <v>122.29</v>
      </c>
      <c r="J111" s="37">
        <f>(K$4+A111*(G111*(1-H$4)+E111*H$4))/((A111*(G111*(1-H$4)+E111*H$4))/(F111*(1-H$4)+D111*H$4)+K$4/J$4)</f>
        <v>290.53383680453123</v>
      </c>
      <c r="K111">
        <f>A111*(G111*(1-H$4)+E111*H$4)+K$4</f>
        <v>8634</v>
      </c>
      <c r="L111">
        <f>A111</f>
        <v>6</v>
      </c>
      <c r="M111" t="str">
        <f>B111</f>
        <v>мастодо</v>
      </c>
      <c r="N111" s="1">
        <f>(K111/$O$4-I111)*8/9</f>
        <v>674.42702947845794</v>
      </c>
      <c r="O111" s="1">
        <f>N111*9/8+I111</f>
        <v>881.02040816326519</v>
      </c>
      <c r="P111" s="1">
        <f>J111*10*LN(O111/(N111/8+I111))+P$4</f>
        <v>4213.6944075213069</v>
      </c>
      <c r="Q111" s="19">
        <f>P111/O111</f>
        <v>4.782743246897013</v>
      </c>
      <c r="R111" s="29">
        <f t="shared" si="5"/>
        <v>859.64461655949594</v>
      </c>
      <c r="S111" s="11">
        <f t="shared" si="6"/>
        <v>5.1284731833242052</v>
      </c>
      <c r="T111" s="11">
        <f t="shared" si="7"/>
        <v>6.8942828716117477</v>
      </c>
      <c r="U111" s="11">
        <f t="shared" si="8"/>
        <v>171.79000000000002</v>
      </c>
      <c r="V111" s="30">
        <f t="shared" si="9"/>
        <v>14.805986587212617</v>
      </c>
    </row>
    <row r="112" spans="1:22">
      <c r="A112">
        <v>1</v>
      </c>
      <c r="B112" t="s">
        <v>10</v>
      </c>
      <c r="C112">
        <v>1.25</v>
      </c>
      <c r="D112">
        <v>310</v>
      </c>
      <c r="E112">
        <v>240</v>
      </c>
      <c r="F112">
        <v>265</v>
      </c>
      <c r="G112">
        <v>205</v>
      </c>
      <c r="H112" t="s">
        <v>66</v>
      </c>
      <c r="I112">
        <f>C112*A112+I$4</f>
        <v>93.54</v>
      </c>
      <c r="J112" s="37">
        <f>(K$4+A112*(G112*(1-H$4)+E112*H$4))/((A112*(G112*(1-H$4)+E112*H$4))/(F112*(1-H$4)+D112*H$4)+K$4/J$4)</f>
        <v>289.11941072557249</v>
      </c>
      <c r="K112">
        <f>A112*(G112*(1-H$4)+E112*H$4)+K$4</f>
        <v>1141</v>
      </c>
      <c r="L112">
        <f>A112</f>
        <v>1</v>
      </c>
      <c r="M112" t="str">
        <f>B112</f>
        <v>факел</v>
      </c>
      <c r="N112" s="1">
        <f>(K112/$O$4-I112)*8/9</f>
        <v>20.345396825396808</v>
      </c>
      <c r="O112" s="1">
        <f>N112*9/8+I112</f>
        <v>116.42857142857142</v>
      </c>
      <c r="P112" s="1">
        <f>J112*10*LN(O112/(N112/8+I112))+P$4</f>
        <v>555.29356981703665</v>
      </c>
      <c r="Q112" s="19">
        <f>P112/O112</f>
        <v>4.7693926241954072</v>
      </c>
      <c r="R112" s="29">
        <f t="shared" si="5"/>
        <v>1062.8044066202033</v>
      </c>
      <c r="S112" s="11">
        <f t="shared" si="6"/>
        <v>0.81395813358900582</v>
      </c>
      <c r="T112" s="11">
        <f t="shared" si="7"/>
        <v>1.1755711977844447</v>
      </c>
      <c r="U112" s="11">
        <f t="shared" si="8"/>
        <v>143.04000000000002</v>
      </c>
      <c r="V112" s="30">
        <f t="shared" si="9"/>
        <v>111.49214786963356</v>
      </c>
    </row>
    <row r="113" spans="1:22">
      <c r="A113">
        <v>9</v>
      </c>
      <c r="B113" t="s">
        <v>7</v>
      </c>
      <c r="C113">
        <v>1</v>
      </c>
      <c r="D113">
        <v>355</v>
      </c>
      <c r="E113">
        <v>125</v>
      </c>
      <c r="F113">
        <v>150</v>
      </c>
      <c r="G113">
        <v>53</v>
      </c>
      <c r="H113" t="s">
        <v>39</v>
      </c>
      <c r="I113">
        <f>C113*A113+I$4</f>
        <v>101.29</v>
      </c>
      <c r="J113" s="37">
        <f>(K$4+A113*(G113*(1-H$4)+E113*H$4))/((A113*(G113*(1-H$4)+E113*H$4))/(F113*(1-H$4)+D113*H$4)+K$4/J$4)</f>
        <v>222.41876100528253</v>
      </c>
      <c r="K113">
        <f>A113*(G113*(1-H$4)+E113*H$4)+K$4</f>
        <v>1413</v>
      </c>
      <c r="L113">
        <f>A113</f>
        <v>9</v>
      </c>
      <c r="M113" t="str">
        <f>B113</f>
        <v>гепард</v>
      </c>
      <c r="N113" s="1">
        <f>(K113/$O$4-I113)*8/9</f>
        <v>38.127709750566879</v>
      </c>
      <c r="O113" s="1">
        <f>N113*9/8+I113</f>
        <v>144.18367346938774</v>
      </c>
      <c r="P113" s="1">
        <f>J113*10*LN(O113/(N113/8+I113))+P$4</f>
        <v>683.09490671840183</v>
      </c>
      <c r="Q113" s="19">
        <f>P113/O113</f>
        <v>4.7376716814156676</v>
      </c>
      <c r="R113" s="29">
        <f t="shared" si="5"/>
        <v>767.39777499896161</v>
      </c>
      <c r="S113" s="11">
        <f t="shared" si="6"/>
        <v>0.95618856336221048</v>
      </c>
      <c r="T113" s="11">
        <f t="shared" si="7"/>
        <v>1.3501608153327815</v>
      </c>
      <c r="U113" s="11">
        <f t="shared" si="8"/>
        <v>150.79000000000002</v>
      </c>
      <c r="V113" s="30">
        <f t="shared" si="9"/>
        <v>69.25991142415026</v>
      </c>
    </row>
    <row r="114" spans="1:22">
      <c r="A114">
        <v>8</v>
      </c>
      <c r="B114" t="s">
        <v>7</v>
      </c>
      <c r="C114">
        <v>1</v>
      </c>
      <c r="D114">
        <v>355</v>
      </c>
      <c r="E114">
        <v>125</v>
      </c>
      <c r="F114">
        <v>150</v>
      </c>
      <c r="G114">
        <v>53</v>
      </c>
      <c r="H114" t="s">
        <v>39</v>
      </c>
      <c r="I114">
        <f>C114*A114+I$4</f>
        <v>100.29</v>
      </c>
      <c r="J114" s="37">
        <f>(K$4+A114*(G114*(1-H$4)+E114*H$4))/((A114*(G114*(1-H$4)+E114*H$4))/(F114*(1-H$4)+D114*H$4)+K$4/J$4)</f>
        <v>226.68374265481393</v>
      </c>
      <c r="K114">
        <f>A114*(G114*(1-H$4)+E114*H$4)+K$4</f>
        <v>1360</v>
      </c>
      <c r="L114">
        <f>A114</f>
        <v>8</v>
      </c>
      <c r="M114" t="str">
        <f>B114</f>
        <v>гепард</v>
      </c>
      <c r="N114" s="1">
        <f>(K114/$O$4-I114)*8/9</f>
        <v>34.209342403628106</v>
      </c>
      <c r="O114" s="1">
        <f>N114*9/8+I114</f>
        <v>138.77551020408163</v>
      </c>
      <c r="P114" s="1">
        <f>J114*10*LN(O114/(N114/8+I114))+P$4</f>
        <v>641.60008274269092</v>
      </c>
      <c r="Q114" s="19">
        <f>P114/O114</f>
        <v>4.6232947138811555</v>
      </c>
      <c r="R114" s="29">
        <f t="shared" si="5"/>
        <v>788.3569032631242</v>
      </c>
      <c r="S114" s="11">
        <f t="shared" si="6"/>
        <v>0.92646712199800796</v>
      </c>
      <c r="T114" s="11">
        <f t="shared" si="7"/>
        <v>1.3118017790347065</v>
      </c>
      <c r="U114" s="11">
        <f t="shared" si="8"/>
        <v>149.79000000000002</v>
      </c>
      <c r="V114" s="30">
        <f t="shared" si="9"/>
        <v>73.338857917733918</v>
      </c>
    </row>
    <row r="115" spans="1:22">
      <c r="A115">
        <v>4</v>
      </c>
      <c r="B115" t="s">
        <v>22</v>
      </c>
      <c r="C115">
        <v>10.5</v>
      </c>
      <c r="D115">
        <v>300</v>
      </c>
      <c r="E115">
        <v>2000</v>
      </c>
      <c r="F115">
        <v>280</v>
      </c>
      <c r="G115">
        <v>1866</v>
      </c>
      <c r="H115" t="s">
        <v>44</v>
      </c>
      <c r="I115">
        <f>C115*A115+I$4</f>
        <v>134.29000000000002</v>
      </c>
      <c r="J115" s="37">
        <f>(K$4+A115*(G115*(1-H$4)+E115*H$4))/((A115*(G115*(1-H$4)+E115*H$4))/(F115*(1-H$4)+D115*H$4)+K$4/J$4)</f>
        <v>281.59548044611114</v>
      </c>
      <c r="K115">
        <f>A115*(G115*(1-H$4)+E115*H$4)+K$4</f>
        <v>8400</v>
      </c>
      <c r="L115">
        <f>A115</f>
        <v>4</v>
      </c>
      <c r="M115" t="str">
        <f>B115</f>
        <v>курьер</v>
      </c>
      <c r="N115" s="1">
        <f>(K115/$O$4-I115)*8/9</f>
        <v>642.53587301587299</v>
      </c>
      <c r="O115" s="1">
        <f>N115*9/8+I115</f>
        <v>857.14285714285711</v>
      </c>
      <c r="P115" s="1">
        <f>J115*10*LN(O115/(N115/8+I115))+P$4</f>
        <v>3899.5235819400423</v>
      </c>
      <c r="Q115" s="19">
        <f>P115/O115</f>
        <v>4.5494441789300497</v>
      </c>
      <c r="R115" s="29">
        <f t="shared" si="5"/>
        <v>770.59308619164551</v>
      </c>
      <c r="S115" s="11">
        <f t="shared" si="6"/>
        <v>4.6637078031604382</v>
      </c>
      <c r="T115" s="11">
        <f t="shared" si="7"/>
        <v>6.1316464492657339</v>
      </c>
      <c r="U115" s="11">
        <f t="shared" si="8"/>
        <v>183.79000000000002</v>
      </c>
      <c r="V115" s="30">
        <f t="shared" si="9"/>
        <v>14.750239451939155</v>
      </c>
    </row>
    <row r="116" spans="1:22">
      <c r="A116">
        <v>9</v>
      </c>
      <c r="B116" t="s">
        <v>18</v>
      </c>
      <c r="C116">
        <v>4</v>
      </c>
      <c r="D116">
        <v>315</v>
      </c>
      <c r="E116">
        <v>1000</v>
      </c>
      <c r="F116">
        <v>295</v>
      </c>
      <c r="G116">
        <v>936</v>
      </c>
      <c r="H116" t="s">
        <v>40</v>
      </c>
      <c r="I116">
        <f>C116*A116+I$4</f>
        <v>128.29000000000002</v>
      </c>
      <c r="J116" s="37">
        <f>(K$4+A116*(G116*(1-H$4)+E116*H$4))/((A116*(G116*(1-H$4)+E116*H$4))/(F116*(1-H$4)+D116*H$4)+K$4/J$4)</f>
        <v>295</v>
      </c>
      <c r="K116">
        <f>A116*(G116*(1-H$4)+E116*H$4)+K$4</f>
        <v>9360</v>
      </c>
      <c r="L116">
        <f>A116</f>
        <v>9</v>
      </c>
      <c r="M116" t="str">
        <f>B116</f>
        <v>вектор</v>
      </c>
      <c r="N116" s="1">
        <f>(K116/$O$4-I116)*8/9</f>
        <v>734.94403628117914</v>
      </c>
      <c r="O116" s="1">
        <f>N116*9/8+I116</f>
        <v>955.10204081632651</v>
      </c>
      <c r="P116" s="1">
        <f>J116*10*LN(O116/(N116/8+I116))+P$4</f>
        <v>4329.044443742916</v>
      </c>
      <c r="Q116" s="19">
        <f>P116/O116</f>
        <v>4.532546532978694</v>
      </c>
      <c r="R116" s="29">
        <f t="shared" si="5"/>
        <v>838.77843252670937</v>
      </c>
      <c r="S116" s="11">
        <f t="shared" si="6"/>
        <v>5.3720796491159586</v>
      </c>
      <c r="T116" s="11">
        <f t="shared" si="7"/>
        <v>7.1388148652091052</v>
      </c>
      <c r="U116" s="11">
        <f t="shared" si="8"/>
        <v>177.79000000000002</v>
      </c>
      <c r="V116" s="30">
        <f t="shared" si="9"/>
        <v>13.867521367521368</v>
      </c>
    </row>
    <row r="117" spans="1:22">
      <c r="A117">
        <v>7</v>
      </c>
      <c r="B117" t="s">
        <v>7</v>
      </c>
      <c r="C117">
        <v>1</v>
      </c>
      <c r="D117">
        <v>355</v>
      </c>
      <c r="E117">
        <v>125</v>
      </c>
      <c r="F117">
        <v>150</v>
      </c>
      <c r="G117">
        <v>53</v>
      </c>
      <c r="H117" t="s">
        <v>39</v>
      </c>
      <c r="I117">
        <f>C117*A117+I$4</f>
        <v>99.29</v>
      </c>
      <c r="J117" s="37">
        <f>(K$4+A117*(G117*(1-H$4)+E117*H$4))/((A117*(G117*(1-H$4)+E117*H$4))/(F117*(1-H$4)+D117*H$4)+K$4/J$4)</f>
        <v>231.48251916188036</v>
      </c>
      <c r="K117">
        <f>A117*(G117*(1-H$4)+E117*H$4)+K$4</f>
        <v>1307</v>
      </c>
      <c r="L117">
        <f>A117</f>
        <v>7</v>
      </c>
      <c r="M117" t="str">
        <f>B117</f>
        <v>гепард</v>
      </c>
      <c r="N117" s="1">
        <f>(K117/$O$4-I117)*8/9</f>
        <v>30.290975056689337</v>
      </c>
      <c r="O117" s="1">
        <f>N117*9/8+I117</f>
        <v>133.36734693877551</v>
      </c>
      <c r="P117" s="1">
        <f>J117*10*LN(O117/(N117/8+I117))+P$4</f>
        <v>596.3849417166972</v>
      </c>
      <c r="Q117" s="19">
        <f>P117/O117</f>
        <v>4.4717463112652123</v>
      </c>
      <c r="R117" s="29">
        <f t="shared" si="5"/>
        <v>811.52578683942227</v>
      </c>
      <c r="S117" s="11">
        <f t="shared" si="6"/>
        <v>0.8963461720463437</v>
      </c>
      <c r="T117" s="11">
        <f t="shared" si="7"/>
        <v>1.2727106302011213</v>
      </c>
      <c r="U117" s="11">
        <f t="shared" si="8"/>
        <v>148.79000000000002</v>
      </c>
      <c r="V117" s="30">
        <f t="shared" si="9"/>
        <v>77.928315555644502</v>
      </c>
    </row>
    <row r="118" spans="1:22">
      <c r="A118">
        <v>6</v>
      </c>
      <c r="B118" t="s">
        <v>20</v>
      </c>
      <c r="C118">
        <v>6</v>
      </c>
      <c r="D118">
        <v>310</v>
      </c>
      <c r="E118">
        <v>1500</v>
      </c>
      <c r="F118">
        <v>285</v>
      </c>
      <c r="G118">
        <v>1379</v>
      </c>
      <c r="H118" t="s">
        <v>67</v>
      </c>
      <c r="I118">
        <f>C118*A118+I$4</f>
        <v>128.29000000000002</v>
      </c>
      <c r="J118" s="37">
        <f>(K$4+A118*(G118*(1-H$4)+E118*H$4))/((A118*(G118*(1-H$4)+E118*H$4))/(F118*(1-H$4)+D118*H$4)+K$4/J$4)</f>
        <v>285.98523040785352</v>
      </c>
      <c r="K118">
        <f>A118*(G118*(1-H$4)+E118*H$4)+K$4</f>
        <v>9210</v>
      </c>
      <c r="L118">
        <f>A118</f>
        <v>6</v>
      </c>
      <c r="M118" t="str">
        <f>B118</f>
        <v>грохот</v>
      </c>
      <c r="N118" s="1">
        <f>(K118/$O$4-I118)*8/9</f>
        <v>721.3385941043083</v>
      </c>
      <c r="O118" s="1">
        <f>N118*9/8+I118</f>
        <v>939.79591836734676</v>
      </c>
      <c r="P118" s="1">
        <f>J118*10*LN(O118/(N118/8+I118))+P$4</f>
        <v>4172.7305937813499</v>
      </c>
      <c r="Q118" s="19">
        <f>P118/O118</f>
        <v>4.4400390683015454</v>
      </c>
      <c r="R118" s="29">
        <f t="shared" si="5"/>
        <v>813.14658741453968</v>
      </c>
      <c r="S118" s="11">
        <f t="shared" si="6"/>
        <v>5.2859886290980755</v>
      </c>
      <c r="T118" s="11">
        <f t="shared" si="7"/>
        <v>7.0244107808307552</v>
      </c>
      <c r="U118" s="11">
        <f t="shared" si="8"/>
        <v>177.79000000000002</v>
      </c>
      <c r="V118" s="30">
        <f t="shared" si="9"/>
        <v>13.662703732839908</v>
      </c>
    </row>
    <row r="119" spans="1:22">
      <c r="A119" s="19">
        <v>6</v>
      </c>
      <c r="B119" s="19" t="s">
        <v>4</v>
      </c>
      <c r="C119" s="19">
        <v>0.18</v>
      </c>
      <c r="D119" s="19">
        <v>310</v>
      </c>
      <c r="E119" s="19">
        <v>32</v>
      </c>
      <c r="F119" s="19">
        <v>280</v>
      </c>
      <c r="G119" s="19">
        <v>29</v>
      </c>
      <c r="H119" s="19" t="s">
        <v>51</v>
      </c>
      <c r="I119" s="19">
        <f>C119*A119+I$4</f>
        <v>93.37</v>
      </c>
      <c r="J119" s="37">
        <f>(K$4+A119*(G119*(1-H$4)+E119*H$4))/((A119*(G119*(1-H$4)+E119*H$4))/(F119*(1-H$4)+D119*H$4)+K$4/J$4)</f>
        <v>292.54331387001054</v>
      </c>
      <c r="K119">
        <f>A119*(G119*(1-H$4)+E119*H$4)+K$4</f>
        <v>1110</v>
      </c>
      <c r="L119" s="19">
        <f>A119</f>
        <v>6</v>
      </c>
      <c r="M119" s="19" t="str">
        <f>B119</f>
        <v>юнец</v>
      </c>
      <c r="N119" s="20">
        <f>(K119/$O$4-I119)*8/9</f>
        <v>17.684716553287974</v>
      </c>
      <c r="O119" s="20">
        <f>N119*9/8+I119</f>
        <v>113.26530612244898</v>
      </c>
      <c r="P119" s="1">
        <f>J119*10*LN(O119/(N119/8+I119))+P$4</f>
        <v>496.63073645232504</v>
      </c>
      <c r="Q119" s="19">
        <f>P119/O119</f>
        <v>4.3846677632727795</v>
      </c>
      <c r="R119" s="29">
        <f t="shared" si="5"/>
        <v>1076.9375656899381</v>
      </c>
      <c r="S119" s="11">
        <f t="shared" si="6"/>
        <v>0.79278579213585054</v>
      </c>
      <c r="T119" s="11">
        <f t="shared" si="7"/>
        <v>1.1455983222660966</v>
      </c>
      <c r="U119" s="11">
        <f t="shared" si="8"/>
        <v>142.87</v>
      </c>
      <c r="V119" s="30">
        <f t="shared" si="9"/>
        <v>115.96311540793209</v>
      </c>
    </row>
    <row r="120" spans="1:22">
      <c r="A120">
        <v>4</v>
      </c>
      <c r="B120" t="s">
        <v>21</v>
      </c>
      <c r="C120">
        <v>9</v>
      </c>
      <c r="D120">
        <v>340</v>
      </c>
      <c r="E120">
        <v>2000</v>
      </c>
      <c r="F120">
        <v>205</v>
      </c>
      <c r="G120">
        <v>1205</v>
      </c>
      <c r="H120" t="s">
        <v>68</v>
      </c>
      <c r="I120">
        <f>C120*A120+I$4</f>
        <v>128.29000000000002</v>
      </c>
      <c r="J120" s="37">
        <f>(K$4+A120*(G120*(1-H$4)+E120*H$4))/((A120*(G120*(1-H$4)+E120*H$4))/(F120*(1-H$4)+D120*H$4)+K$4/J$4)</f>
        <v>215.70108688916704</v>
      </c>
      <c r="K120">
        <f>A120*(G120*(1-H$4)+E120*H$4)+K$4</f>
        <v>5756</v>
      </c>
      <c r="L120">
        <f>A120</f>
        <v>4</v>
      </c>
      <c r="M120" t="str">
        <f>B120</f>
        <v>носорог</v>
      </c>
      <c r="N120" s="1">
        <f>(K120/$O$4-I120)*8/9</f>
        <v>408.05061224489788</v>
      </c>
      <c r="O120" s="1">
        <f>N120*9/8+I120</f>
        <v>587.34693877551013</v>
      </c>
      <c r="P120" s="1">
        <f>J120*10*LN(O120/(N120/8+I120))+P$4</f>
        <v>2559.4568752926793</v>
      </c>
      <c r="Q120" s="19">
        <f>P120/O120</f>
        <v>4.3576576403523735</v>
      </c>
      <c r="R120" s="29">
        <f t="shared" si="5"/>
        <v>613.30650696679004</v>
      </c>
      <c r="S120" s="11">
        <f t="shared" si="6"/>
        <v>3.3035994081529338</v>
      </c>
      <c r="T120" s="11">
        <f t="shared" si="7"/>
        <v>4.3900660645452581</v>
      </c>
      <c r="U120" s="11">
        <f t="shared" si="8"/>
        <v>177.79000000000002</v>
      </c>
      <c r="V120" s="30">
        <f t="shared" si="9"/>
        <v>16.48861678791409</v>
      </c>
    </row>
    <row r="121" spans="1:22">
      <c r="A121">
        <v>7</v>
      </c>
      <c r="B121" t="s">
        <v>64</v>
      </c>
      <c r="C121">
        <v>5</v>
      </c>
      <c r="D121">
        <v>305</v>
      </c>
      <c r="E121">
        <v>1350</v>
      </c>
      <c r="F121">
        <v>290</v>
      </c>
      <c r="G121">
        <v>1283</v>
      </c>
      <c r="H121" t="s">
        <v>41</v>
      </c>
      <c r="I121">
        <f>C121*A121+I$4</f>
        <v>127.29</v>
      </c>
      <c r="J121" s="37">
        <f>(K$4+A121*(G121*(1-H$4)+E121*H$4))/((A121*(G121*(1-H$4)+E121*H$4))/(F121*(1-H$4)+D121*H$4)+K$4/J$4)</f>
        <v>290.46466164641276</v>
      </c>
      <c r="K121">
        <f>A121*(G121*(1-H$4)+E121*H$4)+K$4</f>
        <v>9917</v>
      </c>
      <c r="L121">
        <f>A121</f>
        <v>7</v>
      </c>
      <c r="M121" t="str">
        <f>B121</f>
        <v>мастодо</v>
      </c>
      <c r="N121" s="1">
        <f>(K121/$O$4-I121)*8/9</f>
        <v>786.35446712018131</v>
      </c>
      <c r="O121" s="1">
        <f>N121*9/8+I121</f>
        <v>1011.938775510204</v>
      </c>
      <c r="P121" s="1">
        <f>J121*10*LN(O121/(N121/8+I121))+P$4</f>
        <v>4359.6694664117967</v>
      </c>
      <c r="Q121" s="19">
        <f>P121/O121</f>
        <v>4.3082344227927409</v>
      </c>
      <c r="R121" s="29">
        <f t="shared" si="5"/>
        <v>831.29143024251857</v>
      </c>
      <c r="S121" s="11">
        <f t="shared" si="6"/>
        <v>5.7239593614469362</v>
      </c>
      <c r="T121" s="11">
        <f t="shared" si="7"/>
        <v>7.6205947398915868</v>
      </c>
      <c r="U121" s="11">
        <f t="shared" si="8"/>
        <v>176.79000000000002</v>
      </c>
      <c r="V121" s="30">
        <f t="shared" si="9"/>
        <v>12.887410620593084</v>
      </c>
    </row>
    <row r="122" spans="1:22">
      <c r="A122">
        <v>6</v>
      </c>
      <c r="B122" t="s">
        <v>7</v>
      </c>
      <c r="C122">
        <v>1</v>
      </c>
      <c r="D122">
        <v>355</v>
      </c>
      <c r="E122">
        <v>125</v>
      </c>
      <c r="F122">
        <v>150</v>
      </c>
      <c r="G122">
        <v>53</v>
      </c>
      <c r="H122" t="s">
        <v>39</v>
      </c>
      <c r="I122">
        <f>C122*A122+I$4</f>
        <v>98.29</v>
      </c>
      <c r="J122" s="37">
        <f>(K$4+A122*(G122*(1-H$4)+E122*H$4))/((A122*(G122*(1-H$4)+E122*H$4))/(F122*(1-H$4)+D122*H$4)+K$4/J$4)</f>
        <v>236.9219930831305</v>
      </c>
      <c r="K122">
        <f>A122*(G122*(1-H$4)+E122*H$4)+K$4</f>
        <v>1254</v>
      </c>
      <c r="L122">
        <f>A122</f>
        <v>6</v>
      </c>
      <c r="M122" t="str">
        <f>B122</f>
        <v>гепард</v>
      </c>
      <c r="N122" s="1">
        <f>(K122/$O$4-I122)*8/9</f>
        <v>26.372607709750557</v>
      </c>
      <c r="O122" s="1">
        <f>N122*9/8+I122</f>
        <v>127.95918367346938</v>
      </c>
      <c r="P122" s="1">
        <f>J122*10*LN(O122/(N122/8+I122))+P$4</f>
        <v>546.8158070855709</v>
      </c>
      <c r="Q122" s="19">
        <f>P122/O122</f>
        <v>4.2733611718011124</v>
      </c>
      <c r="R122" s="29">
        <f t="shared" si="5"/>
        <v>837.33615282321966</v>
      </c>
      <c r="S122" s="11">
        <f t="shared" si="6"/>
        <v>0.86581760385323336</v>
      </c>
      <c r="T122" s="11">
        <f t="shared" si="7"/>
        <v>1.2328662074715229</v>
      </c>
      <c r="U122" s="11">
        <f t="shared" si="8"/>
        <v>147.79000000000002</v>
      </c>
      <c r="V122" s="30">
        <f t="shared" si="9"/>
        <v>83.13052388881772</v>
      </c>
    </row>
    <row r="123" spans="1:22">
      <c r="A123">
        <v>1</v>
      </c>
      <c r="B123" t="s">
        <v>62</v>
      </c>
      <c r="C123">
        <v>1.5</v>
      </c>
      <c r="D123">
        <v>320</v>
      </c>
      <c r="E123">
        <v>215</v>
      </c>
      <c r="F123">
        <v>250</v>
      </c>
      <c r="G123">
        <v>168</v>
      </c>
      <c r="H123" t="s">
        <v>66</v>
      </c>
      <c r="I123">
        <f>C123*A123+I$4</f>
        <v>93.79</v>
      </c>
      <c r="J123" s="37">
        <f>(K$4+A123*(G123*(1-H$4)+E123*H$4))/((A123*(G123*(1-H$4)+E123*H$4))/(F123*(1-H$4)+D123*H$4)+K$4/J$4)</f>
        <v>287.13499788404567</v>
      </c>
      <c r="K123">
        <f>A123*(G123*(1-H$4)+E123*H$4)+K$4</f>
        <v>1104</v>
      </c>
      <c r="L123">
        <f>A123</f>
        <v>1</v>
      </c>
      <c r="M123" t="str">
        <f>B123</f>
        <v>вертляв</v>
      </c>
      <c r="N123" s="1">
        <f>(K123/$O$4-I123)*8/9</f>
        <v>16.767165532879808</v>
      </c>
      <c r="O123" s="1">
        <f>N123*9/8+I123</f>
        <v>112.65306122448979</v>
      </c>
      <c r="P123" s="1">
        <f>J123*10*LN(O123/(N123/8+I123))+P$4</f>
        <v>462.7293713043893</v>
      </c>
      <c r="Q123" s="19">
        <f>P123/O123</f>
        <v>4.1075614481730209</v>
      </c>
      <c r="R123" s="29">
        <f t="shared" si="5"/>
        <v>1053.2849305667432</v>
      </c>
      <c r="S123" s="11">
        <f t="shared" si="6"/>
        <v>0.78618927506797243</v>
      </c>
      <c r="T123" s="11">
        <f t="shared" si="7"/>
        <v>1.134586174080872</v>
      </c>
      <c r="U123" s="11">
        <f t="shared" si="8"/>
        <v>143.29000000000002</v>
      </c>
      <c r="V123" s="30">
        <f t="shared" si="9"/>
        <v>114.43786147552545</v>
      </c>
    </row>
    <row r="124" spans="1:22">
      <c r="A124">
        <v>1</v>
      </c>
      <c r="B124" t="s">
        <v>8</v>
      </c>
      <c r="C124">
        <v>1</v>
      </c>
      <c r="D124">
        <v>340</v>
      </c>
      <c r="E124">
        <v>180</v>
      </c>
      <c r="F124">
        <v>290</v>
      </c>
      <c r="G124">
        <v>153</v>
      </c>
      <c r="H124" t="s">
        <v>40</v>
      </c>
      <c r="I124">
        <f>C124*A124+I$4</f>
        <v>93.29</v>
      </c>
      <c r="J124" s="37">
        <f>(K$4+A124*(G124*(1-H$4)+E124*H$4))/((A124*(G124*(1-H$4)+E124*H$4))/(F124*(1-H$4)+D124*H$4)+K$4/J$4)</f>
        <v>294.28713574982231</v>
      </c>
      <c r="K124">
        <f>A124*(G124*(1-H$4)+E124*H$4)+K$4</f>
        <v>1089</v>
      </c>
      <c r="L124">
        <f>A124</f>
        <v>1</v>
      </c>
      <c r="M124" t="str">
        <f>B124</f>
        <v>дротик</v>
      </c>
      <c r="N124" s="1">
        <f>(K124/$O$4-I124)*8/9</f>
        <v>15.851065759637171</v>
      </c>
      <c r="O124" s="1">
        <f>N124*9/8+I124</f>
        <v>111.12244897959182</v>
      </c>
      <c r="P124" s="1">
        <f>J124*10*LN(O124/(N124/8+I124))+P$4</f>
        <v>452.91747418918959</v>
      </c>
      <c r="Q124" s="19">
        <f>P124/O124</f>
        <v>4.0758413655225514</v>
      </c>
      <c r="R124" s="29">
        <f t="shared" si="5"/>
        <v>1084.0909318483436</v>
      </c>
      <c r="S124" s="11">
        <f t="shared" si="6"/>
        <v>0.77822290762372581</v>
      </c>
      <c r="T124" s="11">
        <f t="shared" si="7"/>
        <v>1.1248349932138051</v>
      </c>
      <c r="U124" s="11">
        <f t="shared" si="8"/>
        <v>142.79000000000002</v>
      </c>
      <c r="V124" s="30">
        <f t="shared" si="9"/>
        <v>118.90389323225145</v>
      </c>
    </row>
    <row r="125" spans="1:22">
      <c r="A125">
        <v>5</v>
      </c>
      <c r="B125" t="s">
        <v>7</v>
      </c>
      <c r="C125">
        <v>1</v>
      </c>
      <c r="D125">
        <v>355</v>
      </c>
      <c r="E125">
        <v>125</v>
      </c>
      <c r="F125">
        <v>150</v>
      </c>
      <c r="G125">
        <v>53</v>
      </c>
      <c r="H125" t="s">
        <v>39</v>
      </c>
      <c r="I125">
        <f>C125*A125+I$4</f>
        <v>97.29</v>
      </c>
      <c r="J125" s="37">
        <f>(K$4+A125*(G125*(1-H$4)+E125*H$4))/((A125*(G125*(1-H$4)+E125*H$4))/(F125*(1-H$4)+D125*H$4)+K$4/J$4)</f>
        <v>243.13965458080747</v>
      </c>
      <c r="K125">
        <f>A125*(G125*(1-H$4)+E125*H$4)+K$4</f>
        <v>1201</v>
      </c>
      <c r="L125">
        <f>A125</f>
        <v>5</v>
      </c>
      <c r="M125" t="str">
        <f>B125</f>
        <v>гепард</v>
      </c>
      <c r="N125" s="1">
        <f>(K125/$O$4-I125)*8/9</f>
        <v>22.454240362811774</v>
      </c>
      <c r="O125" s="1">
        <f>N125*9/8+I125</f>
        <v>122.55102040816325</v>
      </c>
      <c r="P125" s="1">
        <f>J125*10*LN(O125/(N125/8+I125))+P$4</f>
        <v>492.09014747996014</v>
      </c>
      <c r="Q125" s="19">
        <f>P125/O125</f>
        <v>4.0153900460479681</v>
      </c>
      <c r="R125" s="29">
        <f t="shared" si="5"/>
        <v>866.34287043527229</v>
      </c>
      <c r="S125" s="11">
        <f t="shared" si="6"/>
        <v>0.83487308677814054</v>
      </c>
      <c r="T125" s="11">
        <f t="shared" si="7"/>
        <v>1.1922465260060635</v>
      </c>
      <c r="U125" s="11">
        <f t="shared" si="8"/>
        <v>146.79000000000002</v>
      </c>
      <c r="V125" s="30">
        <f t="shared" si="9"/>
        <v>89.076975866407395</v>
      </c>
    </row>
    <row r="126" spans="1:22">
      <c r="A126">
        <v>7</v>
      </c>
      <c r="B126" t="s">
        <v>20</v>
      </c>
      <c r="C126">
        <v>6</v>
      </c>
      <c r="D126">
        <v>310</v>
      </c>
      <c r="E126">
        <v>1500</v>
      </c>
      <c r="F126">
        <v>285</v>
      </c>
      <c r="G126">
        <v>1379</v>
      </c>
      <c r="H126" t="s">
        <v>67</v>
      </c>
      <c r="I126">
        <f>C126*A126+I$4</f>
        <v>134.29000000000002</v>
      </c>
      <c r="J126" s="37">
        <f>(K$4+A126*(G126*(1-H$4)+E126*H$4))/((A126*(G126*(1-H$4)+E126*H$4))/(F126*(1-H$4)+D126*H$4)+K$4/J$4)</f>
        <v>285.85653874990169</v>
      </c>
      <c r="K126">
        <f>A126*(G126*(1-H$4)+E126*H$4)+K$4</f>
        <v>10589</v>
      </c>
      <c r="L126">
        <f>A126</f>
        <v>7</v>
      </c>
      <c r="M126" t="str">
        <f>B126</f>
        <v>грохот</v>
      </c>
      <c r="N126" s="1">
        <f>(K126/$O$4-I126)*8/9</f>
        <v>841.0846258503401</v>
      </c>
      <c r="O126" s="1">
        <f>N126*9/8+I126</f>
        <v>1080.5102040816325</v>
      </c>
      <c r="P126" s="1">
        <f>J126*10*LN(O126/(N126/8+I126))+P$4</f>
        <v>4307.7036457461736</v>
      </c>
      <c r="Q126" s="19">
        <f>P126/O126</f>
        <v>3.9867311104270948</v>
      </c>
      <c r="R126" s="29">
        <f t="shared" si="5"/>
        <v>782.25357897923789</v>
      </c>
      <c r="S126" s="11">
        <f t="shared" si="6"/>
        <v>5.8790478485316529</v>
      </c>
      <c r="T126" s="11">
        <f t="shared" si="7"/>
        <v>7.7295243156279598</v>
      </c>
      <c r="U126" s="11">
        <f t="shared" si="8"/>
        <v>183.79000000000002</v>
      </c>
      <c r="V126" s="30">
        <f t="shared" si="9"/>
        <v>11.8780694163714</v>
      </c>
    </row>
    <row r="127" spans="1:22">
      <c r="A127">
        <v>1</v>
      </c>
      <c r="B127" t="s">
        <v>14</v>
      </c>
      <c r="C127">
        <v>2</v>
      </c>
      <c r="D127">
        <v>305</v>
      </c>
      <c r="E127">
        <v>180</v>
      </c>
      <c r="F127">
        <v>275</v>
      </c>
      <c r="G127">
        <v>162</v>
      </c>
      <c r="H127" t="s">
        <v>66</v>
      </c>
      <c r="I127">
        <f>C127*A127+I$4</f>
        <v>94.29</v>
      </c>
      <c r="J127" s="37">
        <f>(K$4+A127*(G127*(1-H$4)+E127*H$4))/((A127*(G127*(1-H$4)+E127*H$4))/(F127*(1-H$4)+D127*H$4)+K$4/J$4)</f>
        <v>291.86818047773517</v>
      </c>
      <c r="K127">
        <f>A127*(G127*(1-H$4)+E127*H$4)+K$4</f>
        <v>1098</v>
      </c>
      <c r="L127">
        <f>A127</f>
        <v>1</v>
      </c>
      <c r="M127" t="str">
        <f>B127</f>
        <v>рапира</v>
      </c>
      <c r="N127" s="1">
        <f>(K127/$O$4-I127)*8/9</f>
        <v>15.778503401360531</v>
      </c>
      <c r="O127" s="1">
        <f>N127*9/8+I127</f>
        <v>112.0408163265306</v>
      </c>
      <c r="P127" s="1">
        <f>J127*10*LN(O127/(N127/8+I127))+P$4</f>
        <v>443.01604310737645</v>
      </c>
      <c r="Q127" s="19">
        <f>P127/O127</f>
        <v>3.9540594011405186</v>
      </c>
      <c r="R127" s="29">
        <f t="shared" si="5"/>
        <v>1066.1533797549685</v>
      </c>
      <c r="S127" s="11">
        <f t="shared" si="6"/>
        <v>0.77919755425641968</v>
      </c>
      <c r="T127" s="11">
        <f t="shared" si="7"/>
        <v>1.1227659718060987</v>
      </c>
      <c r="U127" s="11">
        <f t="shared" si="8"/>
        <v>143.79000000000002</v>
      </c>
      <c r="V127" s="30">
        <f t="shared" si="9"/>
        <v>116.9599266030997</v>
      </c>
    </row>
    <row r="128" spans="1:22">
      <c r="A128" s="19">
        <v>5</v>
      </c>
      <c r="B128" s="19" t="s">
        <v>4</v>
      </c>
      <c r="C128" s="19">
        <v>0.18</v>
      </c>
      <c r="D128" s="19">
        <v>310</v>
      </c>
      <c r="E128" s="19">
        <v>32</v>
      </c>
      <c r="F128" s="19">
        <v>280</v>
      </c>
      <c r="G128" s="19">
        <v>29</v>
      </c>
      <c r="H128" s="19" t="s">
        <v>51</v>
      </c>
      <c r="I128" s="19">
        <f>C128*A128+I$4</f>
        <v>93.190000000000012</v>
      </c>
      <c r="J128" s="37">
        <f>(K$4+A128*(G128*(1-H$4)+E128*H$4))/((A128*(G128*(1-H$4)+E128*H$4))/(F128*(1-H$4)+D128*H$4)+K$4/J$4)</f>
        <v>292.89531088550291</v>
      </c>
      <c r="K128">
        <f>A128*(G128*(1-H$4)+E128*H$4)+K$4</f>
        <v>1081</v>
      </c>
      <c r="L128" s="19">
        <f>A128</f>
        <v>5</v>
      </c>
      <c r="M128" s="19" t="str">
        <f>B128</f>
        <v>юнец</v>
      </c>
      <c r="N128" s="20">
        <f>(K128/$O$4-I128)*8/9</f>
        <v>15.214331065759616</v>
      </c>
      <c r="O128" s="20">
        <f>N128*9/8+I128</f>
        <v>110.30612244897958</v>
      </c>
      <c r="P128" s="1">
        <f>J128*10*LN(O128/(N128/8+I128))+P$4</f>
        <v>434.70579437327314</v>
      </c>
      <c r="Q128" s="19">
        <f>P128/O128</f>
        <v>3.9409035937632537</v>
      </c>
      <c r="R128" s="29">
        <f t="shared" si="5"/>
        <v>1079.8781256671198</v>
      </c>
      <c r="S128" s="11">
        <f t="shared" si="6"/>
        <v>0.77304732251019403</v>
      </c>
      <c r="T128" s="11">
        <f t="shared" si="7"/>
        <v>1.1177031355657066</v>
      </c>
      <c r="U128" s="11">
        <f t="shared" si="8"/>
        <v>142.69</v>
      </c>
      <c r="V128" s="30">
        <f t="shared" si="9"/>
        <v>119.21733283036195</v>
      </c>
    </row>
    <row r="129" spans="1:22">
      <c r="A129">
        <v>8</v>
      </c>
      <c r="B129" t="s">
        <v>64</v>
      </c>
      <c r="C129">
        <v>5</v>
      </c>
      <c r="D129">
        <v>305</v>
      </c>
      <c r="E129">
        <v>1350</v>
      </c>
      <c r="F129">
        <v>290</v>
      </c>
      <c r="G129">
        <v>1283</v>
      </c>
      <c r="H129" t="s">
        <v>41</v>
      </c>
      <c r="I129">
        <f>C129*A129+I$4</f>
        <v>132.29000000000002</v>
      </c>
      <c r="J129" s="37">
        <f>(K$4+A129*(G129*(1-H$4)+E129*H$4))/((A129*(G129*(1-H$4)+E129*H$4))/(F129*(1-H$4)+D129*H$4)+K$4/J$4)</f>
        <v>290.41135749184684</v>
      </c>
      <c r="K129">
        <f>A129*(G129*(1-H$4)+E129*H$4)+K$4</f>
        <v>11200</v>
      </c>
      <c r="L129">
        <f>A129</f>
        <v>8</v>
      </c>
      <c r="M129" t="str">
        <f>B129</f>
        <v>мастодо</v>
      </c>
      <c r="N129" s="1">
        <f>(K129/$O$4-I129)*8/9</f>
        <v>898.28190476190457</v>
      </c>
      <c r="O129" s="1">
        <f>N129*9/8+I129</f>
        <v>1142.8571428571427</v>
      </c>
      <c r="P129" s="1">
        <f>J129*10*LN(O129/(N129/8+I129))+P$4</f>
        <v>4477.4568549332271</v>
      </c>
      <c r="Q129" s="19">
        <f>P129/O129</f>
        <v>3.9177747480665746</v>
      </c>
      <c r="R129" s="29">
        <f t="shared" si="5"/>
        <v>804.79198398997312</v>
      </c>
      <c r="S129" s="11">
        <f t="shared" si="6"/>
        <v>6.2866887224662671</v>
      </c>
      <c r="T129" s="11">
        <f t="shared" si="7"/>
        <v>8.2941951002042433</v>
      </c>
      <c r="U129" s="11">
        <f t="shared" si="8"/>
        <v>181.79000000000002</v>
      </c>
      <c r="V129" s="30">
        <f t="shared" si="9"/>
        <v>11.409017615751125</v>
      </c>
    </row>
    <row r="130" spans="1:22">
      <c r="A130">
        <v>9</v>
      </c>
      <c r="B130" t="s">
        <v>3</v>
      </c>
      <c r="C130">
        <v>0.13</v>
      </c>
      <c r="D130">
        <v>320</v>
      </c>
      <c r="E130">
        <v>20</v>
      </c>
      <c r="F130">
        <v>265</v>
      </c>
      <c r="G130">
        <v>16.5</v>
      </c>
      <c r="H130" t="s">
        <v>65</v>
      </c>
      <c r="I130">
        <f>C130*A130+I$4</f>
        <v>93.460000000000008</v>
      </c>
      <c r="J130" s="37">
        <f>(K$4+A130*(G130*(1-H$4)+E130*H$4))/((A130*(G130*(1-H$4)+E130*H$4))/(F130*(1-H$4)+D130*H$4)+K$4/J$4)</f>
        <v>290.49687765014261</v>
      </c>
      <c r="K130">
        <f>A130*(G130*(1-H$4)+E130*H$4)+K$4</f>
        <v>1084.5</v>
      </c>
      <c r="L130">
        <f>A130</f>
        <v>9</v>
      </c>
      <c r="M130" t="str">
        <f>B130</f>
        <v>искра</v>
      </c>
      <c r="N130" s="1">
        <f>(K130/$O$4-I130)*8/9</f>
        <v>15.291791383219939</v>
      </c>
      <c r="O130" s="1">
        <f>N130*9/8+I130</f>
        <v>110.66326530612244</v>
      </c>
      <c r="P130" s="1">
        <f>J130*10*LN(O130/(N130/8+I130))+P$4</f>
        <v>432.00495517631754</v>
      </c>
      <c r="Q130" s="19">
        <f>P130/O130</f>
        <v>3.9037792168998728</v>
      </c>
      <c r="R130" s="29">
        <f t="shared" si="5"/>
        <v>1068.5902742007765</v>
      </c>
      <c r="S130" s="11">
        <f t="shared" si="6"/>
        <v>0.7740855155716454</v>
      </c>
      <c r="T130" s="11">
        <f t="shared" si="7"/>
        <v>1.1182625839341394</v>
      </c>
      <c r="U130" s="11">
        <f t="shared" si="8"/>
        <v>142.96</v>
      </c>
      <c r="V130" s="30">
        <f t="shared" si="9"/>
        <v>117.85949853947695</v>
      </c>
    </row>
    <row r="131" spans="1:22">
      <c r="A131">
        <v>5</v>
      </c>
      <c r="B131" t="s">
        <v>22</v>
      </c>
      <c r="C131">
        <v>10.5</v>
      </c>
      <c r="D131">
        <v>300</v>
      </c>
      <c r="E131">
        <v>2000</v>
      </c>
      <c r="F131">
        <v>280</v>
      </c>
      <c r="G131">
        <v>1866</v>
      </c>
      <c r="H131" t="s">
        <v>44</v>
      </c>
      <c r="I131">
        <f>C131*A131+I$4</f>
        <v>144.79000000000002</v>
      </c>
      <c r="J131" s="37">
        <f>(K$4+A131*(G131*(1-H$4)+E131*H$4))/((A131*(G131*(1-H$4)+E131*H$4))/(F131*(1-H$4)+D131*H$4)+K$4/J$4)</f>
        <v>281.30412714841611</v>
      </c>
      <c r="K131">
        <f>A131*(G131*(1-H$4)+E131*H$4)+K$4</f>
        <v>10266</v>
      </c>
      <c r="L131">
        <f>A131</f>
        <v>5</v>
      </c>
      <c r="M131" t="str">
        <f>B131</f>
        <v>курьер</v>
      </c>
      <c r="N131" s="1">
        <f>(K131/$O$4-I131)*8/9</f>
        <v>802.45424036281167</v>
      </c>
      <c r="O131" s="1">
        <f>N131*9/8+I131</f>
        <v>1047.5510204081631</v>
      </c>
      <c r="P131" s="1">
        <f>J131*10*LN(O131/(N131/8+I131))+P$4</f>
        <v>4086.1033649039168</v>
      </c>
      <c r="Q131" s="19">
        <f>P131/O131</f>
        <v>3.9006246810888747</v>
      </c>
      <c r="R131" s="29">
        <f t="shared" si="5"/>
        <v>722.34716102358391</v>
      </c>
      <c r="S131" s="11">
        <f t="shared" si="6"/>
        <v>5.3916877883996248</v>
      </c>
      <c r="T131" s="11">
        <f t="shared" si="7"/>
        <v>6.9701977537305417</v>
      </c>
      <c r="U131" s="11">
        <f t="shared" si="8"/>
        <v>194.29000000000002</v>
      </c>
      <c r="V131" s="30">
        <f t="shared" si="9"/>
        <v>12.056674064416821</v>
      </c>
    </row>
    <row r="132" spans="1:22">
      <c r="A132">
        <v>5</v>
      </c>
      <c r="B132" t="s">
        <v>21</v>
      </c>
      <c r="C132">
        <v>9</v>
      </c>
      <c r="D132">
        <v>340</v>
      </c>
      <c r="E132">
        <v>2000</v>
      </c>
      <c r="F132">
        <v>205</v>
      </c>
      <c r="G132">
        <v>1205</v>
      </c>
      <c r="H132" t="s">
        <v>68</v>
      </c>
      <c r="I132">
        <f>C132*A132+I$4</f>
        <v>137.29000000000002</v>
      </c>
      <c r="J132" s="37">
        <f>(K$4+A132*(G132*(1-H$4)+E132*H$4))/((A132*(G132*(1-H$4)+E132*H$4))/(F132*(1-H$4)+D132*H$4)+K$4/J$4)</f>
        <v>213.76940772017844</v>
      </c>
      <c r="K132">
        <f>A132*(G132*(1-H$4)+E132*H$4)+K$4</f>
        <v>6961</v>
      </c>
      <c r="L132">
        <f>A132</f>
        <v>5</v>
      </c>
      <c r="M132" t="str">
        <f>B132</f>
        <v>носорог</v>
      </c>
      <c r="N132" s="1">
        <f>(K132/$O$4-I132)*8/9</f>
        <v>509.34766439909293</v>
      </c>
      <c r="O132" s="1">
        <f>N132*9/8+I132</f>
        <v>710.30612244897952</v>
      </c>
      <c r="P132" s="1">
        <f>J132*10*LN(O132/(N132/8+I132))+P$4</f>
        <v>2699.0478927372842</v>
      </c>
      <c r="Q132" s="19">
        <f>P132/O132</f>
        <v>3.7998375734557372</v>
      </c>
      <c r="R132" s="29">
        <f t="shared" si="5"/>
        <v>574.20594564243868</v>
      </c>
      <c r="S132" s="11">
        <f t="shared" si="6"/>
        <v>3.8026988727928659</v>
      </c>
      <c r="T132" s="11">
        <f t="shared" si="7"/>
        <v>4.9744808631485355</v>
      </c>
      <c r="U132" s="11">
        <f t="shared" si="8"/>
        <v>186.79000000000002</v>
      </c>
      <c r="V132" s="30">
        <f t="shared" si="9"/>
        <v>13.512216548897932</v>
      </c>
    </row>
    <row r="133" spans="1:22">
      <c r="A133" s="19">
        <v>9</v>
      </c>
      <c r="B133" s="19" t="s">
        <v>2</v>
      </c>
      <c r="C133" s="19">
        <v>0.08</v>
      </c>
      <c r="D133" s="19">
        <v>290</v>
      </c>
      <c r="E133" s="19">
        <v>16</v>
      </c>
      <c r="F133" s="19">
        <v>275</v>
      </c>
      <c r="G133" s="19">
        <v>15</v>
      </c>
      <c r="H133" s="19" t="s">
        <v>51</v>
      </c>
      <c r="I133" s="19">
        <f>C133*A133+I$4</f>
        <v>93.01</v>
      </c>
      <c r="J133" s="37">
        <f>(K$4+A133*(G133*(1-H$4)+E133*H$4))/((A133*(G133*(1-H$4)+E133*H$4))/(F133*(1-H$4)+D133*H$4)+K$4/J$4)</f>
        <v>292.3202119606359</v>
      </c>
      <c r="K133">
        <f>A133*(G133*(1-H$4)+E133*H$4)+K$4</f>
        <v>1071</v>
      </c>
      <c r="L133" s="19">
        <f>A133</f>
        <v>9</v>
      </c>
      <c r="M133" s="19" t="str">
        <f>B133</f>
        <v>свеча</v>
      </c>
      <c r="N133" s="20">
        <f>(K133/$O$4-I133)*8/9</f>
        <v>14.467301587301575</v>
      </c>
      <c r="O133" s="20">
        <f>N133*9/8+I133</f>
        <v>109.28571428571428</v>
      </c>
      <c r="P133" s="1">
        <f>J133*10*LN(O133/(N133/8+I133))+P$4</f>
        <v>415.1007449772768</v>
      </c>
      <c r="Q133" s="19">
        <f>P133/O133</f>
        <v>3.798307470380311</v>
      </c>
      <c r="R133" s="29">
        <f t="shared" si="5"/>
        <v>1079.4043877223651</v>
      </c>
      <c r="S133" s="11">
        <f t="shared" si="6"/>
        <v>0.76686347825215273</v>
      </c>
      <c r="T133" s="11">
        <f t="shared" si="7"/>
        <v>1.1093870092956479</v>
      </c>
      <c r="U133" s="11">
        <f t="shared" si="8"/>
        <v>142.51</v>
      </c>
      <c r="V133" s="30">
        <f t="shared" si="9"/>
        <v>120.09420472705862</v>
      </c>
    </row>
    <row r="134" spans="1:22">
      <c r="A134">
        <v>3</v>
      </c>
      <c r="B134" t="s">
        <v>23</v>
      </c>
      <c r="C134">
        <v>15</v>
      </c>
      <c r="D134">
        <v>315</v>
      </c>
      <c r="E134">
        <v>4000</v>
      </c>
      <c r="F134">
        <v>295</v>
      </c>
      <c r="G134">
        <v>3746</v>
      </c>
      <c r="H134" t="s">
        <v>68</v>
      </c>
      <c r="I134">
        <f>C134*A134+I$4</f>
        <v>137.29000000000002</v>
      </c>
      <c r="J134" s="37">
        <f>(K$4+A134*(G134*(1-H$4)+E134*H$4))/((A134*(G134*(1-H$4)+E134*H$4))/(F134*(1-H$4)+D134*H$4)+K$4/J$4)</f>
        <v>295</v>
      </c>
      <c r="K134">
        <f>A134*(G134*(1-H$4)+E134*H$4)+K$4</f>
        <v>12174</v>
      </c>
      <c r="L134">
        <f>A134</f>
        <v>3</v>
      </c>
      <c r="M134" t="str">
        <f>B134</f>
        <v>мамонт</v>
      </c>
      <c r="N134" s="1">
        <f>(K134/$O$4-I134)*8/9</f>
        <v>982.18213151927432</v>
      </c>
      <c r="O134" s="1">
        <f>N134*9/8+I134</f>
        <v>1242.2448979591836</v>
      </c>
      <c r="P134" s="1">
        <f>J134*10*LN(O134/(N134/8+I134))+P$4</f>
        <v>4613.069615730712</v>
      </c>
      <c r="Q134" s="19">
        <f>P134/O134</f>
        <v>3.7134945157023971</v>
      </c>
      <c r="R134" s="29">
        <f t="shared" ref="R134:R197" si="10">J134*10*LN((9/8*R$4+I134)/(R$4/8+I134))</f>
        <v>792.39941660057298</v>
      </c>
      <c r="S134" s="11">
        <f t="shared" ref="S134:S197" si="11">K134/(9/8*R$4+I134)/M$4</f>
        <v>6.650489308630994</v>
      </c>
      <c r="T134" s="11">
        <f t="shared" ref="T134:T197" si="12">K134/(1/8*R$4+I134)/M$4</f>
        <v>8.6998031932150948</v>
      </c>
      <c r="U134" s="11">
        <f t="shared" ref="U134:U197" si="13">R$4*9/8+I134</f>
        <v>186.79000000000002</v>
      </c>
      <c r="V134" s="30">
        <f t="shared" ref="V134:V197" si="14">R$4*10*J134/K134</f>
        <v>10.662066699523574</v>
      </c>
    </row>
    <row r="135" spans="1:22">
      <c r="A135">
        <v>4</v>
      </c>
      <c r="B135" t="s">
        <v>7</v>
      </c>
      <c r="C135">
        <v>1</v>
      </c>
      <c r="D135">
        <v>355</v>
      </c>
      <c r="E135">
        <v>125</v>
      </c>
      <c r="F135">
        <v>150</v>
      </c>
      <c r="G135">
        <v>53</v>
      </c>
      <c r="H135" t="s">
        <v>39</v>
      </c>
      <c r="I135">
        <f>C135*A135+I$4</f>
        <v>96.29</v>
      </c>
      <c r="J135" s="37">
        <f>(K$4+A135*(G135*(1-H$4)+E135*H$4))/((A135*(G135*(1-H$4)+E135*H$4))/(F135*(1-H$4)+D135*H$4)+K$4/J$4)</f>
        <v>250.31536414703851</v>
      </c>
      <c r="K135">
        <f>A135*(G135*(1-H$4)+E135*H$4)+K$4</f>
        <v>1148</v>
      </c>
      <c r="L135">
        <f>A135</f>
        <v>4</v>
      </c>
      <c r="M135" t="str">
        <f>B135</f>
        <v>гепард</v>
      </c>
      <c r="N135" s="1">
        <f>(K135/$O$4-I135)*8/9</f>
        <v>18.535873015873008</v>
      </c>
      <c r="O135" s="1">
        <f>N135*9/8+I135</f>
        <v>117.14285714285714</v>
      </c>
      <c r="P135" s="1">
        <f>J135*10*LN(O135/(N135/8+I135))+P$4</f>
        <v>431.17346929344916</v>
      </c>
      <c r="Q135" s="19">
        <f>P135/O135</f>
        <v>3.6807491281148099</v>
      </c>
      <c r="R135" s="29">
        <f t="shared" si="10"/>
        <v>899.27136924132446</v>
      </c>
      <c r="S135" s="11">
        <f t="shared" si="11"/>
        <v>0.80350406161504295</v>
      </c>
      <c r="T135" s="11">
        <f t="shared" si="12"/>
        <v>1.1508287370356336</v>
      </c>
      <c r="U135" s="11">
        <f t="shared" si="13"/>
        <v>145.79000000000002</v>
      </c>
      <c r="V135" s="30">
        <f t="shared" si="14"/>
        <v>95.93968660687888</v>
      </c>
    </row>
    <row r="136" spans="1:22">
      <c r="A136">
        <v>8</v>
      </c>
      <c r="B136" t="s">
        <v>3</v>
      </c>
      <c r="C136">
        <v>0.13</v>
      </c>
      <c r="D136">
        <v>320</v>
      </c>
      <c r="E136">
        <v>20</v>
      </c>
      <c r="F136">
        <v>265</v>
      </c>
      <c r="G136">
        <v>16.5</v>
      </c>
      <c r="H136" t="s">
        <v>65</v>
      </c>
      <c r="I136">
        <f>C136*A136+I$4</f>
        <v>93.330000000000013</v>
      </c>
      <c r="J136" s="37">
        <f>(K$4+A136*(G136*(1-H$4)+E136*H$4))/((A136*(G136*(1-H$4)+E136*H$4))/(F136*(1-H$4)+D136*H$4)+K$4/J$4)</f>
        <v>290.92933305456825</v>
      </c>
      <c r="K136">
        <f>A136*(G136*(1-H$4)+E136*H$4)+K$4</f>
        <v>1068</v>
      </c>
      <c r="L136">
        <f>A136</f>
        <v>8</v>
      </c>
      <c r="M136" t="str">
        <f>B136</f>
        <v>искра</v>
      </c>
      <c r="N136" s="1">
        <f>(K136/$O$4-I136)*8/9</f>
        <v>13.910748299319708</v>
      </c>
      <c r="O136" s="1">
        <f>N136*9/8+I136</f>
        <v>108.97959183673468</v>
      </c>
      <c r="P136" s="1">
        <f>J136*10*LN(O136/(N136/8+I136))+P$4</f>
        <v>397.29116508151344</v>
      </c>
      <c r="Q136" s="19">
        <f>P136/O136</f>
        <v>3.6455556346431011</v>
      </c>
      <c r="R136" s="29">
        <f t="shared" si="10"/>
        <v>1071.3586428162866</v>
      </c>
      <c r="S136" s="11">
        <f t="shared" si="11"/>
        <v>0.76300211325866196</v>
      </c>
      <c r="T136" s="11">
        <f t="shared" si="12"/>
        <v>1.1026974788701271</v>
      </c>
      <c r="U136" s="11">
        <f t="shared" si="13"/>
        <v>142.83000000000001</v>
      </c>
      <c r="V136" s="30">
        <f t="shared" si="14"/>
        <v>119.85852672660114</v>
      </c>
    </row>
    <row r="137" spans="1:22">
      <c r="A137">
        <v>8</v>
      </c>
      <c r="B137" t="s">
        <v>20</v>
      </c>
      <c r="C137">
        <v>6</v>
      </c>
      <c r="D137">
        <v>310</v>
      </c>
      <c r="E137">
        <v>1500</v>
      </c>
      <c r="F137">
        <v>285</v>
      </c>
      <c r="G137">
        <v>1379</v>
      </c>
      <c r="H137" t="s">
        <v>67</v>
      </c>
      <c r="I137">
        <f>C137*A137+I$4</f>
        <v>140.29000000000002</v>
      </c>
      <c r="J137" s="37">
        <f>(K$4+A137*(G137*(1-H$4)+E137*H$4))/((A137*(G137*(1-H$4)+E137*H$4))/(F137*(1-H$4)+D137*H$4)+K$4/J$4)</f>
        <v>285.75758264228102</v>
      </c>
      <c r="K137">
        <f>A137*(G137*(1-H$4)+E137*H$4)+K$4</f>
        <v>11968</v>
      </c>
      <c r="L137">
        <f>A137</f>
        <v>8</v>
      </c>
      <c r="M137" t="str">
        <f>B137</f>
        <v>грохот</v>
      </c>
      <c r="N137" s="1">
        <f>(K137/$O$4-I137)*8/9</f>
        <v>960.83065759637191</v>
      </c>
      <c r="O137" s="1">
        <f>N137*9/8+I137</f>
        <v>1221.2244897959183</v>
      </c>
      <c r="P137" s="1">
        <f>J137*10*LN(O137/(N137/8+I137))+P$4</f>
        <v>4416.1379464072716</v>
      </c>
      <c r="Q137" s="19">
        <f>P137/O137</f>
        <v>3.6161557382011416</v>
      </c>
      <c r="R137" s="29">
        <f t="shared" si="10"/>
        <v>753.68838930110746</v>
      </c>
      <c r="S137" s="11">
        <f t="shared" si="11"/>
        <v>6.4346092512562212</v>
      </c>
      <c r="T137" s="11">
        <f t="shared" si="12"/>
        <v>8.3765998339798209</v>
      </c>
      <c r="U137" s="11">
        <f t="shared" si="13"/>
        <v>189.79000000000002</v>
      </c>
      <c r="V137" s="30">
        <f t="shared" si="14"/>
        <v>10.505793479495626</v>
      </c>
    </row>
    <row r="138" spans="1:22">
      <c r="A138">
        <v>9</v>
      </c>
      <c r="B138" t="s">
        <v>64</v>
      </c>
      <c r="C138">
        <v>5</v>
      </c>
      <c r="D138">
        <v>305</v>
      </c>
      <c r="E138">
        <v>1350</v>
      </c>
      <c r="F138">
        <v>290</v>
      </c>
      <c r="G138">
        <v>1283</v>
      </c>
      <c r="H138" t="s">
        <v>41</v>
      </c>
      <c r="I138">
        <f>C138*A138+I$4</f>
        <v>137.29000000000002</v>
      </c>
      <c r="J138" s="37">
        <f>(K$4+A138*(G138*(1-H$4)+E138*H$4))/((A138*(G138*(1-H$4)+E138*H$4))/(F138*(1-H$4)+D138*H$4)+K$4/J$4)</f>
        <v>290.36902445888239</v>
      </c>
      <c r="K138">
        <f>A138*(G138*(1-H$4)+E138*H$4)+K$4</f>
        <v>12483</v>
      </c>
      <c r="L138">
        <f>A138</f>
        <v>9</v>
      </c>
      <c r="M138" t="str">
        <f>B138</f>
        <v>мастодо</v>
      </c>
      <c r="N138" s="1">
        <f>(K138/$O$4-I138)*8/9</f>
        <v>1010.2093424036279</v>
      </c>
      <c r="O138" s="1">
        <f>N138*9/8+I138</f>
        <v>1273.7755102040815</v>
      </c>
      <c r="P138" s="1">
        <f>J138*10*LN(O138/(N138/8+I138))+P$4</f>
        <v>4574.578621305749</v>
      </c>
      <c r="Q138" s="19">
        <f>P138/O138</f>
        <v>3.5913538803810261</v>
      </c>
      <c r="R138" s="29">
        <f t="shared" si="10"/>
        <v>779.96015450879975</v>
      </c>
      <c r="S138" s="11">
        <f t="shared" si="11"/>
        <v>6.8192917726006828</v>
      </c>
      <c r="T138" s="11">
        <f t="shared" si="12"/>
        <v>8.9206212634223778</v>
      </c>
      <c r="U138" s="11">
        <f t="shared" si="13"/>
        <v>186.79000000000002</v>
      </c>
      <c r="V138" s="30">
        <f t="shared" si="14"/>
        <v>10.234909137379496</v>
      </c>
    </row>
    <row r="139" spans="1:22">
      <c r="A139" s="19">
        <v>8</v>
      </c>
      <c r="B139" s="19" t="s">
        <v>2</v>
      </c>
      <c r="C139" s="19">
        <v>0.08</v>
      </c>
      <c r="D139" s="19">
        <v>290</v>
      </c>
      <c r="E139" s="19">
        <v>16</v>
      </c>
      <c r="F139" s="19">
        <v>275</v>
      </c>
      <c r="G139" s="19">
        <v>15</v>
      </c>
      <c r="H139" s="19" t="s">
        <v>51</v>
      </c>
      <c r="I139" s="19">
        <f>C139*A139+I$4</f>
        <v>92.93</v>
      </c>
      <c r="J139" s="37">
        <f>(K$4+A139*(G139*(1-H$4)+E139*H$4))/((A139*(G139*(1-H$4)+E139*H$4))/(F139*(1-H$4)+D139*H$4)+K$4/J$4)</f>
        <v>292.58196721311475</v>
      </c>
      <c r="K139">
        <f>A139*(G139*(1-H$4)+E139*H$4)+K$4</f>
        <v>1056</v>
      </c>
      <c r="L139" s="19">
        <f>A139</f>
        <v>8</v>
      </c>
      <c r="M139" s="19" t="str">
        <f>B139</f>
        <v>свеча</v>
      </c>
      <c r="N139" s="20">
        <f>(K139/$O$4-I139)*8/9</f>
        <v>13.177868480725616</v>
      </c>
      <c r="O139" s="20">
        <f>N139*9/8+I139</f>
        <v>107.75510204081633</v>
      </c>
      <c r="P139" s="1">
        <f>J139*10*LN(O139/(N139/8+I139))+P$4</f>
        <v>381.65647429454754</v>
      </c>
      <c r="Q139" s="19">
        <f>P139/O139</f>
        <v>3.5418877349304601</v>
      </c>
      <c r="R139" s="29">
        <f t="shared" si="10"/>
        <v>1081.1050427315865</v>
      </c>
      <c r="S139" s="11">
        <f t="shared" si="11"/>
        <v>0.75654779218434531</v>
      </c>
      <c r="T139" s="11">
        <f t="shared" si="12"/>
        <v>1.0947384135001148</v>
      </c>
      <c r="U139" s="11">
        <f t="shared" si="13"/>
        <v>142.43</v>
      </c>
      <c r="V139" s="30">
        <f t="shared" si="14"/>
        <v>121.90915300546449</v>
      </c>
    </row>
    <row r="140" spans="1:22">
      <c r="A140" s="19">
        <v>4</v>
      </c>
      <c r="B140" s="19" t="s">
        <v>4</v>
      </c>
      <c r="C140" s="19">
        <v>0.18</v>
      </c>
      <c r="D140" s="19">
        <v>310</v>
      </c>
      <c r="E140" s="19">
        <v>32</v>
      </c>
      <c r="F140" s="19">
        <v>280</v>
      </c>
      <c r="G140" s="19">
        <v>29</v>
      </c>
      <c r="H140" s="19" t="s">
        <v>51</v>
      </c>
      <c r="I140" s="19">
        <f>C140*A140+I$4</f>
        <v>93.01</v>
      </c>
      <c r="J140" s="37">
        <f>(K$4+A140*(G140*(1-H$4)+E140*H$4))/((A140*(G140*(1-H$4)+E140*H$4))/(F140*(1-H$4)+D140*H$4)+K$4/J$4)</f>
        <v>293.26763415457305</v>
      </c>
      <c r="K140">
        <f>A140*(G140*(1-H$4)+E140*H$4)+K$4</f>
        <v>1052</v>
      </c>
      <c r="L140" s="19">
        <f>A140</f>
        <v>4</v>
      </c>
      <c r="M140" s="19" t="str">
        <f>B140</f>
        <v>юнец</v>
      </c>
      <c r="N140" s="20">
        <f>(K140/$O$4-I140)*8/9</f>
        <v>12.743945578231282</v>
      </c>
      <c r="O140" s="20">
        <f>N140*9/8+I140</f>
        <v>107.3469387755102</v>
      </c>
      <c r="P140" s="1">
        <f>J140*10*LN(O140/(N140/8+I140))+P$4</f>
        <v>370.62251982203674</v>
      </c>
      <c r="Q140" s="19">
        <f>P140/O140</f>
        <v>3.45256719986308</v>
      </c>
      <c r="R140" s="29">
        <f t="shared" si="10"/>
        <v>1082.9027830823788</v>
      </c>
      <c r="S140" s="11">
        <f t="shared" si="11"/>
        <v>0.75325899077615743</v>
      </c>
      <c r="T140" s="11">
        <f t="shared" si="12"/>
        <v>1.0897060072633253</v>
      </c>
      <c r="U140" s="11">
        <f t="shared" si="13"/>
        <v>142.51</v>
      </c>
      <c r="V140" s="30">
        <f t="shared" si="14"/>
        <v>122.65946675666552</v>
      </c>
    </row>
    <row r="141" spans="1:22">
      <c r="A141">
        <v>6</v>
      </c>
      <c r="B141" t="s">
        <v>22</v>
      </c>
      <c r="C141">
        <v>10.5</v>
      </c>
      <c r="D141">
        <v>300</v>
      </c>
      <c r="E141">
        <v>2000</v>
      </c>
      <c r="F141">
        <v>280</v>
      </c>
      <c r="G141">
        <v>1866</v>
      </c>
      <c r="H141" t="s">
        <v>44</v>
      </c>
      <c r="I141">
        <f>C141*A141+I$4</f>
        <v>155.29000000000002</v>
      </c>
      <c r="J141" s="37">
        <f>(K$4+A141*(G141*(1-H$4)+E141*H$4))/((A141*(G141*(1-H$4)+E141*H$4))/(F141*(1-H$4)+D141*H$4)+K$4/J$4)</f>
        <v>281.10275183034582</v>
      </c>
      <c r="K141">
        <f>A141*(G141*(1-H$4)+E141*H$4)+K$4</f>
        <v>12132</v>
      </c>
      <c r="L141">
        <f>A141</f>
        <v>6</v>
      </c>
      <c r="M141" t="str">
        <f>B141</f>
        <v>курьер</v>
      </c>
      <c r="N141" s="1">
        <f>(K141/$O$4-I141)*8/9</f>
        <v>962.37260770975058</v>
      </c>
      <c r="O141" s="1">
        <f>N141*9/8+I141</f>
        <v>1237.9591836734694</v>
      </c>
      <c r="P141" s="1">
        <f>J141*10*LN(O141/(N141/8+I141))+P$4</f>
        <v>4223.0562654555652</v>
      </c>
      <c r="Q141" s="19">
        <f>P141/O141</f>
        <v>3.4113049292338062</v>
      </c>
      <c r="R141" s="29">
        <f t="shared" si="10"/>
        <v>679.94791582587914</v>
      </c>
      <c r="S141" s="11">
        <f t="shared" si="11"/>
        <v>6.0450177434126138</v>
      </c>
      <c r="T141" s="11">
        <f t="shared" si="12"/>
        <v>7.6992299500806585</v>
      </c>
      <c r="U141" s="11">
        <f t="shared" si="13"/>
        <v>204.79000000000002</v>
      </c>
      <c r="V141" s="30">
        <f t="shared" si="14"/>
        <v>10.19495638026312</v>
      </c>
    </row>
    <row r="142" spans="1:22">
      <c r="A142">
        <v>7</v>
      </c>
      <c r="B142" t="s">
        <v>3</v>
      </c>
      <c r="C142">
        <v>0.13</v>
      </c>
      <c r="D142">
        <v>320</v>
      </c>
      <c r="E142">
        <v>20</v>
      </c>
      <c r="F142">
        <v>265</v>
      </c>
      <c r="G142">
        <v>16.5</v>
      </c>
      <c r="H142" t="s">
        <v>65</v>
      </c>
      <c r="I142">
        <f>C142*A142+I$4</f>
        <v>93.2</v>
      </c>
      <c r="J142" s="37">
        <f>(K$4+A142*(G142*(1-H$4)+E142*H$4))/((A142*(G142*(1-H$4)+E142*H$4))/(F142*(1-H$4)+D142*H$4)+K$4/J$4)</f>
        <v>291.37671141831714</v>
      </c>
      <c r="K142">
        <f>A142*(G142*(1-H$4)+E142*H$4)+K$4</f>
        <v>1051.5</v>
      </c>
      <c r="L142">
        <f>A142</f>
        <v>7</v>
      </c>
      <c r="M142" t="str">
        <f>B142</f>
        <v>искра</v>
      </c>
      <c r="N142" s="1">
        <f>(K142/$O$4-I142)*8/9</f>
        <v>12.52970521541949</v>
      </c>
      <c r="O142" s="1">
        <f>N142*9/8+I142</f>
        <v>107.29591836734693</v>
      </c>
      <c r="P142" s="1">
        <f>J142*10*LN(O142/(N142/8+I142))+P$4</f>
        <v>361.82479683281127</v>
      </c>
      <c r="Q142" s="19">
        <f>P142/O142</f>
        <v>3.3722139885511657</v>
      </c>
      <c r="R142" s="29">
        <f t="shared" si="10"/>
        <v>1074.1881548313715</v>
      </c>
      <c r="S142" s="11">
        <f t="shared" si="11"/>
        <v>0.75189851694006271</v>
      </c>
      <c r="T142" s="11">
        <f t="shared" si="12"/>
        <v>1.0870913715030084</v>
      </c>
      <c r="U142" s="11">
        <f t="shared" si="13"/>
        <v>142.69999999999999</v>
      </c>
      <c r="V142" s="30">
        <f t="shared" si="14"/>
        <v>121.92653639948601</v>
      </c>
    </row>
    <row r="143" spans="1:22">
      <c r="A143">
        <v>6</v>
      </c>
      <c r="B143" t="s">
        <v>21</v>
      </c>
      <c r="C143">
        <v>9</v>
      </c>
      <c r="D143">
        <v>340</v>
      </c>
      <c r="E143">
        <v>2000</v>
      </c>
      <c r="F143">
        <v>205</v>
      </c>
      <c r="G143">
        <v>1205</v>
      </c>
      <c r="H143" t="s">
        <v>68</v>
      </c>
      <c r="I143">
        <f>C143*A143+I$4</f>
        <v>146.29000000000002</v>
      </c>
      <c r="J143" s="37">
        <f>(K$4+A143*(G143*(1-H$4)+E143*H$4))/((A143*(G143*(1-H$4)+E143*H$4))/(F143*(1-H$4)+D143*H$4)+K$4/J$4)</f>
        <v>212.42847556490432</v>
      </c>
      <c r="K143">
        <f>A143*(G143*(1-H$4)+E143*H$4)+K$4</f>
        <v>8166</v>
      </c>
      <c r="L143">
        <f>A143</f>
        <v>6</v>
      </c>
      <c r="M143" t="str">
        <f>B143</f>
        <v>носорог</v>
      </c>
      <c r="N143" s="1">
        <f>(K143/$O$4-I143)*8/9</f>
        <v>610.64471655328794</v>
      </c>
      <c r="O143" s="1">
        <f>N143*9/8+I143</f>
        <v>833.26530612244892</v>
      </c>
      <c r="P143" s="1">
        <f>J143*10*LN(O143/(N143/8+I143))+P$4</f>
        <v>2803.8076671478457</v>
      </c>
      <c r="Q143" s="19">
        <f>P143/O143</f>
        <v>3.3648438817106161</v>
      </c>
      <c r="R143" s="29">
        <f t="shared" si="10"/>
        <v>540.7253613276099</v>
      </c>
      <c r="S143" s="11">
        <f t="shared" si="11"/>
        <v>4.2559135099976961</v>
      </c>
      <c r="T143" s="11">
        <f t="shared" si="12"/>
        <v>5.4895928988895761</v>
      </c>
      <c r="U143" s="11">
        <f t="shared" si="13"/>
        <v>195.79000000000002</v>
      </c>
      <c r="V143" s="30">
        <f t="shared" si="14"/>
        <v>11.446060402713433</v>
      </c>
    </row>
    <row r="144" spans="1:22">
      <c r="A144">
        <v>9</v>
      </c>
      <c r="B144" t="s">
        <v>20</v>
      </c>
      <c r="C144">
        <v>6</v>
      </c>
      <c r="D144">
        <v>310</v>
      </c>
      <c r="E144">
        <v>1500</v>
      </c>
      <c r="F144">
        <v>285</v>
      </c>
      <c r="G144">
        <v>1379</v>
      </c>
      <c r="H144" t="s">
        <v>67</v>
      </c>
      <c r="I144">
        <f>C144*A144+I$4</f>
        <v>146.29000000000002</v>
      </c>
      <c r="J144" s="37">
        <f>(K$4+A144*(G144*(1-H$4)+E144*H$4))/((A144*(G144*(1-H$4)+E144*H$4))/(F144*(1-H$4)+D144*H$4)+K$4/J$4)</f>
        <v>285.67912337178797</v>
      </c>
      <c r="K144">
        <f>A144*(G144*(1-H$4)+E144*H$4)+K$4</f>
        <v>13347</v>
      </c>
      <c r="L144">
        <f>A144</f>
        <v>9</v>
      </c>
      <c r="M144" t="str">
        <f>B144</f>
        <v>грохот</v>
      </c>
      <c r="N144" s="1">
        <f>(K144/$O$4-I144)*8/9</f>
        <v>1080.5766893424036</v>
      </c>
      <c r="O144" s="1">
        <f>N144*9/8+I144</f>
        <v>1361.9387755102041</v>
      </c>
      <c r="P144" s="1">
        <f>J144*10*LN(O144/(N144/8+I144))+P$4</f>
        <v>4505.2229994307208</v>
      </c>
      <c r="Q144" s="19">
        <f>P144/O144</f>
        <v>3.3079482576175216</v>
      </c>
      <c r="R144" s="29">
        <f t="shared" si="10"/>
        <v>727.18098078977971</v>
      </c>
      <c r="S144" s="11">
        <f t="shared" si="11"/>
        <v>6.9561202079279019</v>
      </c>
      <c r="T144" s="11">
        <f t="shared" si="12"/>
        <v>8.972519767509084</v>
      </c>
      <c r="U144" s="11">
        <f t="shared" si="13"/>
        <v>195.79000000000002</v>
      </c>
      <c r="V144" s="30">
        <f t="shared" si="14"/>
        <v>9.4177578694528137</v>
      </c>
    </row>
    <row r="145" spans="1:22">
      <c r="A145" s="19">
        <v>7</v>
      </c>
      <c r="B145" s="19" t="s">
        <v>2</v>
      </c>
      <c r="C145" s="19">
        <v>0.08</v>
      </c>
      <c r="D145" s="19">
        <v>290</v>
      </c>
      <c r="E145" s="19">
        <v>16</v>
      </c>
      <c r="F145" s="19">
        <v>275</v>
      </c>
      <c r="G145" s="19">
        <v>15</v>
      </c>
      <c r="H145" s="19" t="s">
        <v>51</v>
      </c>
      <c r="I145" s="19">
        <f>C145*A145+I$4</f>
        <v>92.850000000000009</v>
      </c>
      <c r="J145" s="37">
        <f>(K$4+A145*(G145*(1-H$4)+E145*H$4))/((A145*(G145*(1-H$4)+E145*H$4))/(F145*(1-H$4)+D145*H$4)+K$4/J$4)</f>
        <v>292.851755526658</v>
      </c>
      <c r="K145">
        <f>A145*(G145*(1-H$4)+E145*H$4)+K$4</f>
        <v>1041</v>
      </c>
      <c r="L145" s="19">
        <f>A145</f>
        <v>7</v>
      </c>
      <c r="M145" s="19" t="str">
        <f>B145</f>
        <v>свеча</v>
      </c>
      <c r="N145" s="20">
        <f>(K145/$O$4-I145)*8/9</f>
        <v>11.888435374149644</v>
      </c>
      <c r="O145" s="20">
        <f>N145*9/8+I145</f>
        <v>106.22448979591836</v>
      </c>
      <c r="P145" s="1">
        <f>J145*10*LN(O145/(N145/8+I145))+P$4</f>
        <v>347.58934754513717</v>
      </c>
      <c r="Q145" s="19">
        <f>P145/O145</f>
        <v>3.2722147991761235</v>
      </c>
      <c r="R145" s="29">
        <f t="shared" si="10"/>
        <v>1082.8377246112439</v>
      </c>
      <c r="S145" s="11">
        <f t="shared" si="11"/>
        <v>0.74622051138685175</v>
      </c>
      <c r="T145" s="11">
        <f t="shared" si="12"/>
        <v>1.0800659867404001</v>
      </c>
      <c r="U145" s="11">
        <f t="shared" si="13"/>
        <v>142.35000000000002</v>
      </c>
      <c r="V145" s="30">
        <f t="shared" si="14"/>
        <v>123.77980060684872</v>
      </c>
    </row>
    <row r="146" spans="1:22">
      <c r="A146">
        <v>3</v>
      </c>
      <c r="B146" t="s">
        <v>7</v>
      </c>
      <c r="C146">
        <v>1</v>
      </c>
      <c r="D146">
        <v>355</v>
      </c>
      <c r="E146">
        <v>125</v>
      </c>
      <c r="F146">
        <v>150</v>
      </c>
      <c r="G146">
        <v>53</v>
      </c>
      <c r="H146" t="s">
        <v>39</v>
      </c>
      <c r="I146">
        <f>C146*A146+I$4</f>
        <v>95.29</v>
      </c>
      <c r="J146" s="37">
        <f>(K$4+A146*(G146*(1-H$4)+E146*H$4))/((A146*(G146*(1-H$4)+E146*H$4))/(F146*(1-H$4)+D146*H$4)+K$4/J$4)</f>
        <v>258.68903659806199</v>
      </c>
      <c r="K146">
        <f>A146*(G146*(1-H$4)+E146*H$4)+K$4</f>
        <v>1095</v>
      </c>
      <c r="L146">
        <f>A146</f>
        <v>3</v>
      </c>
      <c r="M146" t="str">
        <f>B146</f>
        <v>гепард</v>
      </c>
      <c r="N146" s="1">
        <f>(K146/$O$4-I146)*8/9</f>
        <v>14.617505668934225</v>
      </c>
      <c r="O146" s="1">
        <f>N146*9/8+I146</f>
        <v>111.73469387755101</v>
      </c>
      <c r="P146" s="1">
        <f>J146*10*LN(O146/(N146/8+I146))+P$4</f>
        <v>362.70500453271421</v>
      </c>
      <c r="Q146" s="19">
        <f>P146/O146</f>
        <v>3.2461269812060269</v>
      </c>
      <c r="R146" s="29">
        <f t="shared" si="10"/>
        <v>937.08880536225149</v>
      </c>
      <c r="S146" s="11">
        <f t="shared" si="11"/>
        <v>0.77170173269943365</v>
      </c>
      <c r="T146" s="11">
        <f t="shared" si="12"/>
        <v>1.1085890850039786</v>
      </c>
      <c r="U146" s="11">
        <f t="shared" si="13"/>
        <v>144.79000000000002</v>
      </c>
      <c r="V146" s="30">
        <f t="shared" si="14"/>
        <v>103.94810603027148</v>
      </c>
    </row>
    <row r="147" spans="1:22">
      <c r="A147" s="19">
        <v>1</v>
      </c>
      <c r="B147" s="19" t="s">
        <v>6</v>
      </c>
      <c r="C147" s="19">
        <v>0.9</v>
      </c>
      <c r="D147" s="19">
        <v>305</v>
      </c>
      <c r="E147" s="19">
        <v>120</v>
      </c>
      <c r="F147" s="19">
        <v>275</v>
      </c>
      <c r="G147" s="19">
        <v>108</v>
      </c>
      <c r="H147" s="19" t="s">
        <v>52</v>
      </c>
      <c r="I147" s="19">
        <f>C147*A147+I$4</f>
        <v>93.190000000000012</v>
      </c>
      <c r="J147" s="37">
        <f>(K$4+A147*(G147*(1-H$4)+E147*H$4))/((A147*(G147*(1-H$4)+E147*H$4))/(F147*(1-H$4)+D147*H$4)+K$4/J$4)</f>
        <v>292.79713752333538</v>
      </c>
      <c r="K147">
        <f>A147*(G147*(1-H$4)+E147*H$4)+K$4</f>
        <v>1044</v>
      </c>
      <c r="L147" s="19">
        <f>A147</f>
        <v>1</v>
      </c>
      <c r="M147" s="19" t="str">
        <f>B147</f>
        <v>стукач</v>
      </c>
      <c r="N147" s="20">
        <f>(K147/$O$4-I147)*8/9</f>
        <v>11.858321995464836</v>
      </c>
      <c r="O147" s="20">
        <f>N147*9/8+I147</f>
        <v>106.53061224489795</v>
      </c>
      <c r="P147" s="1">
        <f>J147*10*LN(O147/(N147/8+I147))+P$4</f>
        <v>345.53292071222035</v>
      </c>
      <c r="Q147" s="19">
        <f>P147/O147</f>
        <v>3.2435082595591567</v>
      </c>
      <c r="R147" s="29">
        <f t="shared" si="10"/>
        <v>1079.5161694923779</v>
      </c>
      <c r="S147" s="11">
        <f t="shared" si="11"/>
        <v>0.74658779343260184</v>
      </c>
      <c r="T147" s="11">
        <f t="shared" si="12"/>
        <v>1.0794468765315426</v>
      </c>
      <c r="U147" s="11">
        <f t="shared" si="13"/>
        <v>142.69</v>
      </c>
      <c r="V147" s="30">
        <f t="shared" si="14"/>
        <v>123.40109244278503</v>
      </c>
    </row>
    <row r="148" spans="1:22">
      <c r="A148">
        <v>8</v>
      </c>
      <c r="B148" t="s">
        <v>13</v>
      </c>
      <c r="C148">
        <v>1.75</v>
      </c>
      <c r="D148">
        <v>350</v>
      </c>
      <c r="E148">
        <v>250</v>
      </c>
      <c r="F148">
        <v>90</v>
      </c>
      <c r="G148">
        <v>64</v>
      </c>
      <c r="H148" t="s">
        <v>67</v>
      </c>
      <c r="I148">
        <f>C148*A148+I$4</f>
        <v>106.29</v>
      </c>
      <c r="J148" s="37">
        <f>(K$4+A148*(G148*(1-H$4)+E148*H$4))/((A148*(G148*(1-H$4)+E148*H$4))/(F148*(1-H$4)+D148*H$4)+K$4/J$4)</f>
        <v>163.39850391023461</v>
      </c>
      <c r="K148">
        <f>A148*(G148*(1-H$4)+E148*H$4)+K$4</f>
        <v>1448</v>
      </c>
      <c r="L148">
        <f>A148</f>
        <v>8</v>
      </c>
      <c r="M148" t="str">
        <f>B148</f>
        <v>пудель</v>
      </c>
      <c r="N148" s="1">
        <f>(K148/$O$4-I148)*8/9</f>
        <v>36.857868480725614</v>
      </c>
      <c r="O148" s="1">
        <f>N148*9/8+I148</f>
        <v>147.75510204081633</v>
      </c>
      <c r="P148" s="1">
        <f>J148*10*LN(O148/(N148/8+I148))+P$4</f>
        <v>468.87566477552514</v>
      </c>
      <c r="Q148" s="19">
        <f>P148/O148</f>
        <v>3.1733297754144658</v>
      </c>
      <c r="R148" s="29">
        <f t="shared" si="10"/>
        <v>542.29812346062158</v>
      </c>
      <c r="S148" s="11">
        <f t="shared" si="11"/>
        <v>0.94842481571870008</v>
      </c>
      <c r="T148" s="11">
        <f t="shared" si="12"/>
        <v>1.3217202078970955</v>
      </c>
      <c r="U148" s="11">
        <f t="shared" si="13"/>
        <v>155.79000000000002</v>
      </c>
      <c r="V148" s="30">
        <f t="shared" si="14"/>
        <v>49.651479088745326</v>
      </c>
    </row>
    <row r="149" spans="1:22">
      <c r="A149">
        <v>9</v>
      </c>
      <c r="B149" t="s">
        <v>13</v>
      </c>
      <c r="C149">
        <v>1.75</v>
      </c>
      <c r="D149">
        <v>350</v>
      </c>
      <c r="E149">
        <v>250</v>
      </c>
      <c r="F149">
        <v>90</v>
      </c>
      <c r="G149">
        <v>64</v>
      </c>
      <c r="H149" t="s">
        <v>67</v>
      </c>
      <c r="I149">
        <f>C149*A149+I$4</f>
        <v>108.04</v>
      </c>
      <c r="J149" s="37">
        <f>(K$4+A149*(G149*(1-H$4)+E149*H$4))/((A149*(G149*(1-H$4)+E149*H$4))/(F149*(1-H$4)+D149*H$4)+K$4/J$4)</f>
        <v>157.94617563739376</v>
      </c>
      <c r="K149">
        <f>A149*(G149*(1-H$4)+E149*H$4)+K$4</f>
        <v>1512</v>
      </c>
      <c r="L149">
        <f>A149</f>
        <v>9</v>
      </c>
      <c r="M149" t="str">
        <f>B149</f>
        <v>пудель</v>
      </c>
      <c r="N149" s="1">
        <f>(K149/$O$4-I149)*8/9</f>
        <v>41.107301587301578</v>
      </c>
      <c r="O149" s="1">
        <f>N149*9/8+I149</f>
        <v>154.28571428571428</v>
      </c>
      <c r="P149" s="1">
        <f>J149*10*LN(O149/(N149/8+I149))+P$4</f>
        <v>489.38157416246827</v>
      </c>
      <c r="Q149" s="19">
        <f>P149/O149</f>
        <v>3.1719176103122946</v>
      </c>
      <c r="R149" s="29">
        <f t="shared" si="10"/>
        <v>517.31194271034019</v>
      </c>
      <c r="S149" s="11">
        <f t="shared" si="11"/>
        <v>0.97934311467382407</v>
      </c>
      <c r="T149" s="11">
        <f t="shared" si="12"/>
        <v>1.3588666045949822</v>
      </c>
      <c r="U149" s="11">
        <f t="shared" si="13"/>
        <v>157.54000000000002</v>
      </c>
      <c r="V149" s="30">
        <f t="shared" si="14"/>
        <v>45.963172804532576</v>
      </c>
    </row>
    <row r="150" spans="1:22">
      <c r="A150">
        <v>7</v>
      </c>
      <c r="B150" t="s">
        <v>13</v>
      </c>
      <c r="C150">
        <v>1.75</v>
      </c>
      <c r="D150">
        <v>350</v>
      </c>
      <c r="E150">
        <v>250</v>
      </c>
      <c r="F150">
        <v>90</v>
      </c>
      <c r="G150">
        <v>64</v>
      </c>
      <c r="H150" t="s">
        <v>67</v>
      </c>
      <c r="I150">
        <f>C150*A150+I$4</f>
        <v>104.54</v>
      </c>
      <c r="J150" s="37">
        <f>(K$4+A150*(G150*(1-H$4)+E150*H$4))/((A150*(G150*(1-H$4)+E150*H$4))/(F150*(1-H$4)+D150*H$4)+K$4/J$4)</f>
        <v>169.8022181146026</v>
      </c>
      <c r="K150">
        <f>A150*(G150*(1-H$4)+E150*H$4)+K$4</f>
        <v>1384</v>
      </c>
      <c r="L150">
        <f>A150</f>
        <v>7</v>
      </c>
      <c r="M150" t="str">
        <f>B150</f>
        <v>пудель</v>
      </c>
      <c r="N150" s="1">
        <f>(K150/$O$4-I150)*8/9</f>
        <v>32.608435374149636</v>
      </c>
      <c r="O150" s="1">
        <f>N150*9/8+I150</f>
        <v>141.22448979591834</v>
      </c>
      <c r="P150" s="1">
        <f>J150*10*LN(O150/(N150/8+I150))+P$4</f>
        <v>445.78434956859002</v>
      </c>
      <c r="Q150" s="19">
        <f>P150/O150</f>
        <v>3.1565654810492649</v>
      </c>
      <c r="R150" s="29">
        <f t="shared" si="10"/>
        <v>571.16095820378564</v>
      </c>
      <c r="S150" s="11">
        <f t="shared" si="11"/>
        <v>0.91680401062008787</v>
      </c>
      <c r="T150" s="11">
        <f t="shared" si="12"/>
        <v>1.2833923100319733</v>
      </c>
      <c r="U150" s="11">
        <f t="shared" si="13"/>
        <v>154.04000000000002</v>
      </c>
      <c r="V150" s="30">
        <f t="shared" si="14"/>
        <v>53.983364140480596</v>
      </c>
    </row>
    <row r="151" spans="1:22">
      <c r="A151">
        <v>6</v>
      </c>
      <c r="B151" t="s">
        <v>13</v>
      </c>
      <c r="C151">
        <v>1.75</v>
      </c>
      <c r="D151">
        <v>350</v>
      </c>
      <c r="E151">
        <v>250</v>
      </c>
      <c r="F151">
        <v>90</v>
      </c>
      <c r="G151">
        <v>64</v>
      </c>
      <c r="H151" t="s">
        <v>67</v>
      </c>
      <c r="I151">
        <f>C151*A151+I$4</f>
        <v>102.79</v>
      </c>
      <c r="J151" s="37">
        <f>(K$4+A151*(G151*(1-H$4)+E151*H$4))/((A151*(G151*(1-H$4)+E151*H$4))/(F151*(1-H$4)+D151*H$4)+K$4/J$4)</f>
        <v>177.43013365735115</v>
      </c>
      <c r="K151">
        <f>A151*(G151*(1-H$4)+E151*H$4)+K$4</f>
        <v>1320</v>
      </c>
      <c r="L151">
        <f>A151</f>
        <v>6</v>
      </c>
      <c r="M151" t="str">
        <f>B151</f>
        <v>пудель</v>
      </c>
      <c r="N151" s="1">
        <f>(K151/$O$4-I151)*8/9</f>
        <v>28.359002267573675</v>
      </c>
      <c r="O151" s="1">
        <f>N151*9/8+I151</f>
        <v>134.69387755102039</v>
      </c>
      <c r="P151" s="1">
        <f>J151*10*LN(O151/(N151/8+I151))+P$4</f>
        <v>419.46491182018457</v>
      </c>
      <c r="Q151" s="19">
        <f>P151/O151</f>
        <v>3.1142091938165222</v>
      </c>
      <c r="R151" s="29">
        <f t="shared" si="10"/>
        <v>604.99024108394985</v>
      </c>
      <c r="S151" s="11">
        <f t="shared" si="11"/>
        <v>0.88445648139090149</v>
      </c>
      <c r="T151" s="11">
        <f t="shared" si="12"/>
        <v>1.2438256307232467</v>
      </c>
      <c r="U151" s="11">
        <f t="shared" si="13"/>
        <v>152.29000000000002</v>
      </c>
      <c r="V151" s="30">
        <f t="shared" si="14"/>
        <v>59.143377885783721</v>
      </c>
    </row>
    <row r="152" spans="1:22">
      <c r="A152">
        <v>6</v>
      </c>
      <c r="B152" t="s">
        <v>3</v>
      </c>
      <c r="C152">
        <v>0.13</v>
      </c>
      <c r="D152">
        <v>320</v>
      </c>
      <c r="E152">
        <v>20</v>
      </c>
      <c r="F152">
        <v>265</v>
      </c>
      <c r="G152">
        <v>16.5</v>
      </c>
      <c r="H152" t="s">
        <v>65</v>
      </c>
      <c r="I152">
        <f>C152*A152+I$4</f>
        <v>93.070000000000007</v>
      </c>
      <c r="J152" s="37">
        <f>(K$4+A152*(G152*(1-H$4)+E152*H$4))/((A152*(G152*(1-H$4)+E152*H$4))/(F152*(1-H$4)+D152*H$4)+K$4/J$4)</f>
        <v>291.83979873397175</v>
      </c>
      <c r="K152">
        <f>A152*(G152*(1-H$4)+E152*H$4)+K$4</f>
        <v>1035</v>
      </c>
      <c r="L152">
        <f>A152</f>
        <v>6</v>
      </c>
      <c r="M152" t="str">
        <f>B152</f>
        <v>искра</v>
      </c>
      <c r="N152" s="1">
        <f>(K152/$O$4-I152)*8/9</f>
        <v>11.148662131519258</v>
      </c>
      <c r="O152" s="1">
        <f>N152*9/8+I152</f>
        <v>105.61224489795917</v>
      </c>
      <c r="P152" s="1">
        <f>J152*10*LN(O152/(N152/8+I152))+P$4</f>
        <v>325.5762674381354</v>
      </c>
      <c r="Q152" s="19">
        <f>P152/O152</f>
        <v>3.0827511312982874</v>
      </c>
      <c r="R152" s="29">
        <f t="shared" si="10"/>
        <v>1077.0819136993175</v>
      </c>
      <c r="S152" s="11">
        <f t="shared" si="11"/>
        <v>0.74077467137517838</v>
      </c>
      <c r="T152" s="11">
        <f t="shared" si="12"/>
        <v>1.0714440996039278</v>
      </c>
      <c r="U152" s="11">
        <f t="shared" si="13"/>
        <v>142.57</v>
      </c>
      <c r="V152" s="30">
        <f t="shared" si="14"/>
        <v>124.06716081444209</v>
      </c>
    </row>
    <row r="153" spans="1:22">
      <c r="A153">
        <v>5</v>
      </c>
      <c r="B153" t="s">
        <v>13</v>
      </c>
      <c r="C153">
        <v>1.75</v>
      </c>
      <c r="D153">
        <v>350</v>
      </c>
      <c r="E153">
        <v>250</v>
      </c>
      <c r="F153">
        <v>90</v>
      </c>
      <c r="G153">
        <v>64</v>
      </c>
      <c r="H153" t="s">
        <v>67</v>
      </c>
      <c r="I153">
        <f>C153*A153+I$4</f>
        <v>101.04</v>
      </c>
      <c r="J153" s="37">
        <f>(K$4+A153*(G153*(1-H$4)+E153*H$4))/((A153*(G153*(1-H$4)+E153*H$4))/(F153*(1-H$4)+D153*H$4)+K$4/J$4)</f>
        <v>186.6703985669503</v>
      </c>
      <c r="K153">
        <f>A153*(G153*(1-H$4)+E153*H$4)+K$4</f>
        <v>1256</v>
      </c>
      <c r="L153">
        <f>A153</f>
        <v>5</v>
      </c>
      <c r="M153" t="str">
        <f>B153</f>
        <v>пудель</v>
      </c>
      <c r="N153" s="1">
        <f>(K153/$O$4-I153)*8/9</f>
        <v>24.109569160997719</v>
      </c>
      <c r="O153" s="1">
        <f>N153*9/8+I153</f>
        <v>128.16326530612244</v>
      </c>
      <c r="P153" s="1">
        <f>J153*10*LN(O153/(N153/8+I153))+P$4</f>
        <v>389.01716508112196</v>
      </c>
      <c r="Q153" s="19">
        <f>P153/O153</f>
        <v>3.0353250141679902</v>
      </c>
      <c r="R153" s="29">
        <f t="shared" si="10"/>
        <v>645.33511397613893</v>
      </c>
      <c r="S153" s="11">
        <f t="shared" si="11"/>
        <v>0.85135688392535147</v>
      </c>
      <c r="T153" s="11">
        <f t="shared" si="12"/>
        <v>1.202959126207269</v>
      </c>
      <c r="U153" s="11">
        <f t="shared" si="13"/>
        <v>150.54000000000002</v>
      </c>
      <c r="V153" s="30">
        <f t="shared" si="14"/>
        <v>65.394088669950747</v>
      </c>
    </row>
    <row r="154" spans="1:22">
      <c r="A154">
        <v>7</v>
      </c>
      <c r="B154" t="s">
        <v>22</v>
      </c>
      <c r="C154">
        <v>10.5</v>
      </c>
      <c r="D154">
        <v>300</v>
      </c>
      <c r="E154">
        <v>2000</v>
      </c>
      <c r="F154">
        <v>280</v>
      </c>
      <c r="G154">
        <v>1866</v>
      </c>
      <c r="H154" t="s">
        <v>44</v>
      </c>
      <c r="I154">
        <f>C154*A154+I$4</f>
        <v>165.79000000000002</v>
      </c>
      <c r="J154" s="37">
        <f>(K$4+A154*(G154*(1-H$4)+E154*H$4))/((A154*(G154*(1-H$4)+E154*H$4))/(F154*(1-H$4)+D154*H$4)+K$4/J$4)</f>
        <v>280.95524825228352</v>
      </c>
      <c r="K154">
        <f>A154*(G154*(1-H$4)+E154*H$4)+K$4</f>
        <v>13998</v>
      </c>
      <c r="L154">
        <f>A154</f>
        <v>7</v>
      </c>
      <c r="M154" t="str">
        <f>B154</f>
        <v>курьер</v>
      </c>
      <c r="N154" s="1">
        <f>(K154/$O$4-I154)*8/9</f>
        <v>1122.2909750566894</v>
      </c>
      <c r="O154" s="1">
        <f>N154*9/8+I154</f>
        <v>1428.3673469387754</v>
      </c>
      <c r="P154" s="1">
        <f>J154*10*LN(O154/(N154/8+I154))+P$4</f>
        <v>4327.9827171779862</v>
      </c>
      <c r="Q154" s="19">
        <f>P154/O154</f>
        <v>3.0300207621334665</v>
      </c>
      <c r="R154" s="29">
        <f t="shared" si="10"/>
        <v>642.34216820256984</v>
      </c>
      <c r="S154" s="11">
        <f t="shared" si="11"/>
        <v>6.63462003315888</v>
      </c>
      <c r="T154" s="11">
        <f t="shared" si="12"/>
        <v>8.3388834546019925</v>
      </c>
      <c r="U154" s="11">
        <f t="shared" si="13"/>
        <v>215.29000000000002</v>
      </c>
      <c r="V154" s="30">
        <f t="shared" si="14"/>
        <v>8.831283699886038</v>
      </c>
    </row>
    <row r="155" spans="1:22">
      <c r="A155">
        <v>7</v>
      </c>
      <c r="B155" t="s">
        <v>21</v>
      </c>
      <c r="C155">
        <v>9</v>
      </c>
      <c r="D155">
        <v>340</v>
      </c>
      <c r="E155">
        <v>2000</v>
      </c>
      <c r="F155">
        <v>205</v>
      </c>
      <c r="G155">
        <v>1205</v>
      </c>
      <c r="H155" t="s">
        <v>68</v>
      </c>
      <c r="I155">
        <f>C155*A155+I$4</f>
        <v>155.29000000000002</v>
      </c>
      <c r="J155" s="37">
        <f>(K$4+A155*(G155*(1-H$4)+E155*H$4))/((A155*(G155*(1-H$4)+E155*H$4))/(F155*(1-H$4)+D155*H$4)+K$4/J$4)</f>
        <v>211.44323848362345</v>
      </c>
      <c r="K155">
        <f>A155*(G155*(1-H$4)+E155*H$4)+K$4</f>
        <v>9371</v>
      </c>
      <c r="L155">
        <f>A155</f>
        <v>7</v>
      </c>
      <c r="M155" t="str">
        <f>B155</f>
        <v>носорог</v>
      </c>
      <c r="N155" s="1">
        <f>(K155/$O$4-I155)*8/9</f>
        <v>711.94176870748299</v>
      </c>
      <c r="O155" s="1">
        <f>N155*9/8+I155</f>
        <v>956.22448979591832</v>
      </c>
      <c r="P155" s="1">
        <f>J155*10*LN(O155/(N155/8+I155))+P$4</f>
        <v>2885.4949573870817</v>
      </c>
      <c r="Q155" s="19">
        <f>P155/O155</f>
        <v>3.0175915678575822</v>
      </c>
      <c r="R155" s="29">
        <f t="shared" si="10"/>
        <v>511.45137636071223</v>
      </c>
      <c r="S155" s="11">
        <f t="shared" si="11"/>
        <v>4.6692928843982529</v>
      </c>
      <c r="T155" s="11">
        <f t="shared" si="12"/>
        <v>5.9470395534294305</v>
      </c>
      <c r="U155" s="11">
        <f t="shared" si="13"/>
        <v>204.79000000000002</v>
      </c>
      <c r="V155" s="30">
        <f t="shared" si="14"/>
        <v>9.9279719275204688</v>
      </c>
    </row>
    <row r="156" spans="1:22">
      <c r="A156" s="19">
        <v>6</v>
      </c>
      <c r="B156" s="19" t="s">
        <v>2</v>
      </c>
      <c r="C156" s="19">
        <v>0.08</v>
      </c>
      <c r="D156" s="19">
        <v>290</v>
      </c>
      <c r="E156" s="19">
        <v>16</v>
      </c>
      <c r="F156" s="19">
        <v>275</v>
      </c>
      <c r="G156" s="19">
        <v>15</v>
      </c>
      <c r="H156" s="19" t="s">
        <v>51</v>
      </c>
      <c r="I156" s="19">
        <f>C156*A156+I$4</f>
        <v>92.77000000000001</v>
      </c>
      <c r="J156" s="37">
        <f>(K$4+A156*(G156*(1-H$4)+E156*H$4))/((A156*(G156*(1-H$4)+E156*H$4))/(F156*(1-H$4)+D156*H$4)+K$4/J$4)</f>
        <v>293.12995245641838</v>
      </c>
      <c r="K156">
        <f>A156*(G156*(1-H$4)+E156*H$4)+K$4</f>
        <v>1026</v>
      </c>
      <c r="L156" s="19">
        <f>A156</f>
        <v>6</v>
      </c>
      <c r="M156" s="19" t="str">
        <f>B156</f>
        <v>свеча</v>
      </c>
      <c r="N156" s="20">
        <f>(K156/$O$4-I156)*8/9</f>
        <v>10.599002267573686</v>
      </c>
      <c r="O156" s="20">
        <f>N156*9/8+I156</f>
        <v>104.69387755102041</v>
      </c>
      <c r="P156" s="1">
        <f>J156*10*LN(O156/(N156/8+I156))+P$4</f>
        <v>312.87827936797731</v>
      </c>
      <c r="Q156" s="19">
        <f>P156/O156</f>
        <v>2.9885059822672297</v>
      </c>
      <c r="R156" s="29">
        <f t="shared" si="10"/>
        <v>1084.6038883997908</v>
      </c>
      <c r="S156" s="11">
        <f t="shared" si="11"/>
        <v>0.73588161630013627</v>
      </c>
      <c r="T156" s="11">
        <f t="shared" si="12"/>
        <v>1.0653696708153089</v>
      </c>
      <c r="U156" s="11">
        <f t="shared" si="13"/>
        <v>142.27000000000001</v>
      </c>
      <c r="V156" s="30">
        <f t="shared" si="14"/>
        <v>125.70875154076423</v>
      </c>
    </row>
    <row r="157" spans="1:22">
      <c r="A157">
        <v>4</v>
      </c>
      <c r="B157" t="s">
        <v>23</v>
      </c>
      <c r="C157">
        <v>15</v>
      </c>
      <c r="D157">
        <v>315</v>
      </c>
      <c r="E157">
        <v>4000</v>
      </c>
      <c r="F157">
        <v>295</v>
      </c>
      <c r="G157">
        <v>3746</v>
      </c>
      <c r="H157" t="s">
        <v>68</v>
      </c>
      <c r="I157">
        <f>C157*A157+I$4</f>
        <v>152.29000000000002</v>
      </c>
      <c r="J157" s="37">
        <f>(K$4+A157*(G157*(1-H$4)+E157*H$4))/((A157*(G157*(1-H$4)+E157*H$4))/(F157*(1-H$4)+D157*H$4)+K$4/J$4)</f>
        <v>295</v>
      </c>
      <c r="K157">
        <f>A157*(G157*(1-H$4)+E157*H$4)+K$4</f>
        <v>15920</v>
      </c>
      <c r="L157">
        <f>A157</f>
        <v>4</v>
      </c>
      <c r="M157" t="str">
        <f>B157</f>
        <v>мамонт</v>
      </c>
      <c r="N157" s="1">
        <f>(K157/$O$4-I157)*8/9</f>
        <v>1308.6220408163265</v>
      </c>
      <c r="O157" s="1">
        <f>N157*9/8+I157</f>
        <v>1624.4897959183672</v>
      </c>
      <c r="P157" s="1">
        <f>J157*10*LN(O157/(N157/8+I157))+P$4</f>
        <v>4830.9950605126296</v>
      </c>
      <c r="Q157" s="19">
        <f>P157/O157</f>
        <v>2.973853743280388</v>
      </c>
      <c r="R157" s="29">
        <f t="shared" si="10"/>
        <v>725.58942700913474</v>
      </c>
      <c r="S157" s="11">
        <f t="shared" si="11"/>
        <v>8.050397918223732</v>
      </c>
      <c r="T157" s="11">
        <f t="shared" si="12"/>
        <v>10.295264566311978</v>
      </c>
      <c r="U157" s="11">
        <f t="shared" si="13"/>
        <v>201.79000000000002</v>
      </c>
      <c r="V157" s="30">
        <f t="shared" si="14"/>
        <v>8.1532663316582923</v>
      </c>
    </row>
    <row r="158" spans="1:22">
      <c r="A158" s="19">
        <v>3</v>
      </c>
      <c r="B158" s="19" t="s">
        <v>4</v>
      </c>
      <c r="C158" s="19">
        <v>0.18</v>
      </c>
      <c r="D158" s="19">
        <v>310</v>
      </c>
      <c r="E158" s="19">
        <v>32</v>
      </c>
      <c r="F158" s="19">
        <v>280</v>
      </c>
      <c r="G158" s="19">
        <v>29</v>
      </c>
      <c r="H158" s="19" t="s">
        <v>51</v>
      </c>
      <c r="I158" s="19">
        <f>C158*A158+I$4</f>
        <v>92.830000000000013</v>
      </c>
      <c r="J158" s="37">
        <f>(K$4+A158*(G158*(1-H$4)+E158*H$4))/((A158*(G158*(1-H$4)+E158*H$4))/(F158*(1-H$4)+D158*H$4)+K$4/J$4)</f>
        <v>293.66209664807383</v>
      </c>
      <c r="K158">
        <f>A158*(G158*(1-H$4)+E158*H$4)+K$4</f>
        <v>1023</v>
      </c>
      <c r="L158" s="19">
        <f>A158</f>
        <v>3</v>
      </c>
      <c r="M158" s="19" t="str">
        <f>B158</f>
        <v>юнец</v>
      </c>
      <c r="N158" s="20">
        <f>(K158/$O$4-I158)*8/9</f>
        <v>10.273560090702935</v>
      </c>
      <c r="O158" s="20">
        <f>N158*9/8+I158</f>
        <v>104.38775510204081</v>
      </c>
      <c r="P158" s="1">
        <f>J158*10*LN(O158/(N158/8+I158))+P$4</f>
        <v>304.24419497348526</v>
      </c>
      <c r="Q158" s="19">
        <f>P158/O158</f>
        <v>2.9145582705182362</v>
      </c>
      <c r="R158" s="29">
        <f t="shared" si="10"/>
        <v>1086.0186294363891</v>
      </c>
      <c r="S158" s="11">
        <f t="shared" si="11"/>
        <v>0.73342060775690854</v>
      </c>
      <c r="T158" s="11">
        <f t="shared" si="12"/>
        <v>1.0616063775250768</v>
      </c>
      <c r="U158" s="11">
        <f t="shared" si="13"/>
        <v>142.33000000000001</v>
      </c>
      <c r="V158" s="30">
        <f t="shared" si="14"/>
        <v>126.3062781282038</v>
      </c>
    </row>
    <row r="159" spans="1:22">
      <c r="A159">
        <v>4</v>
      </c>
      <c r="B159" t="s">
        <v>13</v>
      </c>
      <c r="C159">
        <v>1.75</v>
      </c>
      <c r="D159">
        <v>350</v>
      </c>
      <c r="E159">
        <v>250</v>
      </c>
      <c r="F159">
        <v>90</v>
      </c>
      <c r="G159">
        <v>64</v>
      </c>
      <c r="H159" t="s">
        <v>67</v>
      </c>
      <c r="I159">
        <f>C159*A159+I$4</f>
        <v>99.29</v>
      </c>
      <c r="J159" s="37">
        <f>(K$4+A159*(G159*(1-H$4)+E159*H$4))/((A159*(G159*(1-H$4)+E159*H$4))/(F159*(1-H$4)+D159*H$4)+K$4/J$4)</f>
        <v>198.09464196294439</v>
      </c>
      <c r="K159">
        <f>A159*(G159*(1-H$4)+E159*H$4)+K$4</f>
        <v>1192</v>
      </c>
      <c r="L159">
        <f>A159</f>
        <v>4</v>
      </c>
      <c r="M159" t="str">
        <f>B159</f>
        <v>пудель</v>
      </c>
      <c r="N159" s="1">
        <f>(K159/$O$4-I159)*8/9</f>
        <v>19.860136054421762</v>
      </c>
      <c r="O159" s="1">
        <f>N159*9/8+I159</f>
        <v>121.63265306122449</v>
      </c>
      <c r="P159" s="1">
        <f>J159*10*LN(O159/(N159/8+I159))+P$4</f>
        <v>353.13413603467251</v>
      </c>
      <c r="Q159" s="19">
        <f>P159/O159</f>
        <v>2.9032840043119048</v>
      </c>
      <c r="R159" s="29">
        <f t="shared" si="10"/>
        <v>694.47537883078826</v>
      </c>
      <c r="S159" s="11">
        <f t="shared" si="11"/>
        <v>0.81747868177447724</v>
      </c>
      <c r="T159" s="11">
        <f t="shared" si="12"/>
        <v>1.1607276749806705</v>
      </c>
      <c r="U159" s="11">
        <f t="shared" si="13"/>
        <v>148.79000000000002</v>
      </c>
      <c r="V159" s="30">
        <f t="shared" si="14"/>
        <v>73.122183274912359</v>
      </c>
    </row>
    <row r="160" spans="1:22">
      <c r="A160">
        <v>5</v>
      </c>
      <c r="B160" t="s">
        <v>3</v>
      </c>
      <c r="C160">
        <v>0.13</v>
      </c>
      <c r="D160">
        <v>320</v>
      </c>
      <c r="E160">
        <v>20</v>
      </c>
      <c r="F160">
        <v>265</v>
      </c>
      <c r="G160">
        <v>16.5</v>
      </c>
      <c r="H160" t="s">
        <v>65</v>
      </c>
      <c r="I160">
        <f>C160*A160+I$4</f>
        <v>92.940000000000012</v>
      </c>
      <c r="J160" s="37">
        <f>(K$4+A160*(G160*(1-H$4)+E160*H$4))/((A160*(G160*(1-H$4)+E160*H$4))/(F160*(1-H$4)+D160*H$4)+K$4/J$4)</f>
        <v>292.31943717818098</v>
      </c>
      <c r="K160">
        <f>A160*(G160*(1-H$4)+E160*H$4)+K$4</f>
        <v>1018.5</v>
      </c>
      <c r="L160">
        <f>A160</f>
        <v>5</v>
      </c>
      <c r="M160" t="str">
        <f>B160</f>
        <v>искра</v>
      </c>
      <c r="N160" s="1">
        <f>(K160/$O$4-I160)*8/9</f>
        <v>9.7676190476190268</v>
      </c>
      <c r="O160" s="1">
        <f>N160*9/8+I160</f>
        <v>103.92857142857142</v>
      </c>
      <c r="P160" s="1">
        <f>J160*10*LN(O160/(N160/8+I160))+P$4</f>
        <v>288.51423494952041</v>
      </c>
      <c r="Q160" s="19">
        <f>P160/O160</f>
        <v>2.7760819857685815</v>
      </c>
      <c r="R160" s="29">
        <f t="shared" si="10"/>
        <v>1080.0432441762437</v>
      </c>
      <c r="S160" s="11">
        <f t="shared" si="11"/>
        <v>0.72963052112167526</v>
      </c>
      <c r="T160" s="11">
        <f t="shared" si="12"/>
        <v>1.0557555000870724</v>
      </c>
      <c r="U160" s="11">
        <f t="shared" si="13"/>
        <v>142.44</v>
      </c>
      <c r="V160" s="30">
        <f t="shared" si="14"/>
        <v>126.28429293902761</v>
      </c>
    </row>
    <row r="161" spans="1:22">
      <c r="A161">
        <v>8</v>
      </c>
      <c r="B161" t="s">
        <v>21</v>
      </c>
      <c r="C161">
        <v>9</v>
      </c>
      <c r="D161">
        <v>340</v>
      </c>
      <c r="E161">
        <v>2000</v>
      </c>
      <c r="F161">
        <v>205</v>
      </c>
      <c r="G161">
        <v>1205</v>
      </c>
      <c r="H161" t="s">
        <v>68</v>
      </c>
      <c r="I161">
        <f>C161*A161+I$4</f>
        <v>164.29000000000002</v>
      </c>
      <c r="J161" s="37">
        <f>(K$4+A161*(G161*(1-H$4)+E161*H$4))/((A161*(G161*(1-H$4)+E161*H$4))/(F161*(1-H$4)+D161*H$4)+K$4/J$4)</f>
        <v>210.68874189637907</v>
      </c>
      <c r="K161">
        <f>A161*(G161*(1-H$4)+E161*H$4)+K$4</f>
        <v>10576</v>
      </c>
      <c r="L161">
        <f>A161</f>
        <v>8</v>
      </c>
      <c r="M161" t="str">
        <f>B161</f>
        <v>носорог</v>
      </c>
      <c r="N161" s="1">
        <f>(K161/$O$4-I161)*8/9</f>
        <v>813.23882086167805</v>
      </c>
      <c r="O161" s="1">
        <f>N161*9/8+I161</f>
        <v>1079.1836734693877</v>
      </c>
      <c r="P161" s="1">
        <f>J161*10*LN(O161/(N161/8+I161))+P$4</f>
        <v>2951.0565507716428</v>
      </c>
      <c r="Q161" s="19">
        <f>P161/O161</f>
        <v>2.7345266828254635</v>
      </c>
      <c r="R161" s="29">
        <f t="shared" si="10"/>
        <v>485.49395617968241</v>
      </c>
      <c r="S161" s="11">
        <f t="shared" si="11"/>
        <v>5.0478678772130952</v>
      </c>
      <c r="T161" s="11">
        <f t="shared" si="12"/>
        <v>6.3559907737168713</v>
      </c>
      <c r="U161" s="11">
        <f t="shared" si="13"/>
        <v>213.79000000000002</v>
      </c>
      <c r="V161" s="30">
        <f t="shared" si="14"/>
        <v>8.7654166447056348</v>
      </c>
    </row>
    <row r="162" spans="1:22">
      <c r="A162">
        <v>8</v>
      </c>
      <c r="B162" t="s">
        <v>22</v>
      </c>
      <c r="C162">
        <v>10.5</v>
      </c>
      <c r="D162">
        <v>300</v>
      </c>
      <c r="E162">
        <v>2000</v>
      </c>
      <c r="F162">
        <v>280</v>
      </c>
      <c r="G162">
        <v>1866</v>
      </c>
      <c r="H162" t="s">
        <v>44</v>
      </c>
      <c r="I162">
        <f>C162*A162+I$4</f>
        <v>176.29000000000002</v>
      </c>
      <c r="J162" s="37">
        <f>(K$4+A162*(G162*(1-H$4)+E162*H$4))/((A162*(G162*(1-H$4)+E162*H$4))/(F162*(1-H$4)+D162*H$4)+K$4/J$4)</f>
        <v>280.84254925158172</v>
      </c>
      <c r="K162">
        <f>A162*(G162*(1-H$4)+E162*H$4)+K$4</f>
        <v>15864</v>
      </c>
      <c r="L162">
        <f>A162</f>
        <v>8</v>
      </c>
      <c r="M162" t="str">
        <f>B162</f>
        <v>курьер</v>
      </c>
      <c r="N162" s="1">
        <f>(K162/$O$4-I162)*8/9</f>
        <v>1282.2093424036279</v>
      </c>
      <c r="O162" s="1">
        <f>N162*9/8+I162</f>
        <v>1618.7755102040815</v>
      </c>
      <c r="P162" s="1">
        <f>J162*10*LN(O162/(N162/8+I162))+P$4</f>
        <v>4410.9987900151182</v>
      </c>
      <c r="Q162" s="19">
        <f>P162/O162</f>
        <v>2.7248983952438328</v>
      </c>
      <c r="R162" s="29">
        <f t="shared" si="10"/>
        <v>608.7351816426567</v>
      </c>
      <c r="S162" s="11">
        <f t="shared" si="11"/>
        <v>7.1693853146910014</v>
      </c>
      <c r="T162" s="11">
        <f t="shared" si="12"/>
        <v>8.9046455261790047</v>
      </c>
      <c r="U162" s="11">
        <f t="shared" si="13"/>
        <v>225.79000000000002</v>
      </c>
      <c r="V162" s="30">
        <f t="shared" si="14"/>
        <v>7.7893798329989892</v>
      </c>
    </row>
    <row r="163" spans="1:22">
      <c r="A163">
        <v>3</v>
      </c>
      <c r="B163" t="s">
        <v>13</v>
      </c>
      <c r="C163">
        <v>1.75</v>
      </c>
      <c r="D163">
        <v>350</v>
      </c>
      <c r="E163">
        <v>250</v>
      </c>
      <c r="F163">
        <v>90</v>
      </c>
      <c r="G163">
        <v>64</v>
      </c>
      <c r="H163" t="s">
        <v>67</v>
      </c>
      <c r="I163">
        <f>C163*A163+I$4</f>
        <v>97.54</v>
      </c>
      <c r="J163" s="37">
        <f>(K$4+A163*(G163*(1-H$4)+E163*H$4))/((A163*(G163*(1-H$4)+E163*H$4))/(F163*(1-H$4)+D163*H$4)+K$4/J$4)</f>
        <v>212.5809199318569</v>
      </c>
      <c r="K163">
        <f>A163*(G163*(1-H$4)+E163*H$4)+K$4</f>
        <v>1128</v>
      </c>
      <c r="L163">
        <f>A163</f>
        <v>3</v>
      </c>
      <c r="M163" t="str">
        <f>B163</f>
        <v>пудель</v>
      </c>
      <c r="N163" s="1">
        <f>(K163/$O$4-I163)*8/9</f>
        <v>15.610702947845791</v>
      </c>
      <c r="O163" s="1">
        <f>N163*9/8+I163</f>
        <v>115.10204081632652</v>
      </c>
      <c r="P163" s="1">
        <f>J163*10*LN(O163/(N163/8+I163))+P$4</f>
        <v>309.83342259173742</v>
      </c>
      <c r="Q163" s="19">
        <f>P163/O163</f>
        <v>2.6918151962757331</v>
      </c>
      <c r="R163" s="29">
        <f t="shared" si="10"/>
        <v>755.91095811282185</v>
      </c>
      <c r="S163" s="11">
        <f t="shared" si="11"/>
        <v>0.78279407519264488</v>
      </c>
      <c r="T163" s="11">
        <f t="shared" si="12"/>
        <v>1.1170617315249081</v>
      </c>
      <c r="U163" s="11">
        <f t="shared" si="13"/>
        <v>147.04000000000002</v>
      </c>
      <c r="V163" s="30">
        <f t="shared" si="14"/>
        <v>82.921635434412266</v>
      </c>
    </row>
    <row r="164" spans="1:22">
      <c r="A164" s="19">
        <v>5</v>
      </c>
      <c r="B164" s="19" t="s">
        <v>2</v>
      </c>
      <c r="C164" s="19">
        <v>0.08</v>
      </c>
      <c r="D164" s="19">
        <v>290</v>
      </c>
      <c r="E164" s="19">
        <v>16</v>
      </c>
      <c r="F164" s="19">
        <v>275</v>
      </c>
      <c r="G164" s="19">
        <v>15</v>
      </c>
      <c r="H164" s="19" t="s">
        <v>51</v>
      </c>
      <c r="I164" s="19">
        <f>C164*A164+I$4</f>
        <v>92.690000000000012</v>
      </c>
      <c r="J164" s="37">
        <f>(K$4+A164*(G164*(1-H$4)+E164*H$4))/((A164*(G164*(1-H$4)+E164*H$4))/(F164*(1-H$4)+D164*H$4)+K$4/J$4)</f>
        <v>293.41695733834177</v>
      </c>
      <c r="K164">
        <f>A164*(G164*(1-H$4)+E164*H$4)+K$4</f>
        <v>1011</v>
      </c>
      <c r="L164" s="19">
        <f>A164</f>
        <v>5</v>
      </c>
      <c r="M164" s="19" t="str">
        <f>B164</f>
        <v>свеча</v>
      </c>
      <c r="N164" s="20">
        <f>(K164/$O$4-I164)*8/9</f>
        <v>9.3095691609977145</v>
      </c>
      <c r="O164" s="20">
        <f>N164*9/8+I164</f>
        <v>103.16326530612244</v>
      </c>
      <c r="P164" s="1">
        <f>J164*10*LN(O164/(N164/8+I164))+P$4</f>
        <v>277.50110478530399</v>
      </c>
      <c r="Q164" s="19">
        <f>P164/O164</f>
        <v>2.6899216883244108</v>
      </c>
      <c r="R164" s="29">
        <f t="shared" si="10"/>
        <v>1086.4050811517066</v>
      </c>
      <c r="S164" s="11">
        <f t="shared" si="11"/>
        <v>0.72553108732064453</v>
      </c>
      <c r="T164" s="11">
        <f t="shared" si="12"/>
        <v>1.0506494073339692</v>
      </c>
      <c r="U164" s="11">
        <f t="shared" si="13"/>
        <v>142.19</v>
      </c>
      <c r="V164" s="30">
        <f t="shared" si="14"/>
        <v>127.69877470709237</v>
      </c>
    </row>
    <row r="165" spans="1:22">
      <c r="A165">
        <v>2</v>
      </c>
      <c r="B165" t="s">
        <v>7</v>
      </c>
      <c r="C165">
        <v>1</v>
      </c>
      <c r="D165">
        <v>355</v>
      </c>
      <c r="E165">
        <v>125</v>
      </c>
      <c r="F165">
        <v>150</v>
      </c>
      <c r="G165">
        <v>53</v>
      </c>
      <c r="H165" t="s">
        <v>39</v>
      </c>
      <c r="I165">
        <f>C165*A165+I$4</f>
        <v>94.29</v>
      </c>
      <c r="J165" s="37">
        <f>(K$4+A165*(G165*(1-H$4)+E165*H$4))/((A165*(G165*(1-H$4)+E165*H$4))/(F165*(1-H$4)+D165*H$4)+K$4/J$4)</f>
        <v>268.58798858274594</v>
      </c>
      <c r="K165">
        <f>A165*(G165*(1-H$4)+E165*H$4)+K$4</f>
        <v>1042</v>
      </c>
      <c r="L165">
        <f>A165</f>
        <v>2</v>
      </c>
      <c r="M165" t="str">
        <f>B165</f>
        <v>гепард</v>
      </c>
      <c r="N165" s="1">
        <f>(K165/$O$4-I165)*8/9</f>
        <v>10.699138321995456</v>
      </c>
      <c r="O165" s="1">
        <f>N165*9/8+I165</f>
        <v>106.32653061224489</v>
      </c>
      <c r="P165" s="1">
        <f>J165*10*LN(O165/(N165/8+I165))+P$4</f>
        <v>284.85240779397998</v>
      </c>
      <c r="Q165" s="19">
        <f>P165/O165</f>
        <v>2.6790341615940538</v>
      </c>
      <c r="R165" s="29">
        <f t="shared" si="10"/>
        <v>981.11411569555378</v>
      </c>
      <c r="S165" s="11">
        <f t="shared" si="11"/>
        <v>0.73945705968596476</v>
      </c>
      <c r="T165" s="11">
        <f t="shared" si="12"/>
        <v>1.0655028621329279</v>
      </c>
      <c r="U165" s="11">
        <f t="shared" si="13"/>
        <v>143.79000000000002</v>
      </c>
      <c r="V165" s="30">
        <f t="shared" si="14"/>
        <v>113.41527348983514</v>
      </c>
    </row>
    <row r="166" spans="1:22">
      <c r="A166">
        <v>9</v>
      </c>
      <c r="B166" t="s">
        <v>21</v>
      </c>
      <c r="C166">
        <v>9</v>
      </c>
      <c r="D166">
        <v>340</v>
      </c>
      <c r="E166">
        <v>2000</v>
      </c>
      <c r="F166">
        <v>205</v>
      </c>
      <c r="G166">
        <v>1205</v>
      </c>
      <c r="H166" t="s">
        <v>68</v>
      </c>
      <c r="I166">
        <f>C166*A166+I$4</f>
        <v>173.29000000000002</v>
      </c>
      <c r="J166" s="37">
        <f>(K$4+A166*(G166*(1-H$4)+E166*H$4))/((A166*(G166*(1-H$4)+E166*H$4))/(F166*(1-H$4)+D166*H$4)+K$4/J$4)</f>
        <v>210.09242426253002</v>
      </c>
      <c r="K166">
        <f>A166*(G166*(1-H$4)+E166*H$4)+K$4</f>
        <v>11781</v>
      </c>
      <c r="L166">
        <f>A166</f>
        <v>9</v>
      </c>
      <c r="M166" t="str">
        <f>B166</f>
        <v>носорог</v>
      </c>
      <c r="N166" s="1">
        <f>(K166/$O$4-I166)*8/9</f>
        <v>914.53587301587299</v>
      </c>
      <c r="O166" s="1">
        <f>N166*9/8+I166</f>
        <v>1202.1428571428571</v>
      </c>
      <c r="P166" s="1">
        <f>J166*10*LN(O166/(N166/8+I166))+P$4</f>
        <v>3004.8806133290595</v>
      </c>
      <c r="Q166" s="19">
        <f>P166/O166</f>
        <v>2.4996035999172213</v>
      </c>
      <c r="R166" s="29">
        <f t="shared" si="10"/>
        <v>462.24050078360006</v>
      </c>
      <c r="S166" s="11">
        <f t="shared" si="11"/>
        <v>5.3958564439286185</v>
      </c>
      <c r="T166" s="11">
        <f t="shared" si="12"/>
        <v>6.7237701053910008</v>
      </c>
      <c r="U166" s="11">
        <f t="shared" si="13"/>
        <v>222.79000000000002</v>
      </c>
      <c r="V166" s="30">
        <f t="shared" si="14"/>
        <v>7.8465891414577031</v>
      </c>
    </row>
    <row r="167" spans="1:22">
      <c r="A167">
        <v>5</v>
      </c>
      <c r="B167" t="s">
        <v>23</v>
      </c>
      <c r="C167">
        <v>15</v>
      </c>
      <c r="D167">
        <v>315</v>
      </c>
      <c r="E167">
        <v>4000</v>
      </c>
      <c r="F167">
        <v>295</v>
      </c>
      <c r="G167">
        <v>3746</v>
      </c>
      <c r="H167" t="s">
        <v>68</v>
      </c>
      <c r="I167">
        <f>C167*A167+I$4</f>
        <v>167.29000000000002</v>
      </c>
      <c r="J167" s="37">
        <f>(K$4+A167*(G167*(1-H$4)+E167*H$4))/((A167*(G167*(1-H$4)+E167*H$4))/(F167*(1-H$4)+D167*H$4)+K$4/J$4)</f>
        <v>295</v>
      </c>
      <c r="K167">
        <f>A167*(G167*(1-H$4)+E167*H$4)+K$4</f>
        <v>19666</v>
      </c>
      <c r="L167">
        <f>A167</f>
        <v>5</v>
      </c>
      <c r="M167" t="str">
        <f>B167</f>
        <v>мамонт</v>
      </c>
      <c r="N167" s="1">
        <f>(K167/$O$4-I167)*8/9</f>
        <v>1635.0619501133785</v>
      </c>
      <c r="O167" s="1">
        <f>N167*9/8+I167</f>
        <v>2006.7346938775509</v>
      </c>
      <c r="P167" s="1">
        <f>J167*10*LN(O167/(N167/8+I167))+P$4</f>
        <v>4974.4386907266371</v>
      </c>
      <c r="Q167" s="19">
        <f>P167/O167</f>
        <v>2.4788721229086264</v>
      </c>
      <c r="R167" s="29">
        <f t="shared" si="10"/>
        <v>669.21386821041312</v>
      </c>
      <c r="S167" s="11">
        <f t="shared" si="11"/>
        <v>9.2565833012479857</v>
      </c>
      <c r="T167" s="11">
        <f t="shared" si="12"/>
        <v>11.613720087259393</v>
      </c>
      <c r="U167" s="11">
        <f t="shared" si="13"/>
        <v>216.79000000000002</v>
      </c>
      <c r="V167" s="30">
        <f t="shared" si="14"/>
        <v>6.6002237363978438</v>
      </c>
    </row>
    <row r="168" spans="1:22">
      <c r="A168">
        <v>9</v>
      </c>
      <c r="B168" t="s">
        <v>22</v>
      </c>
      <c r="C168">
        <v>10.5</v>
      </c>
      <c r="D168">
        <v>300</v>
      </c>
      <c r="E168">
        <v>2000</v>
      </c>
      <c r="F168">
        <v>280</v>
      </c>
      <c r="G168">
        <v>1866</v>
      </c>
      <c r="H168" t="s">
        <v>44</v>
      </c>
      <c r="I168">
        <f>C168*A168+I$4</f>
        <v>186.79000000000002</v>
      </c>
      <c r="J168" s="37">
        <f>(K$4+A168*(G168*(1-H$4)+E168*H$4))/((A168*(G168*(1-H$4)+E168*H$4))/(F168*(1-H$4)+D168*H$4)+K$4/J$4)</f>
        <v>280.75363619110061</v>
      </c>
      <c r="K168">
        <f>A168*(G168*(1-H$4)+E168*H$4)+K$4</f>
        <v>17730</v>
      </c>
      <c r="L168">
        <f>A168</f>
        <v>9</v>
      </c>
      <c r="M168" t="str">
        <f>B168</f>
        <v>курьер</v>
      </c>
      <c r="N168" s="1">
        <f>(K168/$O$4-I168)*8/9</f>
        <v>1442.127709750567</v>
      </c>
      <c r="O168" s="1">
        <f>N168*9/8+I168</f>
        <v>1809.1836734693877</v>
      </c>
      <c r="P168" s="1">
        <f>J168*10*LN(O168/(N168/8+I168))+P$4</f>
        <v>4478.3481009888328</v>
      </c>
      <c r="Q168" s="19">
        <f>P168/O168</f>
        <v>2.4753418719509623</v>
      </c>
      <c r="R168" s="29">
        <f t="shared" si="10"/>
        <v>578.50750881140539</v>
      </c>
      <c r="S168" s="11">
        <f t="shared" si="11"/>
        <v>7.6566239513707197</v>
      </c>
      <c r="T168" s="11">
        <f t="shared" si="12"/>
        <v>9.4086206951447675</v>
      </c>
      <c r="U168" s="11">
        <f t="shared" si="13"/>
        <v>236.29000000000002</v>
      </c>
      <c r="V168" s="30">
        <f t="shared" si="14"/>
        <v>6.9673773222833768</v>
      </c>
    </row>
    <row r="169" spans="1:22">
      <c r="A169">
        <v>4</v>
      </c>
      <c r="B169" t="s">
        <v>3</v>
      </c>
      <c r="C169">
        <v>0.13</v>
      </c>
      <c r="D169">
        <v>320</v>
      </c>
      <c r="E169">
        <v>20</v>
      </c>
      <c r="F169">
        <v>265</v>
      </c>
      <c r="G169">
        <v>16.5</v>
      </c>
      <c r="H169" t="s">
        <v>65</v>
      </c>
      <c r="I169">
        <f>C169*A169+I$4</f>
        <v>92.81</v>
      </c>
      <c r="J169" s="37">
        <f>(K$4+A169*(G169*(1-H$4)+E169*H$4))/((A169*(G169*(1-H$4)+E169*H$4))/(F169*(1-H$4)+D169*H$4)+K$4/J$4)</f>
        <v>292.8165302231692</v>
      </c>
      <c r="K169">
        <f>A169*(G169*(1-H$4)+E169*H$4)+K$4</f>
        <v>1002</v>
      </c>
      <c r="L169">
        <f>A169</f>
        <v>4</v>
      </c>
      <c r="M169" t="str">
        <f>B169</f>
        <v>искра</v>
      </c>
      <c r="N169" s="1">
        <f>(K169/$O$4-I169)*8/9</f>
        <v>8.3865759637188066</v>
      </c>
      <c r="O169" s="1">
        <f>N169*9/8+I169</f>
        <v>102.24489795918366</v>
      </c>
      <c r="P169" s="1">
        <f>J169*10*LN(O169/(N169/8+I169))+P$4</f>
        <v>250.60545643173967</v>
      </c>
      <c r="Q169" s="19">
        <f>P169/O169</f>
        <v>2.4510314102106276</v>
      </c>
      <c r="R169" s="29">
        <f t="shared" si="10"/>
        <v>1083.0757124516495</v>
      </c>
      <c r="S169" s="11">
        <f t="shared" si="11"/>
        <v>0.71846601053463333</v>
      </c>
      <c r="T169" s="11">
        <f t="shared" si="12"/>
        <v>1.0400254090040042</v>
      </c>
      <c r="U169" s="11">
        <f t="shared" si="13"/>
        <v>142.31</v>
      </c>
      <c r="V169" s="30">
        <f t="shared" si="14"/>
        <v>128.58210908003437</v>
      </c>
    </row>
    <row r="170" spans="1:22">
      <c r="A170" s="19">
        <v>4</v>
      </c>
      <c r="B170" s="19" t="s">
        <v>2</v>
      </c>
      <c r="C170" s="19">
        <v>0.08</v>
      </c>
      <c r="D170" s="19">
        <v>290</v>
      </c>
      <c r="E170" s="19">
        <v>16</v>
      </c>
      <c r="F170" s="19">
        <v>275</v>
      </c>
      <c r="G170" s="19">
        <v>15</v>
      </c>
      <c r="H170" s="19" t="s">
        <v>51</v>
      </c>
      <c r="I170" s="19">
        <f>C170*A170+I$4</f>
        <v>92.61</v>
      </c>
      <c r="J170" s="37">
        <f>(K$4+A170*(G170*(1-H$4)+E170*H$4))/((A170*(G170*(1-H$4)+E170*H$4))/(F170*(1-H$4)+D170*H$4)+K$4/J$4)</f>
        <v>293.71319520174478</v>
      </c>
      <c r="K170">
        <f>A170*(G170*(1-H$4)+E170*H$4)+K$4</f>
        <v>996</v>
      </c>
      <c r="L170" s="19">
        <f>A170</f>
        <v>4</v>
      </c>
      <c r="M170" s="19" t="str">
        <f>B170</f>
        <v>свеча</v>
      </c>
      <c r="N170" s="20">
        <f>(K170/$O$4-I170)*8/9</f>
        <v>8.0201360544217675</v>
      </c>
      <c r="O170" s="20">
        <f>N170*9/8+I170</f>
        <v>101.63265306122449</v>
      </c>
      <c r="P170" s="1">
        <f>J170*10*LN(O170/(N170/8+I170))+P$4</f>
        <v>241.43450411242833</v>
      </c>
      <c r="Q170" s="19">
        <f>P170/O170</f>
        <v>2.3755603818291142</v>
      </c>
      <c r="R170" s="29">
        <f t="shared" si="10"/>
        <v>1088.2429493374827</v>
      </c>
      <c r="S170" s="11">
        <f t="shared" si="11"/>
        <v>0.71516890480067885</v>
      </c>
      <c r="T170" s="11">
        <f t="shared" si="12"/>
        <v>1.0359051377150594</v>
      </c>
      <c r="U170" s="11">
        <f t="shared" si="13"/>
        <v>142.11000000000001</v>
      </c>
      <c r="V170" s="30">
        <f t="shared" si="14"/>
        <v>129.75281715739729</v>
      </c>
    </row>
    <row r="171" spans="1:22">
      <c r="A171">
        <v>2</v>
      </c>
      <c r="B171" t="s">
        <v>13</v>
      </c>
      <c r="C171">
        <v>1.75</v>
      </c>
      <c r="D171">
        <v>350</v>
      </c>
      <c r="E171">
        <v>250</v>
      </c>
      <c r="F171">
        <v>90</v>
      </c>
      <c r="G171">
        <v>64</v>
      </c>
      <c r="H171" t="s">
        <v>67</v>
      </c>
      <c r="I171">
        <f>C171*A171+I$4</f>
        <v>95.79</v>
      </c>
      <c r="J171" s="37">
        <f>(K$4+A171*(G171*(1-H$4)+E171*H$4))/((A171*(G171*(1-H$4)+E171*H$4))/(F171*(1-H$4)+D171*H$4)+K$4/J$4)</f>
        <v>231.55081967213115</v>
      </c>
      <c r="K171">
        <f>A171*(G171*(1-H$4)+E171*H$4)+K$4</f>
        <v>1064</v>
      </c>
      <c r="L171">
        <f>A171</f>
        <v>2</v>
      </c>
      <c r="M171" t="str">
        <f>B171</f>
        <v>пудель</v>
      </c>
      <c r="N171" s="1">
        <f>(K171/$O$4-I171)*8/9</f>
        <v>11.361269841269834</v>
      </c>
      <c r="O171" s="1">
        <f>N171*9/8+I171</f>
        <v>108.57142857142857</v>
      </c>
      <c r="P171" s="1">
        <f>J171*10*LN(O171/(N171/8+I171))+P$4</f>
        <v>255.94021693971249</v>
      </c>
      <c r="Q171" s="19">
        <f>P171/O171</f>
        <v>2.3573441033920886</v>
      </c>
      <c r="R171" s="29">
        <f t="shared" si="10"/>
        <v>835.30581716139307</v>
      </c>
      <c r="S171" s="11">
        <f t="shared" si="11"/>
        <v>0.7472739250562912</v>
      </c>
      <c r="T171" s="11">
        <f t="shared" si="12"/>
        <v>1.0718869441349448</v>
      </c>
      <c r="U171" s="11">
        <f t="shared" si="13"/>
        <v>145.29000000000002</v>
      </c>
      <c r="V171" s="30">
        <f t="shared" si="14"/>
        <v>95.754098360655732</v>
      </c>
    </row>
    <row r="172" spans="1:22">
      <c r="A172" s="19">
        <v>2</v>
      </c>
      <c r="B172" s="19" t="s">
        <v>4</v>
      </c>
      <c r="C172" s="19">
        <v>0.18</v>
      </c>
      <c r="D172" s="19">
        <v>310</v>
      </c>
      <c r="E172" s="19">
        <v>32</v>
      </c>
      <c r="F172" s="19">
        <v>280</v>
      </c>
      <c r="G172" s="19">
        <v>29</v>
      </c>
      <c r="H172" s="19" t="s">
        <v>51</v>
      </c>
      <c r="I172" s="19">
        <f>C172*A172+I$4</f>
        <v>92.65</v>
      </c>
      <c r="J172" s="37">
        <f>(K$4+A172*(G172*(1-H$4)+E172*H$4))/((A172*(G172*(1-H$4)+E172*H$4))/(F172*(1-H$4)+D172*H$4)+K$4/J$4)</f>
        <v>294.08073355062857</v>
      </c>
      <c r="K172">
        <f>A172*(G172*(1-H$4)+E172*H$4)+K$4</f>
        <v>994</v>
      </c>
      <c r="L172" s="19">
        <f>A172</f>
        <v>2</v>
      </c>
      <c r="M172" s="19" t="str">
        <f>B172</f>
        <v>юнец</v>
      </c>
      <c r="N172" s="20">
        <f>(K172/$O$4-I172)*8/9</f>
        <v>7.803174603174587</v>
      </c>
      <c r="O172" s="20">
        <f>N172*9/8+I172</f>
        <v>101.42857142857142</v>
      </c>
      <c r="P172" s="1">
        <f>J172*10*LN(O172/(N172/8+I172))+P$4</f>
        <v>235.42086338952384</v>
      </c>
      <c r="Q172" s="19">
        <f>P172/O172</f>
        <v>2.321050765812207</v>
      </c>
      <c r="R172" s="29">
        <f t="shared" si="10"/>
        <v>1089.2336227832686</v>
      </c>
      <c r="S172" s="11">
        <f t="shared" si="11"/>
        <v>0.71353198331742107</v>
      </c>
      <c r="T172" s="11">
        <f t="shared" si="12"/>
        <v>1.0334036824103048</v>
      </c>
      <c r="U172" s="11">
        <f t="shared" si="13"/>
        <v>142.15</v>
      </c>
      <c r="V172" s="30">
        <f t="shared" si="14"/>
        <v>130.17658225581144</v>
      </c>
    </row>
    <row r="173" spans="1:22">
      <c r="A173">
        <v>9</v>
      </c>
      <c r="B173" t="s">
        <v>5</v>
      </c>
      <c r="C173">
        <v>0.5</v>
      </c>
      <c r="D173">
        <v>345</v>
      </c>
      <c r="E173">
        <v>60</v>
      </c>
      <c r="F173">
        <v>85</v>
      </c>
      <c r="G173">
        <v>15</v>
      </c>
      <c r="H173" t="s">
        <v>38</v>
      </c>
      <c r="I173">
        <f>C173*A173+I$4</f>
        <v>96.79</v>
      </c>
      <c r="J173" s="37">
        <f>(K$4+A173*(G173*(1-H$4)+E173*H$4))/((A173*(G173*(1-H$4)+E173*H$4))/(F173*(1-H$4)+D173*H$4)+K$4/J$4)</f>
        <v>224.94722955145119</v>
      </c>
      <c r="K173">
        <f>A173*(G173*(1-H$4)+E173*H$4)+K$4</f>
        <v>1071</v>
      </c>
      <c r="L173">
        <f>A173</f>
        <v>9</v>
      </c>
      <c r="M173" t="str">
        <f>B173</f>
        <v>терьер</v>
      </c>
      <c r="N173" s="1">
        <f>(K173/$O$4-I173)*8/9</f>
        <v>11.107301587301574</v>
      </c>
      <c r="O173" s="1">
        <f>N173*9/8+I173</f>
        <v>109.28571428571428</v>
      </c>
      <c r="P173" s="1">
        <f>J173*10*LN(O173/(N173/8+I173))+P$4</f>
        <v>241.09691893724903</v>
      </c>
      <c r="Q173" s="19">
        <f>P173/O173</f>
        <v>2.2061155981186187</v>
      </c>
      <c r="R173" s="29">
        <f t="shared" si="10"/>
        <v>804.81403057004138</v>
      </c>
      <c r="S173" s="11">
        <f t="shared" si="11"/>
        <v>0.74704842631563517</v>
      </c>
      <c r="T173" s="11">
        <f t="shared" si="12"/>
        <v>1.0683909892043628</v>
      </c>
      <c r="U173" s="11">
        <f t="shared" si="13"/>
        <v>146.29000000000002</v>
      </c>
      <c r="V173" s="30">
        <f t="shared" si="14"/>
        <v>92.415295053817488</v>
      </c>
    </row>
    <row r="174" spans="1:22">
      <c r="A174">
        <v>6</v>
      </c>
      <c r="B174" t="s">
        <v>23</v>
      </c>
      <c r="C174">
        <v>15</v>
      </c>
      <c r="D174">
        <v>315</v>
      </c>
      <c r="E174">
        <v>4000</v>
      </c>
      <c r="F174">
        <v>295</v>
      </c>
      <c r="G174">
        <v>3746</v>
      </c>
      <c r="H174" t="s">
        <v>68</v>
      </c>
      <c r="I174">
        <f>C174*A174+I$4</f>
        <v>182.29000000000002</v>
      </c>
      <c r="J174" s="37">
        <f>(K$4+A174*(G174*(1-H$4)+E174*H$4))/((A174*(G174*(1-H$4)+E174*H$4))/(F174*(1-H$4)+D174*H$4)+K$4/J$4)</f>
        <v>295</v>
      </c>
      <c r="K174">
        <f>A174*(G174*(1-H$4)+E174*H$4)+K$4</f>
        <v>23412</v>
      </c>
      <c r="L174">
        <f>A174</f>
        <v>6</v>
      </c>
      <c r="M174" t="str">
        <f>B174</f>
        <v>мамонт</v>
      </c>
      <c r="N174" s="1">
        <f>(K174/$O$4-I174)*8/9</f>
        <v>1961.5018594104306</v>
      </c>
      <c r="O174" s="1">
        <f>N174*9/8+I174</f>
        <v>2388.9795918367345</v>
      </c>
      <c r="P174" s="1">
        <f>J174*10*LN(O174/(N174/8+I174))+P$4</f>
        <v>5076.1222465379315</v>
      </c>
      <c r="Q174" s="19">
        <f>P174/O174</f>
        <v>2.1248077061366706</v>
      </c>
      <c r="R174" s="29">
        <f t="shared" si="10"/>
        <v>620.99704274358908</v>
      </c>
      <c r="S174" s="11">
        <f t="shared" si="11"/>
        <v>10.306655126781717</v>
      </c>
      <c r="T174" s="11">
        <f t="shared" si="12"/>
        <v>12.721548494790639</v>
      </c>
      <c r="U174" s="11">
        <f t="shared" si="13"/>
        <v>231.79000000000002</v>
      </c>
      <c r="V174" s="30">
        <f t="shared" si="14"/>
        <v>5.5441653852725095</v>
      </c>
    </row>
    <row r="175" spans="1:22">
      <c r="A175">
        <v>8</v>
      </c>
      <c r="B175" t="s">
        <v>5</v>
      </c>
      <c r="C175">
        <v>0.5</v>
      </c>
      <c r="D175">
        <v>345</v>
      </c>
      <c r="E175">
        <v>60</v>
      </c>
      <c r="F175">
        <v>85</v>
      </c>
      <c r="G175">
        <v>15</v>
      </c>
      <c r="H175" t="s">
        <v>38</v>
      </c>
      <c r="I175">
        <f>C175*A175+I$4</f>
        <v>96.29</v>
      </c>
      <c r="J175" s="37">
        <f>(K$4+A175*(G175*(1-H$4)+E175*H$4))/((A175*(G175*(1-H$4)+E175*H$4))/(F175*(1-H$4)+D175*H$4)+K$4/J$4)</f>
        <v>230.33402922755741</v>
      </c>
      <c r="K175">
        <f>A175*(G175*(1-H$4)+E175*H$4)+K$4</f>
        <v>1056</v>
      </c>
      <c r="L175">
        <f>A175</f>
        <v>8</v>
      </c>
      <c r="M175" t="str">
        <f>B175</f>
        <v>терьер</v>
      </c>
      <c r="N175" s="1">
        <f>(K175/$O$4-I175)*8/9</f>
        <v>10.19120181405895</v>
      </c>
      <c r="O175" s="1">
        <f>N175*9/8+I175</f>
        <v>107.75510204081633</v>
      </c>
      <c r="P175" s="1">
        <f>J175*10*LN(O175/(N175/8+I175))+P$4</f>
        <v>228.84498495230835</v>
      </c>
      <c r="Q175" s="19">
        <f>P175/O175</f>
        <v>2.1237508073225584</v>
      </c>
      <c r="R175" s="29">
        <f t="shared" si="10"/>
        <v>827.48735201353554</v>
      </c>
      <c r="S175" s="11">
        <f t="shared" si="11"/>
        <v>0.73911175005704299</v>
      </c>
      <c r="T175" s="11">
        <f t="shared" si="12"/>
        <v>1.0586020438237185</v>
      </c>
      <c r="U175" s="11">
        <f t="shared" si="13"/>
        <v>145.79000000000002</v>
      </c>
      <c r="V175" s="30">
        <f t="shared" si="14"/>
        <v>95.972512178148918</v>
      </c>
    </row>
    <row r="176" spans="1:22">
      <c r="A176">
        <v>3</v>
      </c>
      <c r="B176" t="s">
        <v>3</v>
      </c>
      <c r="C176">
        <v>0.13</v>
      </c>
      <c r="D176">
        <v>320</v>
      </c>
      <c r="E176">
        <v>20</v>
      </c>
      <c r="F176">
        <v>265</v>
      </c>
      <c r="G176">
        <v>16.5</v>
      </c>
      <c r="H176" t="s">
        <v>65</v>
      </c>
      <c r="I176">
        <f>C176*A176+I$4</f>
        <v>92.68</v>
      </c>
      <c r="J176" s="37">
        <f>(K$4+A176*(G176*(1-H$4)+E176*H$4))/((A176*(G176*(1-H$4)+E176*H$4))/(F176*(1-H$4)+D176*H$4)+K$4/J$4)</f>
        <v>293.33204831662812</v>
      </c>
      <c r="K176">
        <f>A176*(G176*(1-H$4)+E176*H$4)+K$4</f>
        <v>985.5</v>
      </c>
      <c r="L176">
        <f>A176</f>
        <v>3</v>
      </c>
      <c r="M176" t="str">
        <f>B176</f>
        <v>искра</v>
      </c>
      <c r="N176" s="1">
        <f>(K176/$O$4-I176)*8/9</f>
        <v>7.0055328798185759</v>
      </c>
      <c r="O176" s="1">
        <f>N176*9/8+I176</f>
        <v>100.5612244897959</v>
      </c>
      <c r="P176" s="1">
        <f>J176*10*LN(O176/(N176/8+I176))+P$4</f>
        <v>211.81463135153157</v>
      </c>
      <c r="Q176" s="19">
        <f>P176/O176</f>
        <v>2.1063251012125921</v>
      </c>
      <c r="R176" s="29">
        <f t="shared" si="10"/>
        <v>1086.1831485173905</v>
      </c>
      <c r="S176" s="11">
        <f t="shared" si="11"/>
        <v>0.70728108376562038</v>
      </c>
      <c r="T176" s="11">
        <f t="shared" si="12"/>
        <v>1.0242536615379498</v>
      </c>
      <c r="U176" s="11">
        <f t="shared" si="13"/>
        <v>142.18</v>
      </c>
      <c r="V176" s="30">
        <f t="shared" si="14"/>
        <v>130.96509513882941</v>
      </c>
    </row>
    <row r="177" spans="1:22">
      <c r="A177" s="19">
        <v>3</v>
      </c>
      <c r="B177" s="19" t="s">
        <v>2</v>
      </c>
      <c r="C177" s="19">
        <v>0.08</v>
      </c>
      <c r="D177" s="19">
        <v>290</v>
      </c>
      <c r="E177" s="19">
        <v>16</v>
      </c>
      <c r="F177" s="19">
        <v>275</v>
      </c>
      <c r="G177" s="19">
        <v>15</v>
      </c>
      <c r="H177" s="19" t="s">
        <v>51</v>
      </c>
      <c r="I177" s="19">
        <f>C177*A177+I$4</f>
        <v>92.53</v>
      </c>
      <c r="J177" s="37">
        <f>(K$4+A177*(G177*(1-H$4)+E177*H$4))/((A177*(G177*(1-H$4)+E177*H$4))/(F177*(1-H$4)+D177*H$4)+K$4/J$4)</f>
        <v>294.0191188694929</v>
      </c>
      <c r="K177">
        <f>A177*(G177*(1-H$4)+E177*H$4)+K$4</f>
        <v>981</v>
      </c>
      <c r="L177" s="19">
        <f>A177</f>
        <v>3</v>
      </c>
      <c r="M177" s="19" t="str">
        <f>B177</f>
        <v>свеча</v>
      </c>
      <c r="N177" s="20">
        <f>(K177/$O$4-I177)*8/9</f>
        <v>6.7307029478457956</v>
      </c>
      <c r="O177" s="20">
        <f>N177*9/8+I177</f>
        <v>100.10204081632652</v>
      </c>
      <c r="P177" s="1">
        <f>J177*10*LN(O177/(N177/8+I177))+P$4</f>
        <v>204.65392122324877</v>
      </c>
      <c r="Q177" s="19">
        <f>P177/O177</f>
        <v>2.0444530356654824</v>
      </c>
      <c r="R177" s="29">
        <f t="shared" si="10"/>
        <v>1090.1192469694561</v>
      </c>
      <c r="S177" s="11">
        <f t="shared" si="11"/>
        <v>0.70479504904827517</v>
      </c>
      <c r="T177" s="11">
        <f t="shared" si="12"/>
        <v>1.02113680318603</v>
      </c>
      <c r="U177" s="11">
        <f t="shared" si="13"/>
        <v>142.03</v>
      </c>
      <c r="V177" s="30">
        <f t="shared" si="14"/>
        <v>131.87401865706104</v>
      </c>
    </row>
    <row r="178" spans="1:22">
      <c r="A178">
        <v>7</v>
      </c>
      <c r="B178" t="s">
        <v>5</v>
      </c>
      <c r="C178">
        <v>0.5</v>
      </c>
      <c r="D178">
        <v>345</v>
      </c>
      <c r="E178">
        <v>60</v>
      </c>
      <c r="F178">
        <v>85</v>
      </c>
      <c r="G178">
        <v>15</v>
      </c>
      <c r="H178" t="s">
        <v>38</v>
      </c>
      <c r="I178">
        <f>C178*A178+I$4</f>
        <v>95.79</v>
      </c>
      <c r="J178" s="37">
        <f>(K$4+A178*(G178*(1-H$4)+E178*H$4))/((A178*(G178*(1-H$4)+E178*H$4))/(F178*(1-H$4)+D178*H$4)+K$4/J$4)</f>
        <v>236.15212376170442</v>
      </c>
      <c r="K178">
        <f>A178*(G178*(1-H$4)+E178*H$4)+K$4</f>
        <v>1041</v>
      </c>
      <c r="L178">
        <f>A178</f>
        <v>7</v>
      </c>
      <c r="M178" t="str">
        <f>B178</f>
        <v>терьер</v>
      </c>
      <c r="N178" s="1">
        <f>(K178/$O$4-I178)*8/9</f>
        <v>9.2751020408163143</v>
      </c>
      <c r="O178" s="1">
        <f>N178*9/8+I178</f>
        <v>106.22448979591836</v>
      </c>
      <c r="P178" s="1">
        <f>J178*10*LN(O178/(N178/8+I178))+P$4</f>
        <v>215.76184334649082</v>
      </c>
      <c r="Q178" s="19">
        <f>P178/O178</f>
        <v>2.0311873821283482</v>
      </c>
      <c r="R178" s="29">
        <f t="shared" si="10"/>
        <v>851.90474813469461</v>
      </c>
      <c r="S178" s="11">
        <f t="shared" si="11"/>
        <v>0.73112044735300663</v>
      </c>
      <c r="T178" s="11">
        <f t="shared" si="12"/>
        <v>1.0487164556808999</v>
      </c>
      <c r="U178" s="11">
        <f t="shared" si="13"/>
        <v>145.29000000000002</v>
      </c>
      <c r="V178" s="30">
        <f t="shared" si="14"/>
        <v>99.8145383815081</v>
      </c>
    </row>
    <row r="179" spans="1:22">
      <c r="A179">
        <v>5</v>
      </c>
      <c r="B179" t="s">
        <v>63</v>
      </c>
      <c r="C179">
        <v>3.3</v>
      </c>
      <c r="D179">
        <v>380</v>
      </c>
      <c r="E179">
        <v>375</v>
      </c>
      <c r="F179">
        <v>70</v>
      </c>
      <c r="G179">
        <v>69</v>
      </c>
      <c r="H179" t="s">
        <v>42</v>
      </c>
      <c r="I179">
        <f>C179*A179+I$4</f>
        <v>108.79</v>
      </c>
      <c r="J179" s="37">
        <f>(K$4+A179*(G179*(1-H$4)+E179*H$4))/((A179*(G179*(1-H$4)+E179*H$4))/(F179*(1-H$4)+D179*H$4)+K$4/J$4)</f>
        <v>158.11978839774051</v>
      </c>
      <c r="K179">
        <f>A179*(G179*(1-H$4)+E179*H$4)+K$4</f>
        <v>1281</v>
      </c>
      <c r="L179">
        <f>A179</f>
        <v>5</v>
      </c>
      <c r="M179" t="str">
        <f>B179</f>
        <v>волкода</v>
      </c>
      <c r="N179" s="1">
        <f>(K179/$O$4-I179)*8/9</f>
        <v>19.488253968253943</v>
      </c>
      <c r="O179" s="1">
        <f>N179*9/8+I179</f>
        <v>130.71428571428569</v>
      </c>
      <c r="P179" s="1">
        <f>J179*10*LN(O179/(N179/8+I179))+P$4</f>
        <v>255.28354984194925</v>
      </c>
      <c r="Q179" s="19">
        <f>P179/O179</f>
        <v>1.9529889058946941</v>
      </c>
      <c r="R179" s="29">
        <f t="shared" si="10"/>
        <v>514.97988943741029</v>
      </c>
      <c r="S179" s="11">
        <f t="shared" si="11"/>
        <v>0.8257899154355024</v>
      </c>
      <c r="T179" s="11">
        <f t="shared" si="12"/>
        <v>1.1437071109833379</v>
      </c>
      <c r="U179" s="11">
        <f t="shared" si="13"/>
        <v>158.29000000000002</v>
      </c>
      <c r="V179" s="30">
        <f t="shared" si="14"/>
        <v>54.3112466003168</v>
      </c>
    </row>
    <row r="180" spans="1:22">
      <c r="A180">
        <v>6</v>
      </c>
      <c r="B180" t="s">
        <v>63</v>
      </c>
      <c r="C180">
        <v>3.3</v>
      </c>
      <c r="D180">
        <v>380</v>
      </c>
      <c r="E180">
        <v>375</v>
      </c>
      <c r="F180">
        <v>70</v>
      </c>
      <c r="G180">
        <v>69</v>
      </c>
      <c r="H180" t="s">
        <v>42</v>
      </c>
      <c r="I180">
        <f>C180*A180+I$4</f>
        <v>112.09</v>
      </c>
      <c r="J180" s="37">
        <f>(K$4+A180*(G180*(1-H$4)+E180*H$4))/((A180*(G180*(1-H$4)+E180*H$4))/(F180*(1-H$4)+D180*H$4)+K$4/J$4)</f>
        <v>148.56115107913669</v>
      </c>
      <c r="K180">
        <f>A180*(G180*(1-H$4)+E180*H$4)+K$4</f>
        <v>1350</v>
      </c>
      <c r="L180">
        <f>A180</f>
        <v>6</v>
      </c>
      <c r="M180" t="str">
        <f>B180</f>
        <v>волкода</v>
      </c>
      <c r="N180" s="1">
        <f>(K180/$O$4-I180)*8/9</f>
        <v>22.813424036281177</v>
      </c>
      <c r="O180" s="1">
        <f>N180*9/8+I180</f>
        <v>137.75510204081633</v>
      </c>
      <c r="P180" s="1">
        <f>J180*10*LN(O180/(N180/8+I180))+P$4</f>
        <v>268.97387686547989</v>
      </c>
      <c r="Q180" s="19">
        <f>P180/O180</f>
        <v>1.9525511061345948</v>
      </c>
      <c r="R180" s="29">
        <f t="shared" si="10"/>
        <v>472.21389750527936</v>
      </c>
      <c r="S180" s="11">
        <f t="shared" si="11"/>
        <v>0.85249769194143388</v>
      </c>
      <c r="T180" s="11">
        <f t="shared" si="12"/>
        <v>1.1714865383180229</v>
      </c>
      <c r="U180" s="11">
        <f t="shared" si="13"/>
        <v>161.59</v>
      </c>
      <c r="V180" s="30">
        <f t="shared" si="14"/>
        <v>48.419930722088992</v>
      </c>
    </row>
    <row r="181" spans="1:22">
      <c r="A181">
        <v>7</v>
      </c>
      <c r="B181" t="s">
        <v>63</v>
      </c>
      <c r="C181">
        <v>3.3</v>
      </c>
      <c r="D181">
        <v>380</v>
      </c>
      <c r="E181">
        <v>375</v>
      </c>
      <c r="F181">
        <v>70</v>
      </c>
      <c r="G181">
        <v>69</v>
      </c>
      <c r="H181" t="s">
        <v>42</v>
      </c>
      <c r="I181">
        <f>C181*A181+I$4</f>
        <v>115.39</v>
      </c>
      <c r="J181" s="37">
        <f>(K$4+A181*(G181*(1-H$4)+E181*H$4))/((A181*(G181*(1-H$4)+E181*H$4))/(F181*(1-H$4)+D181*H$4)+K$4/J$4)</f>
        <v>140.87329631499242</v>
      </c>
      <c r="K181">
        <f>A181*(G181*(1-H$4)+E181*H$4)+K$4</f>
        <v>1419</v>
      </c>
      <c r="L181">
        <f>A181</f>
        <v>7</v>
      </c>
      <c r="M181" t="str">
        <f>B181</f>
        <v>волкода</v>
      </c>
      <c r="N181" s="1">
        <f>(K181/$O$4-I181)*8/9</f>
        <v>26.138594104308382</v>
      </c>
      <c r="O181" s="1">
        <f>N181*9/8+I181</f>
        <v>144.79591836734693</v>
      </c>
      <c r="P181" s="1">
        <f>J181*10*LN(O181/(N181/8+I181))+P$4</f>
        <v>280.45841976534592</v>
      </c>
      <c r="Q181" s="19">
        <f>P181/O181</f>
        <v>1.9369221379142989</v>
      </c>
      <c r="R181" s="29">
        <f t="shared" si="10"/>
        <v>437.26725148951698</v>
      </c>
      <c r="S181" s="11">
        <f t="shared" si="11"/>
        <v>0.87813644470463303</v>
      </c>
      <c r="T181" s="11">
        <f t="shared" si="12"/>
        <v>1.1977493454160553</v>
      </c>
      <c r="U181" s="11">
        <f t="shared" si="13"/>
        <v>164.89</v>
      </c>
      <c r="V181" s="30">
        <f t="shared" si="14"/>
        <v>43.681642268214702</v>
      </c>
    </row>
    <row r="182" spans="1:22">
      <c r="A182">
        <v>1</v>
      </c>
      <c r="B182" t="s">
        <v>7</v>
      </c>
      <c r="C182">
        <v>1</v>
      </c>
      <c r="D182">
        <v>355</v>
      </c>
      <c r="E182">
        <v>125</v>
      </c>
      <c r="F182">
        <v>150</v>
      </c>
      <c r="G182">
        <v>53</v>
      </c>
      <c r="H182" t="s">
        <v>39</v>
      </c>
      <c r="I182">
        <f>C182*A182+I$4</f>
        <v>93.29</v>
      </c>
      <c r="J182" s="37">
        <f>(K$4+A182*(G182*(1-H$4)+E182*H$4))/((A182*(G182*(1-H$4)+E182*H$4))/(F182*(1-H$4)+D182*H$4)+K$4/J$4)</f>
        <v>280.47072772134453</v>
      </c>
      <c r="K182">
        <f>A182*(G182*(1-H$4)+E182*H$4)+K$4</f>
        <v>989</v>
      </c>
      <c r="L182">
        <f>A182</f>
        <v>1</v>
      </c>
      <c r="M182" t="str">
        <f>B182</f>
        <v>гепард</v>
      </c>
      <c r="N182" s="1">
        <f>(K182/$O$4-I182)*8/9</f>
        <v>6.7807709750566749</v>
      </c>
      <c r="O182" s="1">
        <f>N182*9/8+I182</f>
        <v>100.91836734693877</v>
      </c>
      <c r="P182" s="1">
        <f>J182*10*LN(O182/(N182/8+I182))+P$4</f>
        <v>195.07985183863309</v>
      </c>
      <c r="Q182" s="19">
        <f>P182/O182</f>
        <v>1.9330460546194181</v>
      </c>
      <c r="R182" s="29">
        <f t="shared" si="10"/>
        <v>1033.1942366318642</v>
      </c>
      <c r="S182" s="11">
        <f t="shared" si="11"/>
        <v>0.70676074898059216</v>
      </c>
      <c r="T182" s="11">
        <f t="shared" si="12"/>
        <v>1.0215443602281482</v>
      </c>
      <c r="U182" s="11">
        <f t="shared" si="13"/>
        <v>142.79000000000002</v>
      </c>
      <c r="V182" s="30">
        <f t="shared" si="14"/>
        <v>124.7796968628833</v>
      </c>
    </row>
    <row r="183" spans="1:22">
      <c r="A183">
        <v>4</v>
      </c>
      <c r="B183" t="s">
        <v>63</v>
      </c>
      <c r="C183">
        <v>3.3</v>
      </c>
      <c r="D183">
        <v>380</v>
      </c>
      <c r="E183">
        <v>375</v>
      </c>
      <c r="F183">
        <v>70</v>
      </c>
      <c r="G183">
        <v>69</v>
      </c>
      <c r="H183" t="s">
        <v>42</v>
      </c>
      <c r="I183">
        <f>C183*A183+I$4</f>
        <v>105.49000000000001</v>
      </c>
      <c r="J183" s="37">
        <f>(K$4+A183*(G183*(1-H$4)+E183*H$4))/((A183*(G183*(1-H$4)+E183*H$4))/(F183*(1-H$4)+D183*H$4)+K$4/J$4)</f>
        <v>170.32666394446713</v>
      </c>
      <c r="K183">
        <f>A183*(G183*(1-H$4)+E183*H$4)+K$4</f>
        <v>1212</v>
      </c>
      <c r="L183">
        <f>A183</f>
        <v>4</v>
      </c>
      <c r="M183" t="str">
        <f>B183</f>
        <v>волкода</v>
      </c>
      <c r="N183" s="1">
        <f>(K183/$O$4-I183)*8/9</f>
        <v>16.163083900226738</v>
      </c>
      <c r="O183" s="1">
        <f>N183*9/8+I183</f>
        <v>123.67346938775509</v>
      </c>
      <c r="P183" s="1">
        <f>J183*10*LN(O183/(N183/8+I183))+P$4</f>
        <v>238.55497586560924</v>
      </c>
      <c r="Q183" s="19">
        <f>P183/O183</f>
        <v>1.928909870860537</v>
      </c>
      <c r="R183" s="29">
        <f t="shared" si="10"/>
        <v>568.75563347568618</v>
      </c>
      <c r="S183" s="11">
        <f t="shared" si="11"/>
        <v>0.7979448312004328</v>
      </c>
      <c r="T183" s="11">
        <f t="shared" si="12"/>
        <v>1.1142757850955498</v>
      </c>
      <c r="U183" s="11">
        <f t="shared" si="13"/>
        <v>154.99</v>
      </c>
      <c r="V183" s="30">
        <f t="shared" si="14"/>
        <v>61.834762488090369</v>
      </c>
    </row>
    <row r="184" spans="1:22">
      <c r="A184">
        <v>6</v>
      </c>
      <c r="B184" t="s">
        <v>5</v>
      </c>
      <c r="C184">
        <v>0.5</v>
      </c>
      <c r="D184">
        <v>345</v>
      </c>
      <c r="E184">
        <v>60</v>
      </c>
      <c r="F184">
        <v>85</v>
      </c>
      <c r="G184">
        <v>15</v>
      </c>
      <c r="H184" t="s">
        <v>38</v>
      </c>
      <c r="I184">
        <f>C184*A184+I$4</f>
        <v>95.29</v>
      </c>
      <c r="J184" s="37">
        <f>(K$4+A184*(G184*(1-H$4)+E184*H$4))/((A184*(G184*(1-H$4)+E184*H$4))/(F184*(1-H$4)+D184*H$4)+K$4/J$4)</f>
        <v>242.45547073791346</v>
      </c>
      <c r="K184">
        <f>A184*(G184*(1-H$4)+E184*H$4)+K$4</f>
        <v>1026</v>
      </c>
      <c r="L184">
        <f>A184</f>
        <v>6</v>
      </c>
      <c r="M184" t="str">
        <f>B184</f>
        <v>терьер</v>
      </c>
      <c r="N184" s="1">
        <f>(K184/$O$4-I184)*8/9</f>
        <v>8.3590022675736897</v>
      </c>
      <c r="O184" s="1">
        <f>N184*9/8+I184</f>
        <v>104.69387755102041</v>
      </c>
      <c r="P184" s="1">
        <f>J184*10*LN(O184/(N184/8+I184))+P$4</f>
        <v>201.74776536002975</v>
      </c>
      <c r="Q184" s="19">
        <f>P184/O184</f>
        <v>1.9270254391113952</v>
      </c>
      <c r="R184" s="29">
        <f t="shared" si="10"/>
        <v>878.28348048761393</v>
      </c>
      <c r="S184" s="11">
        <f t="shared" si="11"/>
        <v>0.72307395228275695</v>
      </c>
      <c r="T184" s="11">
        <f t="shared" si="12"/>
        <v>1.0387327864968785</v>
      </c>
      <c r="U184" s="11">
        <f t="shared" si="13"/>
        <v>144.79000000000002</v>
      </c>
      <c r="V184" s="30">
        <f t="shared" si="14"/>
        <v>103.97700499481668</v>
      </c>
    </row>
    <row r="185" spans="1:22">
      <c r="A185">
        <v>8</v>
      </c>
      <c r="B185" t="s">
        <v>63</v>
      </c>
      <c r="C185">
        <v>3.3</v>
      </c>
      <c r="D185">
        <v>380</v>
      </c>
      <c r="E185">
        <v>375</v>
      </c>
      <c r="F185">
        <v>70</v>
      </c>
      <c r="G185">
        <v>69</v>
      </c>
      <c r="H185" t="s">
        <v>42</v>
      </c>
      <c r="I185">
        <f>C185*A185+I$4</f>
        <v>118.69</v>
      </c>
      <c r="J185" s="37">
        <f>(K$4+A185*(G185*(1-H$4)+E185*H$4))/((A185*(G185*(1-H$4)+E185*H$4))/(F185*(1-H$4)+D185*H$4)+K$4/J$4)</f>
        <v>134.55596426694692</v>
      </c>
      <c r="K185">
        <f>A185*(G185*(1-H$4)+E185*H$4)+K$4</f>
        <v>1488</v>
      </c>
      <c r="L185">
        <f>A185</f>
        <v>8</v>
      </c>
      <c r="M185" t="str">
        <f>B185</f>
        <v>волкода</v>
      </c>
      <c r="N185" s="1">
        <f>(K185/$O$4-I185)*8/9</f>
        <v>29.463764172335587</v>
      </c>
      <c r="O185" s="1">
        <f>N185*9/8+I185</f>
        <v>151.83673469387753</v>
      </c>
      <c r="P185" s="1">
        <f>J185*10*LN(O185/(N185/8+I185))+P$4</f>
        <v>290.28069412303677</v>
      </c>
      <c r="Q185" s="19">
        <f>P185/O185</f>
        <v>1.911794894089893</v>
      </c>
      <c r="R185" s="29">
        <f t="shared" si="10"/>
        <v>408.08353754089973</v>
      </c>
      <c r="S185" s="11">
        <f t="shared" si="11"/>
        <v>0.90276909860204257</v>
      </c>
      <c r="T185" s="11">
        <f t="shared" si="12"/>
        <v>1.2226164320305786</v>
      </c>
      <c r="U185" s="11">
        <f t="shared" si="13"/>
        <v>168.19</v>
      </c>
      <c r="V185" s="30">
        <f t="shared" si="14"/>
        <v>39.788053949903656</v>
      </c>
    </row>
    <row r="186" spans="1:22">
      <c r="A186">
        <v>9</v>
      </c>
      <c r="B186" t="s">
        <v>63</v>
      </c>
      <c r="C186">
        <v>3.3</v>
      </c>
      <c r="D186">
        <v>380</v>
      </c>
      <c r="E186">
        <v>375</v>
      </c>
      <c r="F186">
        <v>70</v>
      </c>
      <c r="G186">
        <v>69</v>
      </c>
      <c r="H186" t="s">
        <v>42</v>
      </c>
      <c r="I186">
        <f>C186*A186+I$4</f>
        <v>121.99000000000001</v>
      </c>
      <c r="J186" s="37">
        <f>(K$4+A186*(G186*(1-H$4)+E186*H$4))/((A186*(G186*(1-H$4)+E186*H$4))/(F186*(1-H$4)+D186*H$4)+K$4/J$4)</f>
        <v>129.27266148000723</v>
      </c>
      <c r="K186">
        <f>A186*(G186*(1-H$4)+E186*H$4)+K$4</f>
        <v>1557</v>
      </c>
      <c r="L186">
        <f>A186</f>
        <v>9</v>
      </c>
      <c r="M186" t="str">
        <f>B186</f>
        <v>волкода</v>
      </c>
      <c r="N186" s="1">
        <f>(K186/$O$4-I186)*8/9</f>
        <v>32.788934240362806</v>
      </c>
      <c r="O186" s="1">
        <f>N186*9/8+I186</f>
        <v>158.87755102040816</v>
      </c>
      <c r="P186" s="1">
        <f>J186*10*LN(O186/(N186/8+I186))+P$4</f>
        <v>298.81222982630726</v>
      </c>
      <c r="Q186" s="19">
        <f>P186/O186</f>
        <v>1.8807706180461214</v>
      </c>
      <c r="R186" s="29">
        <f t="shared" si="10"/>
        <v>383.27666908860419</v>
      </c>
      <c r="S186" s="11">
        <f t="shared" si="11"/>
        <v>0.92645373503066142</v>
      </c>
      <c r="T186" s="11">
        <f t="shared" si="12"/>
        <v>1.2461961802526327</v>
      </c>
      <c r="U186" s="11">
        <f t="shared" si="13"/>
        <v>171.49</v>
      </c>
      <c r="V186" s="30">
        <f t="shared" si="14"/>
        <v>36.531773314838269</v>
      </c>
    </row>
    <row r="187" spans="1:22">
      <c r="A187">
        <v>3</v>
      </c>
      <c r="B187" t="s">
        <v>63</v>
      </c>
      <c r="C187">
        <v>3.3</v>
      </c>
      <c r="D187">
        <v>380</v>
      </c>
      <c r="E187">
        <v>375</v>
      </c>
      <c r="F187">
        <v>70</v>
      </c>
      <c r="G187">
        <v>69</v>
      </c>
      <c r="H187" t="s">
        <v>42</v>
      </c>
      <c r="I187">
        <f>C187*A187+I$4</f>
        <v>102.19</v>
      </c>
      <c r="J187" s="37">
        <f>(K$4+A187*(G187*(1-H$4)+E187*H$4))/((A187*(G187*(1-H$4)+E187*H$4))/(F187*(1-H$4)+D187*H$4)+K$4/J$4)</f>
        <v>186.45929612513331</v>
      </c>
      <c r="K187">
        <f>A187*(G187*(1-H$4)+E187*H$4)+K$4</f>
        <v>1143</v>
      </c>
      <c r="L187">
        <f>A187</f>
        <v>3</v>
      </c>
      <c r="M187" t="str">
        <f>B187</f>
        <v>волкода</v>
      </c>
      <c r="N187" s="1">
        <f>(K187/$O$4-I187)*8/9</f>
        <v>12.837913832199547</v>
      </c>
      <c r="O187" s="1">
        <f>N187*9/8+I187</f>
        <v>116.63265306122449</v>
      </c>
      <c r="P187" s="1">
        <f>J187*10*LN(O187/(N187/8+I187))+P$4</f>
        <v>217.43762581782559</v>
      </c>
      <c r="Q187" s="19">
        <f>P187/O187</f>
        <v>1.8642946045622841</v>
      </c>
      <c r="R187" s="29">
        <f t="shared" si="10"/>
        <v>638.77642452074906</v>
      </c>
      <c r="S187" s="11">
        <f t="shared" si="11"/>
        <v>0.76888821320604184</v>
      </c>
      <c r="T187" s="11">
        <f t="shared" si="12"/>
        <v>1.0830407007263856</v>
      </c>
      <c r="U187" s="11">
        <f t="shared" si="13"/>
        <v>151.69</v>
      </c>
      <c r="V187" s="30">
        <f t="shared" si="14"/>
        <v>71.777856776079318</v>
      </c>
    </row>
    <row r="188" spans="1:22">
      <c r="A188">
        <v>7</v>
      </c>
      <c r="B188" t="s">
        <v>23</v>
      </c>
      <c r="C188">
        <v>15</v>
      </c>
      <c r="D188">
        <v>315</v>
      </c>
      <c r="E188">
        <v>4000</v>
      </c>
      <c r="F188">
        <v>295</v>
      </c>
      <c r="G188">
        <v>3746</v>
      </c>
      <c r="H188" t="s">
        <v>68</v>
      </c>
      <c r="I188">
        <f>C188*A188+I$4</f>
        <v>197.29000000000002</v>
      </c>
      <c r="J188" s="37">
        <f>(K$4+A188*(G188*(1-H$4)+E188*H$4))/((A188*(G188*(1-H$4)+E188*H$4))/(F188*(1-H$4)+D188*H$4)+K$4/J$4)</f>
        <v>295</v>
      </c>
      <c r="K188">
        <f>A188*(G188*(1-H$4)+E188*H$4)+K$4</f>
        <v>27158</v>
      </c>
      <c r="L188">
        <f>A188</f>
        <v>7</v>
      </c>
      <c r="M188" t="str">
        <f>B188</f>
        <v>мамонт</v>
      </c>
      <c r="N188" s="1">
        <f>(K188/$O$4-I188)*8/9</f>
        <v>2287.9417687074829</v>
      </c>
      <c r="O188" s="1">
        <f>N188*9/8+I188</f>
        <v>2771.2244897959181</v>
      </c>
      <c r="P188" s="1">
        <f>J188*10*LN(O188/(N188/8+I188))+P$4</f>
        <v>5152.0060514590268</v>
      </c>
      <c r="Q188" s="19">
        <f>P188/O188</f>
        <v>1.8591081561344158</v>
      </c>
      <c r="R188" s="29">
        <f t="shared" si="10"/>
        <v>579.28209461879408</v>
      </c>
      <c r="S188" s="11">
        <f t="shared" si="11"/>
        <v>11.229079337882078</v>
      </c>
      <c r="T188" s="11">
        <f t="shared" si="12"/>
        <v>13.665488879115923</v>
      </c>
      <c r="U188" s="11">
        <f t="shared" si="13"/>
        <v>246.79000000000002</v>
      </c>
      <c r="V188" s="30">
        <f t="shared" si="14"/>
        <v>4.7794388393843432</v>
      </c>
    </row>
    <row r="189" spans="1:22">
      <c r="A189">
        <v>1</v>
      </c>
      <c r="B189" t="s">
        <v>13</v>
      </c>
      <c r="C189">
        <v>1.75</v>
      </c>
      <c r="D189">
        <v>350</v>
      </c>
      <c r="E189">
        <v>250</v>
      </c>
      <c r="F189">
        <v>90</v>
      </c>
      <c r="G189">
        <v>64</v>
      </c>
      <c r="H189" t="s">
        <v>67</v>
      </c>
      <c r="I189">
        <f>C189*A189+I$4</f>
        <v>94.04</v>
      </c>
      <c r="J189" s="37">
        <f>(K$4+A189*(G189*(1-H$4)+E189*H$4))/((A189*(G189*(1-H$4)+E189*H$4))/(F189*(1-H$4)+D189*H$4)+K$4/J$4)</f>
        <v>257.46702870442203</v>
      </c>
      <c r="K189">
        <f>A189*(G189*(1-H$4)+E189*H$4)+K$4</f>
        <v>1000</v>
      </c>
      <c r="L189">
        <f>A189</f>
        <v>1</v>
      </c>
      <c r="M189" t="str">
        <f>B189</f>
        <v>пудель</v>
      </c>
      <c r="N189" s="1">
        <f>(K189/$O$4-I189)*8/9</f>
        <v>7.1118367346938633</v>
      </c>
      <c r="O189" s="1">
        <f>N189*9/8+I189</f>
        <v>102.0408163265306</v>
      </c>
      <c r="P189" s="1">
        <f>J189*10*LN(O189/(N189/8+I189))+P$4</f>
        <v>186.00413142302159</v>
      </c>
      <c r="Q189" s="19">
        <f>P189/O189</f>
        <v>1.8228404879456117</v>
      </c>
      <c r="R189" s="29">
        <f t="shared" si="10"/>
        <v>942.46879126976307</v>
      </c>
      <c r="S189" s="11">
        <f t="shared" si="11"/>
        <v>0.71088767121729546</v>
      </c>
      <c r="T189" s="11">
        <f t="shared" si="12"/>
        <v>1.0251237324345048</v>
      </c>
      <c r="U189" s="11">
        <f t="shared" si="13"/>
        <v>143.54000000000002</v>
      </c>
      <c r="V189" s="30">
        <f t="shared" si="14"/>
        <v>113.28549262994569</v>
      </c>
    </row>
    <row r="190" spans="1:22">
      <c r="A190">
        <v>5</v>
      </c>
      <c r="B190" t="s">
        <v>5</v>
      </c>
      <c r="C190">
        <v>0.5</v>
      </c>
      <c r="D190">
        <v>345</v>
      </c>
      <c r="E190">
        <v>60</v>
      </c>
      <c r="F190">
        <v>85</v>
      </c>
      <c r="G190">
        <v>15</v>
      </c>
      <c r="H190" t="s">
        <v>38</v>
      </c>
      <c r="I190">
        <f>C190*A190+I$4</f>
        <v>94.79</v>
      </c>
      <c r="J190" s="37">
        <f>(K$4+A190*(G190*(1-H$4)+E190*H$4))/((A190*(G190*(1-H$4)+E190*H$4))/(F190*(1-H$4)+D190*H$4)+K$4/J$4)</f>
        <v>249.3074199734474</v>
      </c>
      <c r="K190">
        <f>A190*(G190*(1-H$4)+E190*H$4)+K$4</f>
        <v>1011</v>
      </c>
      <c r="L190">
        <f>A190</f>
        <v>5</v>
      </c>
      <c r="M190" t="str">
        <f>B190</f>
        <v>терьер</v>
      </c>
      <c r="N190" s="1">
        <f>(K190/$O$4-I190)*8/9</f>
        <v>7.4429024943310527</v>
      </c>
      <c r="O190" s="1">
        <f>N190*9/8+I190</f>
        <v>103.16326530612244</v>
      </c>
      <c r="P190" s="1">
        <f>J190*10*LN(O190/(N190/8+I190))+P$4</f>
        <v>186.6858336641522</v>
      </c>
      <c r="Q190" s="19">
        <f>P190/O190</f>
        <v>1.8096154005031571</v>
      </c>
      <c r="R190" s="29">
        <f t="shared" si="10"/>
        <v>906.87861213729411</v>
      </c>
      <c r="S190" s="11">
        <f t="shared" si="11"/>
        <v>0.71497169108131142</v>
      </c>
      <c r="T190" s="11">
        <f t="shared" si="12"/>
        <v>1.0286495693102247</v>
      </c>
      <c r="U190" s="11">
        <f t="shared" si="13"/>
        <v>144.29000000000002</v>
      </c>
      <c r="V190" s="30">
        <f t="shared" si="14"/>
        <v>108.50174558686138</v>
      </c>
    </row>
    <row r="191" spans="1:22">
      <c r="A191">
        <v>2</v>
      </c>
      <c r="B191" t="s">
        <v>3</v>
      </c>
      <c r="C191">
        <v>0.13</v>
      </c>
      <c r="D191">
        <v>320</v>
      </c>
      <c r="E191">
        <v>20</v>
      </c>
      <c r="F191">
        <v>265</v>
      </c>
      <c r="G191">
        <v>16.5</v>
      </c>
      <c r="H191" t="s">
        <v>65</v>
      </c>
      <c r="I191">
        <f>C191*A191+I$4</f>
        <v>92.550000000000011</v>
      </c>
      <c r="J191" s="37">
        <f>(K$4+A191*(G191*(1-H$4)+E191*H$4))/((A191*(G191*(1-H$4)+E191*H$4))/(F191*(1-H$4)+D191*H$4)+K$4/J$4)</f>
        <v>293.86703520512071</v>
      </c>
      <c r="K191">
        <f>A191*(G191*(1-H$4)+E191*H$4)+K$4</f>
        <v>969</v>
      </c>
      <c r="L191">
        <f>A191</f>
        <v>2</v>
      </c>
      <c r="M191" t="str">
        <f>B191</f>
        <v>искра</v>
      </c>
      <c r="N191" s="1">
        <f>(K191/$O$4-I191)*8/9</f>
        <v>5.6244897959183566</v>
      </c>
      <c r="O191" s="1">
        <f>N191*9/8+I191</f>
        <v>98.877551020408163</v>
      </c>
      <c r="P191" s="1">
        <f>J191*10*LN(O191/(N191/8+I191))+P$4</f>
        <v>172.10422856406888</v>
      </c>
      <c r="Q191" s="19">
        <f>P191/O191</f>
        <v>1.7405794013703559</v>
      </c>
      <c r="R191" s="29">
        <f t="shared" si="10"/>
        <v>1089.3696710709596</v>
      </c>
      <c r="S191" s="11">
        <f t="shared" si="11"/>
        <v>0.69607568476176096</v>
      </c>
      <c r="T191" s="11">
        <f t="shared" si="12"/>
        <v>1.0084400919980434</v>
      </c>
      <c r="U191" s="11">
        <f t="shared" si="13"/>
        <v>142.05000000000001</v>
      </c>
      <c r="V191" s="30">
        <f t="shared" si="14"/>
        <v>133.43807584133449</v>
      </c>
    </row>
    <row r="192" spans="1:22">
      <c r="A192">
        <v>2</v>
      </c>
      <c r="B192" t="s">
        <v>63</v>
      </c>
      <c r="C192">
        <v>3.3</v>
      </c>
      <c r="D192">
        <v>380</v>
      </c>
      <c r="E192">
        <v>375</v>
      </c>
      <c r="F192">
        <v>70</v>
      </c>
      <c r="G192">
        <v>69</v>
      </c>
      <c r="H192" t="s">
        <v>42</v>
      </c>
      <c r="I192">
        <f>C192*A192+I$4</f>
        <v>98.89</v>
      </c>
      <c r="J192" s="37">
        <f>(K$4+A192*(G192*(1-H$4)+E192*H$4))/((A192*(G192*(1-H$4)+E192*H$4))/(F192*(1-H$4)+D192*H$4)+K$4/J$4)</f>
        <v>208.77435752612257</v>
      </c>
      <c r="K192">
        <f>A192*(G192*(1-H$4)+E192*H$4)+K$4</f>
        <v>1074</v>
      </c>
      <c r="L192">
        <f>A192</f>
        <v>2</v>
      </c>
      <c r="M192" t="str">
        <f>B192</f>
        <v>волкода</v>
      </c>
      <c r="N192" s="1">
        <f>(K192/$O$4-I192)*8/9</f>
        <v>9.5127437641723294</v>
      </c>
      <c r="O192" s="1">
        <f>N192*9/8+I192</f>
        <v>109.59183673469387</v>
      </c>
      <c r="P192" s="1">
        <f>J192*10*LN(O192/(N192/8+I192))+P$4</f>
        <v>189.57147233290482</v>
      </c>
      <c r="Q192" s="19">
        <f>P192/O192</f>
        <v>1.7297955576000628</v>
      </c>
      <c r="R192" s="29">
        <f t="shared" si="10"/>
        <v>734.28041310462095</v>
      </c>
      <c r="S192" s="11">
        <f t="shared" si="11"/>
        <v>0.73853923266186317</v>
      </c>
      <c r="T192" s="11">
        <f t="shared" si="12"/>
        <v>1.0498307954276642</v>
      </c>
      <c r="U192" s="11">
        <f t="shared" si="13"/>
        <v>148.38999999999999</v>
      </c>
      <c r="V192" s="30">
        <f t="shared" si="14"/>
        <v>85.531394144780208</v>
      </c>
    </row>
    <row r="193" spans="1:22">
      <c r="A193" s="19">
        <v>2</v>
      </c>
      <c r="B193" s="19" t="s">
        <v>2</v>
      </c>
      <c r="C193" s="19">
        <v>0.08</v>
      </c>
      <c r="D193" s="19">
        <v>290</v>
      </c>
      <c r="E193" s="19">
        <v>16</v>
      </c>
      <c r="F193" s="19">
        <v>275</v>
      </c>
      <c r="G193" s="19">
        <v>15</v>
      </c>
      <c r="H193" s="19" t="s">
        <v>51</v>
      </c>
      <c r="I193" s="19">
        <f>C193*A193+I$4</f>
        <v>92.45</v>
      </c>
      <c r="J193" s="37">
        <f>(K$4+A193*(G193*(1-H$4)+E193*H$4))/((A193*(G193*(1-H$4)+E193*H$4))/(F193*(1-H$4)+D193*H$4)+K$4/J$4)</f>
        <v>294.33521126760564</v>
      </c>
      <c r="K193">
        <f>A193*(G193*(1-H$4)+E193*H$4)+K$4</f>
        <v>966</v>
      </c>
      <c r="L193" s="19">
        <f>A193</f>
        <v>2</v>
      </c>
      <c r="M193" s="19" t="str">
        <f>B193</f>
        <v>свеча</v>
      </c>
      <c r="N193" s="20">
        <f>(K193/$O$4-I193)*8/9</f>
        <v>5.441269841269837</v>
      </c>
      <c r="O193" s="20">
        <f>N193*9/8+I193</f>
        <v>98.571428571428569</v>
      </c>
      <c r="P193" s="1">
        <f>J193*10*LN(O193/(N193/8+I193))+P$4</f>
        <v>167.13347445463836</v>
      </c>
      <c r="Q193" s="19">
        <f>P193/O193</f>
        <v>1.6955569872209688</v>
      </c>
      <c r="R193" s="29">
        <f t="shared" si="10"/>
        <v>1092.0358445379482</v>
      </c>
      <c r="S193" s="11">
        <f t="shared" si="11"/>
        <v>0.69440950032707693</v>
      </c>
      <c r="T193" s="11">
        <f t="shared" si="12"/>
        <v>1.0063443447823233</v>
      </c>
      <c r="U193" s="11">
        <f t="shared" si="13"/>
        <v>141.94999999999999</v>
      </c>
      <c r="V193" s="30">
        <f t="shared" si="14"/>
        <v>134.06572769953053</v>
      </c>
    </row>
    <row r="194" spans="1:22">
      <c r="A194">
        <v>4</v>
      </c>
      <c r="B194" t="s">
        <v>5</v>
      </c>
      <c r="C194">
        <v>0.5</v>
      </c>
      <c r="D194">
        <v>345</v>
      </c>
      <c r="E194">
        <v>60</v>
      </c>
      <c r="F194">
        <v>85</v>
      </c>
      <c r="G194">
        <v>15</v>
      </c>
      <c r="H194" t="s">
        <v>38</v>
      </c>
      <c r="I194">
        <f>C194*A194+I$4</f>
        <v>94.29</v>
      </c>
      <c r="J194" s="37">
        <f>(K$4+A194*(G194*(1-H$4)+E194*H$4))/((A194*(G194*(1-H$4)+E194*H$4))/(F194*(1-H$4)+D194*H$4)+K$4/J$4)</f>
        <v>256.78285009253545</v>
      </c>
      <c r="K194">
        <f>A194*(G194*(1-H$4)+E194*H$4)+K$4</f>
        <v>996</v>
      </c>
      <c r="L194">
        <f>A194</f>
        <v>4</v>
      </c>
      <c r="M194" t="str">
        <f>B194</f>
        <v>терьер</v>
      </c>
      <c r="N194" s="1">
        <f>(K194/$O$4-I194)*8/9</f>
        <v>6.5268027210884281</v>
      </c>
      <c r="O194" s="1">
        <f>N194*9/8+I194</f>
        <v>101.63265306122449</v>
      </c>
      <c r="P194" s="1">
        <f>J194*10*LN(O194/(N194/8+I194))+P$4</f>
        <v>170.43804132622688</v>
      </c>
      <c r="Q194" s="19">
        <f>P194/O194</f>
        <v>1.6770008082299432</v>
      </c>
      <c r="R194" s="29">
        <f t="shared" si="10"/>
        <v>937.99160648878717</v>
      </c>
      <c r="S194" s="11">
        <f t="shared" si="11"/>
        <v>0.70681308200309112</v>
      </c>
      <c r="T194" s="11">
        <f t="shared" si="12"/>
        <v>1.0184653077585377</v>
      </c>
      <c r="U194" s="11">
        <f t="shared" si="13"/>
        <v>143.79000000000002</v>
      </c>
      <c r="V194" s="30">
        <f t="shared" si="14"/>
        <v>113.43820686818836</v>
      </c>
    </row>
    <row r="195" spans="1:22">
      <c r="A195" s="19">
        <v>1</v>
      </c>
      <c r="B195" s="19" t="s">
        <v>4</v>
      </c>
      <c r="C195" s="19">
        <v>0.18</v>
      </c>
      <c r="D195" s="19">
        <v>310</v>
      </c>
      <c r="E195" s="19">
        <v>32</v>
      </c>
      <c r="F195" s="19">
        <v>280</v>
      </c>
      <c r="G195" s="19">
        <v>29</v>
      </c>
      <c r="H195" s="19" t="s">
        <v>51</v>
      </c>
      <c r="I195" s="19">
        <f>C195*A195+I$4</f>
        <v>92.470000000000013</v>
      </c>
      <c r="J195" s="37">
        <f>(K$4+A195*(G195*(1-H$4)+E195*H$4))/((A195*(G195*(1-H$4)+E195*H$4))/(F195*(1-H$4)+D195*H$4)+K$4/J$4)</f>
        <v>294.52583738245238</v>
      </c>
      <c r="K195">
        <f>A195*(G195*(1-H$4)+E195*H$4)+K$4</f>
        <v>965</v>
      </c>
      <c r="L195" s="19">
        <f>A195</f>
        <v>1</v>
      </c>
      <c r="M195" s="19" t="str">
        <f>B195</f>
        <v>юнец</v>
      </c>
      <c r="N195" s="20">
        <f>(K195/$O$4-I195)*8/9</f>
        <v>5.3327891156462401</v>
      </c>
      <c r="O195" s="20">
        <f>N195*9/8+I195</f>
        <v>98.469387755102034</v>
      </c>
      <c r="P195" s="1">
        <f>J195*10*LN(O195/(N195/8+I195))+P$4</f>
        <v>163.98756120947704</v>
      </c>
      <c r="Q195" s="19">
        <f>P195/O195</f>
        <v>1.6653659065832902</v>
      </c>
      <c r="R195" s="29">
        <f t="shared" si="10"/>
        <v>1092.556724671374</v>
      </c>
      <c r="S195" s="11">
        <f t="shared" si="11"/>
        <v>0.69359292635839975</v>
      </c>
      <c r="T195" s="11">
        <f t="shared" si="12"/>
        <v>1.0050973538338475</v>
      </c>
      <c r="U195" s="11">
        <f t="shared" si="13"/>
        <v>141.97000000000003</v>
      </c>
      <c r="V195" s="30">
        <f t="shared" si="14"/>
        <v>134.29157352153268</v>
      </c>
    </row>
    <row r="196" spans="1:22">
      <c r="A196">
        <v>8</v>
      </c>
      <c r="B196" t="s">
        <v>23</v>
      </c>
      <c r="C196">
        <v>15</v>
      </c>
      <c r="D196">
        <v>315</v>
      </c>
      <c r="E196">
        <v>4000</v>
      </c>
      <c r="F196">
        <v>295</v>
      </c>
      <c r="G196">
        <v>3746</v>
      </c>
      <c r="H196" t="s">
        <v>68</v>
      </c>
      <c r="I196">
        <f>C196*A196+I$4</f>
        <v>212.29000000000002</v>
      </c>
      <c r="J196" s="37">
        <f>(K$4+A196*(G196*(1-H$4)+E196*H$4))/((A196*(G196*(1-H$4)+E196*H$4))/(F196*(1-H$4)+D196*H$4)+K$4/J$4)</f>
        <v>295</v>
      </c>
      <c r="K196">
        <f>A196*(G196*(1-H$4)+E196*H$4)+K$4</f>
        <v>30904</v>
      </c>
      <c r="L196">
        <f>A196</f>
        <v>8</v>
      </c>
      <c r="M196" t="str">
        <f>B196</f>
        <v>мамонт</v>
      </c>
      <c r="N196" s="1">
        <f>(K196/$O$4-I196)*8/9</f>
        <v>2614.3816780045349</v>
      </c>
      <c r="O196" s="1">
        <f>N196*9/8+I196</f>
        <v>3153.4693877551017</v>
      </c>
      <c r="P196" s="1">
        <f>J196*10*LN(O196/(N196/8+I196))+P$4</f>
        <v>5210.8216908581635</v>
      </c>
      <c r="Q196" s="19">
        <f>P196/O196</f>
        <v>1.652409156433148</v>
      </c>
      <c r="R196" s="29">
        <f t="shared" si="10"/>
        <v>542.83351166586488</v>
      </c>
      <c r="S196" s="11">
        <f t="shared" si="11"/>
        <v>12.045797730070293</v>
      </c>
      <c r="T196" s="11">
        <f t="shared" si="12"/>
        <v>14.479403956816666</v>
      </c>
      <c r="U196" s="11">
        <f t="shared" si="13"/>
        <v>261.79000000000002</v>
      </c>
      <c r="V196" s="30">
        <f t="shared" si="14"/>
        <v>4.2001035464664769</v>
      </c>
    </row>
    <row r="197" spans="1:22">
      <c r="A197">
        <v>3</v>
      </c>
      <c r="B197" t="s">
        <v>5</v>
      </c>
      <c r="C197">
        <v>0.5</v>
      </c>
      <c r="D197">
        <v>345</v>
      </c>
      <c r="E197">
        <v>60</v>
      </c>
      <c r="F197">
        <v>85</v>
      </c>
      <c r="G197">
        <v>15</v>
      </c>
      <c r="H197" t="s">
        <v>38</v>
      </c>
      <c r="I197">
        <f>C197*A197+I$4</f>
        <v>93.79</v>
      </c>
      <c r="J197" s="37">
        <f>(K$4+A197*(G197*(1-H$4)+E197*H$4))/((A197*(G197*(1-H$4)+E197*H$4))/(F197*(1-H$4)+D197*H$4)+K$4/J$4)</f>
        <v>264.97091614154147</v>
      </c>
      <c r="K197">
        <f>A197*(G197*(1-H$4)+E197*H$4)+K$4</f>
        <v>981</v>
      </c>
      <c r="L197">
        <f>A197</f>
        <v>3</v>
      </c>
      <c r="M197" t="str">
        <f>B197</f>
        <v>терьер</v>
      </c>
      <c r="N197" s="1">
        <f>(K197/$O$4-I197)*8/9</f>
        <v>5.610702947845791</v>
      </c>
      <c r="O197" s="1">
        <f>N197*9/8+I197</f>
        <v>100.10204081632652</v>
      </c>
      <c r="P197" s="1">
        <f>J197*10*LN(O197/(N197/8+I197))+P$4</f>
        <v>152.84027572424208</v>
      </c>
      <c r="Q197" s="19">
        <f>P197/O197</f>
        <v>1.5268447523930402</v>
      </c>
      <c r="R197" s="29">
        <f t="shared" si="10"/>
        <v>971.98138529617802</v>
      </c>
      <c r="S197" s="11">
        <f t="shared" si="11"/>
        <v>0.69859753518268197</v>
      </c>
      <c r="T197" s="11">
        <f t="shared" si="12"/>
        <v>1.0081784753381662</v>
      </c>
      <c r="U197" s="11">
        <f t="shared" si="13"/>
        <v>143.29000000000002</v>
      </c>
      <c r="V197" s="30">
        <f t="shared" si="14"/>
        <v>118.84526310120107</v>
      </c>
    </row>
    <row r="198" spans="1:22">
      <c r="A198">
        <v>9</v>
      </c>
      <c r="B198" t="s">
        <v>23</v>
      </c>
      <c r="C198">
        <v>15</v>
      </c>
      <c r="D198">
        <v>315</v>
      </c>
      <c r="E198">
        <v>4000</v>
      </c>
      <c r="F198">
        <v>295</v>
      </c>
      <c r="G198">
        <v>3746</v>
      </c>
      <c r="H198" t="s">
        <v>68</v>
      </c>
      <c r="I198">
        <f>C198*A198+I$4</f>
        <v>227.29000000000002</v>
      </c>
      <c r="J198" s="37">
        <f>(K$4+A198*(G198*(1-H$4)+E198*H$4))/((A198*(G198*(1-H$4)+E198*H$4))/(F198*(1-H$4)+D198*H$4)+K$4/J$4)</f>
        <v>295</v>
      </c>
      <c r="K198">
        <f>A198*(G198*(1-H$4)+E198*H$4)+K$4</f>
        <v>34650</v>
      </c>
      <c r="L198">
        <f>A198</f>
        <v>9</v>
      </c>
      <c r="M198" t="str">
        <f>B198</f>
        <v>мамонт</v>
      </c>
      <c r="N198" s="1">
        <f>(K198/$O$4-I198)*8/9</f>
        <v>2940.821587301587</v>
      </c>
      <c r="O198" s="1">
        <f>N198*9/8+I198</f>
        <v>3535.7142857142853</v>
      </c>
      <c r="P198" s="1">
        <f>J198*10*LN(O198/(N198/8+I198))+P$4</f>
        <v>5257.7542269601799</v>
      </c>
      <c r="Q198" s="19">
        <f>P198/O198</f>
        <v>1.4870415995442934</v>
      </c>
      <c r="R198" s="29">
        <f t="shared" ref="R198:R221" si="15">J198*10*LN((9/8*R$4+I198)/(R$4/8+I198))</f>
        <v>510.71089212944673</v>
      </c>
      <c r="S198" s="11">
        <f t="shared" ref="S198:S261" si="16">K198/(9/8*R$4+I198)/M$4</f>
        <v>12.773995757485045</v>
      </c>
      <c r="T198" s="11">
        <f t="shared" ref="T198:T221" si="17">K198/(1/8*R$4+I198)/M$4</f>
        <v>15.188428565291829</v>
      </c>
      <c r="U198" s="11">
        <f t="shared" ref="U198:U221" si="18">R$4*9/8+I198</f>
        <v>276.79000000000002</v>
      </c>
      <c r="V198" s="30">
        <f t="shared" ref="V198:V221" si="19">R$4*10*J198/K198</f>
        <v>3.746031746031746</v>
      </c>
    </row>
    <row r="199" spans="1:22">
      <c r="A199">
        <v>1</v>
      </c>
      <c r="B199" t="s">
        <v>63</v>
      </c>
      <c r="C199">
        <v>3.3</v>
      </c>
      <c r="D199">
        <v>380</v>
      </c>
      <c r="E199">
        <v>375</v>
      </c>
      <c r="F199">
        <v>70</v>
      </c>
      <c r="G199">
        <v>69</v>
      </c>
      <c r="H199" t="s">
        <v>42</v>
      </c>
      <c r="I199">
        <f>C199*A199+I$4</f>
        <v>95.59</v>
      </c>
      <c r="J199" s="37">
        <f>(K$4+A199*(G199*(1-H$4)+E199*H$4))/((A199*(G199*(1-H$4)+E199*H$4))/(F199*(1-H$4)+D199*H$4)+K$4/J$4)</f>
        <v>241.66812227074237</v>
      </c>
      <c r="K199">
        <f>A199*(G199*(1-H$4)+E199*H$4)+K$4</f>
        <v>1005</v>
      </c>
      <c r="L199">
        <f>A199</f>
        <v>1</v>
      </c>
      <c r="M199" t="str">
        <f>B199</f>
        <v>волкода</v>
      </c>
      <c r="N199" s="1">
        <f>(K199/$O$4-I199)*8/9</f>
        <v>6.1875736961451118</v>
      </c>
      <c r="O199" s="1">
        <f>N199*9/8+I199</f>
        <v>102.55102040816325</v>
      </c>
      <c r="P199" s="1">
        <f>J199*10*LN(O199/(N199/8+I199))+P$4</f>
        <v>150.39850330791032</v>
      </c>
      <c r="Q199" s="19">
        <f>P199/O199</f>
        <v>1.4665724700671854</v>
      </c>
      <c r="R199" s="29">
        <f t="shared" si="15"/>
        <v>873.25091643114376</v>
      </c>
      <c r="S199" s="11">
        <f t="shared" si="16"/>
        <v>0.70680970713462854</v>
      </c>
      <c r="T199" s="11">
        <f t="shared" si="17"/>
        <v>1.014452669978863</v>
      </c>
      <c r="U199" s="11">
        <f t="shared" si="18"/>
        <v>145.09</v>
      </c>
      <c r="V199" s="30">
        <f t="shared" si="19"/>
        <v>105.80494905385736</v>
      </c>
    </row>
    <row r="200" spans="1:22">
      <c r="A200">
        <v>2</v>
      </c>
      <c r="B200" t="s">
        <v>5</v>
      </c>
      <c r="C200">
        <v>0.5</v>
      </c>
      <c r="D200">
        <v>345</v>
      </c>
      <c r="E200">
        <v>60</v>
      </c>
      <c r="F200">
        <v>85</v>
      </c>
      <c r="G200">
        <v>15</v>
      </c>
      <c r="H200" t="s">
        <v>38</v>
      </c>
      <c r="I200">
        <f>C200*A200+I$4</f>
        <v>93.29</v>
      </c>
      <c r="J200" s="37">
        <f>(K$4+A200*(G200*(1-H$4)+E200*H$4))/((A200*(G200*(1-H$4)+E200*H$4))/(F200*(1-H$4)+D200*H$4)+K$4/J$4)</f>
        <v>273.97862232779096</v>
      </c>
      <c r="K200">
        <f>A200*(G200*(1-H$4)+E200*H$4)+K$4</f>
        <v>966</v>
      </c>
      <c r="L200">
        <f>A200</f>
        <v>2</v>
      </c>
      <c r="M200" t="str">
        <f>B200</f>
        <v>терьер</v>
      </c>
      <c r="N200" s="1">
        <f>(K200/$O$4-I200)*8/9</f>
        <v>4.6946031746031673</v>
      </c>
      <c r="O200" s="1">
        <f>N200*9/8+I200</f>
        <v>98.571428571428569</v>
      </c>
      <c r="P200" s="1">
        <f>J200*10*LN(O200/(N200/8+I200))+P$4</f>
        <v>133.69579679630249</v>
      </c>
      <c r="Q200" s="19">
        <f>P200/O200</f>
        <v>1.3563341703972716</v>
      </c>
      <c r="R200" s="26">
        <f t="shared" si="15"/>
        <v>1009.2787074402034</v>
      </c>
      <c r="S200" s="27">
        <f t="shared" si="16"/>
        <v>0.69032445249267138</v>
      </c>
      <c r="T200" s="27">
        <f t="shared" si="17"/>
        <v>0.99778751464144722</v>
      </c>
      <c r="U200" s="27">
        <f t="shared" si="18"/>
        <v>142.79000000000002</v>
      </c>
      <c r="V200" s="28">
        <f t="shared" si="19"/>
        <v>124.79357538739961</v>
      </c>
    </row>
    <row r="201" spans="1:22">
      <c r="A201">
        <v>1</v>
      </c>
      <c r="B201" t="s">
        <v>3</v>
      </c>
      <c r="C201">
        <v>0.13</v>
      </c>
      <c r="D201">
        <v>320</v>
      </c>
      <c r="E201">
        <v>20</v>
      </c>
      <c r="F201">
        <v>265</v>
      </c>
      <c r="G201">
        <v>16.5</v>
      </c>
      <c r="H201" t="s">
        <v>65</v>
      </c>
      <c r="I201">
        <f>C201*A201+I$4</f>
        <v>92.42</v>
      </c>
      <c r="J201" s="37">
        <f>(K$4+A201*(G201*(1-H$4)+E201*H$4))/((A201*(G201*(1-H$4)+E201*H$4))/(F201*(1-H$4)+D201*H$4)+K$4/J$4)</f>
        <v>294.42261498769312</v>
      </c>
      <c r="K201">
        <f>A201*(G201*(1-H$4)+E201*H$4)+K$4</f>
        <v>952.5</v>
      </c>
      <c r="L201">
        <f>A201</f>
        <v>1</v>
      </c>
      <c r="M201" t="str">
        <f>B201</f>
        <v>искра</v>
      </c>
      <c r="N201" s="1">
        <f>(K201/$O$4-I201)*8/9</f>
        <v>4.2434467120181374</v>
      </c>
      <c r="O201" s="1">
        <f>N201*9/8+I201</f>
        <v>97.193877551020407</v>
      </c>
      <c r="P201" s="1">
        <f>J201*10*LN(O201/(N201/8+I201))+P$4</f>
        <v>131.43429480333327</v>
      </c>
      <c r="Q201" s="19">
        <f>P201/O201</f>
        <v>1.3522898572941375</v>
      </c>
      <c r="R201" s="26">
        <f t="shared" si="15"/>
        <v>1092.6397152945012</v>
      </c>
      <c r="S201" s="27">
        <f t="shared" si="16"/>
        <v>0.6848497572647998</v>
      </c>
      <c r="T201" s="27">
        <f t="shared" si="17"/>
        <v>0.99258453381352529</v>
      </c>
      <c r="U201" s="27">
        <f t="shared" si="18"/>
        <v>141.92000000000002</v>
      </c>
      <c r="V201" s="28">
        <f t="shared" si="19"/>
        <v>136.0062473433963</v>
      </c>
    </row>
    <row r="202" spans="1:22">
      <c r="A202" s="19">
        <v>1</v>
      </c>
      <c r="B202" s="19" t="s">
        <v>2</v>
      </c>
      <c r="C202" s="19">
        <v>0.08</v>
      </c>
      <c r="D202" s="19">
        <v>290</v>
      </c>
      <c r="E202" s="19">
        <v>16</v>
      </c>
      <c r="F202" s="19">
        <v>275</v>
      </c>
      <c r="G202" s="19">
        <v>15</v>
      </c>
      <c r="H202" s="19" t="s">
        <v>51</v>
      </c>
      <c r="I202" s="19">
        <f>C202*A202+I$4</f>
        <v>92.37</v>
      </c>
      <c r="J202" s="37">
        <f>(K$4+A202*(G202*(1-H$4)+E202*H$4))/((A202*(G202*(1-H$4)+E202*H$4))/(F202*(1-H$4)+D202*H$4)+K$4/J$4)</f>
        <v>294.66198796906326</v>
      </c>
      <c r="K202">
        <f>A202*(G202*(1-H$4)+E202*H$4)+K$4</f>
        <v>951</v>
      </c>
      <c r="L202" s="19">
        <f>A202</f>
        <v>1</v>
      </c>
      <c r="M202" s="19" t="str">
        <f>B202</f>
        <v>свеча</v>
      </c>
      <c r="N202" s="20">
        <f>(K202/$O$4-I202)*8/9</f>
        <v>4.1518367346938652</v>
      </c>
      <c r="O202" s="20">
        <f>N202*9/8+I202</f>
        <v>97.040816326530603</v>
      </c>
      <c r="P202" s="1">
        <f>J202*10*LN(O202/(N202/8+I202))+P$4</f>
        <v>128.84585934120648</v>
      </c>
      <c r="Q202" s="19">
        <f>P202/O202</f>
        <v>1.3277491288578587</v>
      </c>
      <c r="R202" s="29">
        <f t="shared" si="15"/>
        <v>1093.9947388535459</v>
      </c>
      <c r="S202" s="11">
        <f t="shared" si="16"/>
        <v>0.68401223885621065</v>
      </c>
      <c r="T202" s="11">
        <f t="shared" si="17"/>
        <v>0.99152770334658846</v>
      </c>
      <c r="U202" s="11">
        <f t="shared" si="18"/>
        <v>141.87</v>
      </c>
      <c r="V202" s="30">
        <f t="shared" si="19"/>
        <v>136.33151914446671</v>
      </c>
    </row>
    <row r="203" spans="1:22">
      <c r="A203" s="19">
        <v>9</v>
      </c>
      <c r="B203" s="19" t="s">
        <v>1</v>
      </c>
      <c r="C203" s="19">
        <v>0.02</v>
      </c>
      <c r="D203" s="19">
        <v>290</v>
      </c>
      <c r="E203" s="19">
        <v>2</v>
      </c>
      <c r="F203" s="19">
        <v>260</v>
      </c>
      <c r="G203" s="19">
        <v>1.79</v>
      </c>
      <c r="H203" s="19" t="s">
        <v>50</v>
      </c>
      <c r="I203" s="19">
        <f>C203*A203+I$4</f>
        <v>92.470000000000013</v>
      </c>
      <c r="J203" s="37">
        <f>(K$4+A203*(G203*(1-H$4)+E203*H$4))/((A203*(G203*(1-H$4)+E203*H$4))/(F203*(1-H$4)+D203*H$4)+K$4/J$4)</f>
        <v>294.32959531051341</v>
      </c>
      <c r="K203">
        <f>A203*(G203*(1-H$4)+E203*H$4)+K$4</f>
        <v>952.11</v>
      </c>
      <c r="L203" s="19">
        <f>A203</f>
        <v>9</v>
      </c>
      <c r="M203" s="19" t="str">
        <f>B203</f>
        <v>паук</v>
      </c>
      <c r="N203" s="20">
        <f>(K203/$O$4-I203)*8/9</f>
        <v>4.1636281179138201</v>
      </c>
      <c r="O203" s="20">
        <f>N203*9/8+I203</f>
        <v>97.15408163265306</v>
      </c>
      <c r="P203" s="1">
        <f>J203*10*LN(O203/(N203/8+I203))+P$4</f>
        <v>128.92033958968884</v>
      </c>
      <c r="Q203" s="19">
        <f>P203/O203</f>
        <v>1.3269678167217556</v>
      </c>
      <c r="R203" s="29">
        <f t="shared" si="15"/>
        <v>1091.8287559564189</v>
      </c>
      <c r="S203" s="11">
        <f t="shared" si="16"/>
        <v>0.68432824986020313</v>
      </c>
      <c r="T203" s="11">
        <f t="shared" si="17"/>
        <v>0.99167175291061604</v>
      </c>
      <c r="U203" s="11">
        <f t="shared" si="18"/>
        <v>141.97000000000003</v>
      </c>
      <c r="V203" s="30">
        <f t="shared" si="19"/>
        <v>136.01897043054467</v>
      </c>
    </row>
    <row r="204" spans="1:22">
      <c r="A204" s="19">
        <v>8</v>
      </c>
      <c r="B204" s="19" t="s">
        <v>1</v>
      </c>
      <c r="C204" s="19">
        <v>0.02</v>
      </c>
      <c r="D204" s="19">
        <v>290</v>
      </c>
      <c r="E204" s="19">
        <v>2</v>
      </c>
      <c r="F204" s="19">
        <v>260</v>
      </c>
      <c r="G204" s="19">
        <v>1.79</v>
      </c>
      <c r="H204" s="19" t="s">
        <v>50</v>
      </c>
      <c r="I204" s="19">
        <f>C204*A204+I$4</f>
        <v>92.45</v>
      </c>
      <c r="J204" s="37">
        <f>(K$4+A204*(G204*(1-H$4)+E204*H$4))/((A204*(G204*(1-H$4)+E204*H$4))/(F204*(1-H$4)+D204*H$4)+K$4/J$4)</f>
        <v>294.40281374755438</v>
      </c>
      <c r="K204">
        <f>A204*(G204*(1-H$4)+E204*H$4)+K$4</f>
        <v>950.32</v>
      </c>
      <c r="L204" s="19">
        <f>A204</f>
        <v>8</v>
      </c>
      <c r="M204" s="19" t="str">
        <f>B204</f>
        <v>паук</v>
      </c>
      <c r="N204" s="20">
        <f>(K204/$O$4-I204)*8/9</f>
        <v>4.0190476190476199</v>
      </c>
      <c r="O204" s="20">
        <f>N204*9/8+I204</f>
        <v>96.971428571428575</v>
      </c>
      <c r="P204" s="1">
        <f>J204*10*LN(O204/(N204/8+I204))+P$4</f>
        <v>124.61792911509288</v>
      </c>
      <c r="Q204" s="19">
        <f>P204/O204</f>
        <v>1.285099445795006</v>
      </c>
      <c r="R204" s="26">
        <f t="shared" si="15"/>
        <v>1092.2866617302429</v>
      </c>
      <c r="S204" s="27">
        <f t="shared" si="16"/>
        <v>0.68313792582901423</v>
      </c>
      <c r="T204" s="27">
        <f t="shared" si="17"/>
        <v>0.99000948005542178</v>
      </c>
      <c r="U204" s="27">
        <f t="shared" si="18"/>
        <v>141.94999999999999</v>
      </c>
      <c r="V204" s="28">
        <f t="shared" si="19"/>
        <v>136.30907278487661</v>
      </c>
    </row>
    <row r="205" spans="1:22">
      <c r="A205" s="19">
        <v>7</v>
      </c>
      <c r="B205" s="19" t="s">
        <v>1</v>
      </c>
      <c r="C205" s="19">
        <v>0.02</v>
      </c>
      <c r="D205" s="19">
        <v>290</v>
      </c>
      <c r="E205" s="19">
        <v>2</v>
      </c>
      <c r="F205" s="19">
        <v>260</v>
      </c>
      <c r="G205" s="19">
        <v>1.79</v>
      </c>
      <c r="H205" s="19" t="s">
        <v>50</v>
      </c>
      <c r="I205" s="19">
        <f>C205*A205+I$4</f>
        <v>92.43</v>
      </c>
      <c r="J205" s="37">
        <f>(K$4+A205*(G205*(1-H$4)+E205*H$4))/((A205*(G205*(1-H$4)+E205*H$4))/(F205*(1-H$4)+D205*H$4)+K$4/J$4)</f>
        <v>294.4763451738844</v>
      </c>
      <c r="K205">
        <f>A205*(G205*(1-H$4)+E205*H$4)+K$4</f>
        <v>948.53</v>
      </c>
      <c r="L205" s="19">
        <f>A205</f>
        <v>7</v>
      </c>
      <c r="M205" s="19" t="str">
        <f>B205</f>
        <v>паук</v>
      </c>
      <c r="N205" s="20">
        <f>(K205/$O$4-I205)*8/9</f>
        <v>3.8744671201813947</v>
      </c>
      <c r="O205" s="20">
        <f>N205*9/8+I205</f>
        <v>96.788775510204076</v>
      </c>
      <c r="P205" s="1">
        <f>J205*10*LN(O205/(N205/8+I205))+P$4</f>
        <v>120.30353694037193</v>
      </c>
      <c r="Q205" s="19">
        <f>P205/O205</f>
        <v>1.242949260451061</v>
      </c>
      <c r="R205" s="29">
        <f t="shared" si="15"/>
        <v>1092.7458859286776</v>
      </c>
      <c r="S205" s="11">
        <f t="shared" si="16"/>
        <v>0.68194726632990954</v>
      </c>
      <c r="T205" s="11">
        <f t="shared" si="17"/>
        <v>0.98834652823653701</v>
      </c>
      <c r="U205" s="11">
        <f t="shared" si="18"/>
        <v>141.93</v>
      </c>
      <c r="V205" s="30">
        <f t="shared" si="19"/>
        <v>136.60041524939552</v>
      </c>
    </row>
    <row r="206" spans="1:22">
      <c r="A206" s="19">
        <v>6</v>
      </c>
      <c r="B206" s="19" t="s">
        <v>1</v>
      </c>
      <c r="C206" s="19">
        <v>0.02</v>
      </c>
      <c r="D206" s="19">
        <v>290</v>
      </c>
      <c r="E206" s="19">
        <v>2</v>
      </c>
      <c r="F206" s="19">
        <v>260</v>
      </c>
      <c r="G206" s="19">
        <v>1.79</v>
      </c>
      <c r="H206" s="19" t="s">
        <v>50</v>
      </c>
      <c r="I206" s="19">
        <f>C206*A206+I$4</f>
        <v>92.410000000000011</v>
      </c>
      <c r="J206" s="37">
        <f>(K$4+A206*(G206*(1-H$4)+E206*H$4))/((A206*(G206*(1-H$4)+E206*H$4))/(F206*(1-H$4)+D206*H$4)+K$4/J$4)</f>
        <v>294.55019160072089</v>
      </c>
      <c r="K206">
        <f>A206*(G206*(1-H$4)+E206*H$4)+K$4</f>
        <v>946.74</v>
      </c>
      <c r="L206" s="19">
        <f>A206</f>
        <v>6</v>
      </c>
      <c r="M206" s="19" t="str">
        <f>B206</f>
        <v>паук</v>
      </c>
      <c r="N206" s="20">
        <f>(K206/$O$4-I206)*8/9</f>
        <v>3.729886621315182</v>
      </c>
      <c r="O206" s="20">
        <f>N206*9/8+I206</f>
        <v>96.60612244897959</v>
      </c>
      <c r="P206" s="1">
        <f>J206*10*LN(O206/(N206/8+I206))+P$4</f>
        <v>115.97710347081728</v>
      </c>
      <c r="Q206" s="19">
        <f>P206/O206</f>
        <v>1.2005150453281888</v>
      </c>
      <c r="R206" s="29">
        <f t="shared" si="15"/>
        <v>1093.206436692491</v>
      </c>
      <c r="S206" s="11">
        <f t="shared" si="16"/>
        <v>0.68075627122105253</v>
      </c>
      <c r="T206" s="11">
        <f t="shared" si="17"/>
        <v>0.9866828970378877</v>
      </c>
      <c r="U206" s="11">
        <f t="shared" si="18"/>
        <v>141.91000000000003</v>
      </c>
      <c r="V206" s="30">
        <f t="shared" si="19"/>
        <v>136.89300579284406</v>
      </c>
    </row>
    <row r="207" spans="1:22">
      <c r="A207">
        <v>1</v>
      </c>
      <c r="B207" t="s">
        <v>5</v>
      </c>
      <c r="C207">
        <v>0.5</v>
      </c>
      <c r="D207">
        <v>345</v>
      </c>
      <c r="E207">
        <v>60</v>
      </c>
      <c r="F207">
        <v>85</v>
      </c>
      <c r="G207">
        <v>15</v>
      </c>
      <c r="H207" t="s">
        <v>38</v>
      </c>
      <c r="I207">
        <f>C207*A207+I$4</f>
        <v>92.79</v>
      </c>
      <c r="J207" s="37">
        <f>(K$4+A207*(G207*(1-H$4)+E207*H$4))/((A207*(G207*(1-H$4)+E207*H$4))/(F207*(1-H$4)+D207*H$4)+K$4/J$4)</f>
        <v>283.93552420075014</v>
      </c>
      <c r="K207">
        <f>A207*(G207*(1-H$4)+E207*H$4)+K$4</f>
        <v>951</v>
      </c>
      <c r="L207">
        <f>A207</f>
        <v>1</v>
      </c>
      <c r="M207" t="str">
        <f>B207</f>
        <v>терьер</v>
      </c>
      <c r="N207" s="1">
        <f>(K207/$O$4-I207)*8/9</f>
        <v>3.7785034013605303</v>
      </c>
      <c r="O207" s="1">
        <f>N207*9/8+I207</f>
        <v>97.040816326530603</v>
      </c>
      <c r="P207" s="1">
        <f>J207*10*LN(O207/(N207/8+I207))+P$4</f>
        <v>112.76665437042099</v>
      </c>
      <c r="Q207" s="19">
        <f>P207/O207</f>
        <v>1.162053851556389</v>
      </c>
      <c r="R207" s="29">
        <f t="shared" si="15"/>
        <v>1050.4050932262794</v>
      </c>
      <c r="S207" s="11">
        <f t="shared" si="16"/>
        <v>0.68199322739848622</v>
      </c>
      <c r="T207" s="11">
        <f t="shared" si="17"/>
        <v>0.9872908365706643</v>
      </c>
      <c r="U207" s="11">
        <f t="shared" si="18"/>
        <v>142.29000000000002</v>
      </c>
      <c r="V207" s="30">
        <f t="shared" si="19"/>
        <v>131.36869679109364</v>
      </c>
    </row>
    <row r="208" spans="1:22">
      <c r="A208" s="19">
        <v>5</v>
      </c>
      <c r="B208" s="19" t="s">
        <v>1</v>
      </c>
      <c r="C208" s="19">
        <v>0.02</v>
      </c>
      <c r="D208" s="19">
        <v>290</v>
      </c>
      <c r="E208" s="19">
        <v>2</v>
      </c>
      <c r="F208" s="19">
        <v>260</v>
      </c>
      <c r="G208" s="19">
        <v>1.79</v>
      </c>
      <c r="H208" s="19" t="s">
        <v>50</v>
      </c>
      <c r="I208" s="19">
        <f>C208*A208+I$4</f>
        <v>92.39</v>
      </c>
      <c r="J208" s="37">
        <f>(K$4+A208*(G208*(1-H$4)+E208*H$4))/((A208*(G208*(1-H$4)+E208*H$4))/(F208*(1-H$4)+D208*H$4)+K$4/J$4)</f>
        <v>294.62435505654975</v>
      </c>
      <c r="K208">
        <f>A208*(G208*(1-H$4)+E208*H$4)+K$4</f>
        <v>944.95</v>
      </c>
      <c r="L208" s="19">
        <f>A208</f>
        <v>5</v>
      </c>
      <c r="M208" s="19" t="str">
        <f>B208</f>
        <v>паук</v>
      </c>
      <c r="N208" s="20">
        <f>(K208/$O$4-I208)*8/9</f>
        <v>3.5853061224489817</v>
      </c>
      <c r="O208" s="20">
        <f>N208*9/8+I208</f>
        <v>96.423469387755105</v>
      </c>
      <c r="P208" s="1">
        <f>J208*10*LN(O208/(N208/8+I208))+P$4</f>
        <v>111.63856867247227</v>
      </c>
      <c r="Q208" s="19">
        <f>P208/O208</f>
        <v>1.1577945637231899</v>
      </c>
      <c r="R208" s="29">
        <f t="shared" si="15"/>
        <v>1093.6683222321187</v>
      </c>
      <c r="S208" s="11">
        <f t="shared" si="16"/>
        <v>0.6795649403605265</v>
      </c>
      <c r="T208" s="11">
        <f t="shared" si="17"/>
        <v>0.98501858604305959</v>
      </c>
      <c r="U208" s="11">
        <f t="shared" si="18"/>
        <v>141.88999999999999</v>
      </c>
      <c r="V208" s="30">
        <f t="shared" si="19"/>
        <v>137.18685245238572</v>
      </c>
    </row>
    <row r="209" spans="1:22">
      <c r="A209" s="19">
        <v>4</v>
      </c>
      <c r="B209" s="19" t="s">
        <v>1</v>
      </c>
      <c r="C209" s="19">
        <v>0.02</v>
      </c>
      <c r="D209" s="19">
        <v>290</v>
      </c>
      <c r="E209" s="19">
        <v>2</v>
      </c>
      <c r="F209" s="19">
        <v>260</v>
      </c>
      <c r="G209" s="19">
        <v>1.79</v>
      </c>
      <c r="H209" s="19" t="s">
        <v>50</v>
      </c>
      <c r="I209" s="19">
        <f>C209*A209+I$4</f>
        <v>92.37</v>
      </c>
      <c r="J209" s="37">
        <f>(K$4+A209*(G209*(1-H$4)+E209*H$4))/((A209*(G209*(1-H$4)+E209*H$4))/(F209*(1-H$4)+D209*H$4)+K$4/J$4)</f>
        <v>294.69883758731129</v>
      </c>
      <c r="K209">
        <f>A209*(G209*(1-H$4)+E209*H$4)+K$4</f>
        <v>943.16</v>
      </c>
      <c r="L209" s="19">
        <f>A209</f>
        <v>4</v>
      </c>
      <c r="M209" s="19" t="str">
        <f>B209</f>
        <v>паук</v>
      </c>
      <c r="N209" s="20">
        <f>(K209/$O$4-I209)*8/9</f>
        <v>3.4407256235827566</v>
      </c>
      <c r="O209" s="20">
        <f>N209*9/8+I209</f>
        <v>96.240816326530606</v>
      </c>
      <c r="P209" s="1">
        <f>J209*10*LN(O209/(N209/8+I209))+P$4</f>
        <v>107.28787206783156</v>
      </c>
      <c r="Q209" s="19">
        <f>P209/O209</f>
        <v>1.1147855573441934</v>
      </c>
      <c r="R209" s="29">
        <f t="shared" si="15"/>
        <v>1094.1315508284122</v>
      </c>
      <c r="S209" s="11">
        <f t="shared" si="16"/>
        <v>0.67837327360633393</v>
      </c>
      <c r="T209" s="11">
        <f t="shared" si="17"/>
        <v>0.98335359483529772</v>
      </c>
      <c r="U209" s="11">
        <f t="shared" si="18"/>
        <v>141.87</v>
      </c>
      <c r="V209" s="30">
        <f t="shared" si="19"/>
        <v>137.48196333434089</v>
      </c>
    </row>
    <row r="210" spans="1:22">
      <c r="A210" s="19">
        <v>3</v>
      </c>
      <c r="B210" s="19" t="s">
        <v>1</v>
      </c>
      <c r="C210" s="19">
        <v>0.02</v>
      </c>
      <c r="D210" s="19">
        <v>290</v>
      </c>
      <c r="E210" s="19">
        <v>2</v>
      </c>
      <c r="F210" s="19">
        <v>260</v>
      </c>
      <c r="G210" s="19">
        <v>1.79</v>
      </c>
      <c r="H210" s="19" t="s">
        <v>50</v>
      </c>
      <c r="I210" s="19">
        <f>C210*A210+I$4</f>
        <v>92.350000000000009</v>
      </c>
      <c r="J210" s="37">
        <f>(K$4+A210*(G210*(1-H$4)+E210*H$4))/((A210*(G210*(1-H$4)+E210*H$4))/(F210*(1-H$4)+D210*H$4)+K$4/J$4)</f>
        <v>294.77364125658846</v>
      </c>
      <c r="K210">
        <f>A210*(G210*(1-H$4)+E210*H$4)+K$4</f>
        <v>941.37</v>
      </c>
      <c r="L210" s="19">
        <f>A210</f>
        <v>3</v>
      </c>
      <c r="M210" s="19" t="str">
        <f>B210</f>
        <v>паук</v>
      </c>
      <c r="N210" s="20">
        <f>(K210/$O$4-I210)*8/9</f>
        <v>3.2961451247165439</v>
      </c>
      <c r="O210" s="20">
        <f>N210*9/8+I210</f>
        <v>96.058163265306121</v>
      </c>
      <c r="P210" s="1">
        <f>J210*10*LN(O210/(N210/8+I210))+P$4</f>
        <v>102.92495273149227</v>
      </c>
      <c r="Q210" s="19">
        <f>P210/O210</f>
        <v>1.0714857460601297</v>
      </c>
      <c r="R210" s="29">
        <f t="shared" si="15"/>
        <v>1094.5961308333974</v>
      </c>
      <c r="S210" s="11">
        <f t="shared" si="16"/>
        <v>0.67718127081639834</v>
      </c>
      <c r="T210" s="11">
        <f t="shared" si="17"/>
        <v>0.98168792299750751</v>
      </c>
      <c r="U210" s="11">
        <f t="shared" si="18"/>
        <v>141.85000000000002</v>
      </c>
      <c r="V210" s="30">
        <f t="shared" si="19"/>
        <v>137.77834661493242</v>
      </c>
    </row>
    <row r="211" spans="1:22">
      <c r="A211" s="19">
        <v>2</v>
      </c>
      <c r="B211" s="19" t="s">
        <v>1</v>
      </c>
      <c r="C211" s="19">
        <v>0.02</v>
      </c>
      <c r="D211" s="19">
        <v>290</v>
      </c>
      <c r="E211" s="19">
        <v>2</v>
      </c>
      <c r="F211" s="19">
        <v>260</v>
      </c>
      <c r="G211" s="19">
        <v>1.79</v>
      </c>
      <c r="H211" s="19" t="s">
        <v>50</v>
      </c>
      <c r="I211" s="19">
        <f>C211*A211+I$4</f>
        <v>92.330000000000013</v>
      </c>
      <c r="J211" s="37">
        <f>(K$4+A211*(G211*(1-H$4)+E211*H$4))/((A211*(G211*(1-H$4)+E211*H$4))/(F211*(1-H$4)+D211*H$4)+K$4/J$4)</f>
        <v>294.84876814579729</v>
      </c>
      <c r="K211">
        <f>A211*(G211*(1-H$4)+E211*H$4)+K$4</f>
        <v>939.58</v>
      </c>
      <c r="L211" s="19">
        <f>A211</f>
        <v>2</v>
      </c>
      <c r="M211" s="19" t="str">
        <f>B211</f>
        <v>паук</v>
      </c>
      <c r="N211" s="20">
        <f>(K211/$O$4-I211)*8/9</f>
        <v>3.1515646258503316</v>
      </c>
      <c r="O211" s="20">
        <f>N211*9/8+I211</f>
        <v>95.875510204081635</v>
      </c>
      <c r="P211" s="1">
        <f>J211*10*LN(O211/(N211/8+I211))+P$4</f>
        <v>98.549749285740788</v>
      </c>
      <c r="Q211" s="19">
        <f>P211/O211</f>
        <v>1.0278928276466717</v>
      </c>
      <c r="R211" s="29">
        <f t="shared" si="15"/>
        <v>1095.062070671042</v>
      </c>
      <c r="S211" s="11">
        <f t="shared" si="16"/>
        <v>0.67598893184856257</v>
      </c>
      <c r="T211" s="11">
        <f t="shared" si="17"/>
        <v>0.98002157011225199</v>
      </c>
      <c r="U211" s="11">
        <f t="shared" si="18"/>
        <v>141.83000000000001</v>
      </c>
      <c r="V211" s="30">
        <f t="shared" si="19"/>
        <v>138.07601054104046</v>
      </c>
    </row>
    <row r="212" spans="1:22">
      <c r="A212">
        <v>9</v>
      </c>
      <c r="B212" t="s">
        <v>0</v>
      </c>
      <c r="C212">
        <v>0.02</v>
      </c>
      <c r="D212">
        <v>315</v>
      </c>
      <c r="E212">
        <v>2</v>
      </c>
      <c r="F212">
        <v>80</v>
      </c>
      <c r="G212">
        <v>0.5</v>
      </c>
      <c r="H212" t="s">
        <v>37</v>
      </c>
      <c r="I212">
        <f>C212*A212+I$4</f>
        <v>92.470000000000013</v>
      </c>
      <c r="J212" s="37">
        <f>(K$4+A212*(G212*(1-H$4)+E212*H$4))/((A212*(G212*(1-H$4)+E212*H$4))/(F212*(1-H$4)+D212*H$4)+K$4/J$4)</f>
        <v>291.25479775612638</v>
      </c>
      <c r="K212">
        <f>A212*(G212*(1-H$4)+E212*H$4)+K$4</f>
        <v>940.5</v>
      </c>
      <c r="L212">
        <f>A212</f>
        <v>9</v>
      </c>
      <c r="M212" t="str">
        <f>B212</f>
        <v>муравей</v>
      </c>
      <c r="N212" s="1">
        <f>(K212/$O$4-I212)*8/9</f>
        <v>3.1105668934240183</v>
      </c>
      <c r="O212" s="1">
        <f>N212*9/8+I212</f>
        <v>95.969387755102034</v>
      </c>
      <c r="P212" s="1">
        <f>J212*10*LN(O212/(N212/8+I212))+P$4</f>
        <v>95.965480912471975</v>
      </c>
      <c r="Q212" s="19">
        <f>P212/O212</f>
        <v>0.99995929074133483</v>
      </c>
      <c r="R212" s="29">
        <f t="shared" si="15"/>
        <v>1080.4226573441388</v>
      </c>
      <c r="S212" s="11">
        <f t="shared" si="16"/>
        <v>0.67598357226950778</v>
      </c>
      <c r="T212" s="11">
        <f t="shared" si="17"/>
        <v>0.97957933811474962</v>
      </c>
      <c r="U212" s="11">
        <f t="shared" si="18"/>
        <v>141.97000000000003</v>
      </c>
      <c r="V212" s="30">
        <f t="shared" si="19"/>
        <v>136.25955450579011</v>
      </c>
    </row>
    <row r="213" spans="1:22">
      <c r="A213">
        <v>8</v>
      </c>
      <c r="B213" t="s">
        <v>0</v>
      </c>
      <c r="C213">
        <v>0.02</v>
      </c>
      <c r="D213">
        <v>315</v>
      </c>
      <c r="E213">
        <v>2</v>
      </c>
      <c r="F213">
        <v>80</v>
      </c>
      <c r="G213">
        <v>0.5</v>
      </c>
      <c r="H213" t="s">
        <v>37</v>
      </c>
      <c r="I213">
        <f>C213*A213+I$4</f>
        <v>92.45</v>
      </c>
      <c r="J213" s="37">
        <f>(K$4+A213*(G213*(1-H$4)+E213*H$4))/((A213*(G213*(1-H$4)+E213*H$4))/(F213*(1-H$4)+D213*H$4)+K$4/J$4)</f>
        <v>291.66447541414675</v>
      </c>
      <c r="K213">
        <f>A213*(G213*(1-H$4)+E213*H$4)+K$4</f>
        <v>940</v>
      </c>
      <c r="L213">
        <f>A213</f>
        <v>8</v>
      </c>
      <c r="M213" t="str">
        <f>B213</f>
        <v>муравей</v>
      </c>
      <c r="N213" s="1">
        <f>(K213/$O$4-I213)*8/9</f>
        <v>3.0829931972789004</v>
      </c>
      <c r="O213" s="1">
        <f>N213*9/8+I213</f>
        <v>95.918367346938766</v>
      </c>
      <c r="P213" s="1">
        <f>J213*10*LN(O213/(N213/8+I213))+P$4</f>
        <v>95.28601258102475</v>
      </c>
      <c r="Q213" s="19">
        <f>P213/O213</f>
        <v>0.99340736520642836</v>
      </c>
      <c r="R213" s="29">
        <f t="shared" si="15"/>
        <v>1082.1269407723769</v>
      </c>
      <c r="S213" s="11">
        <f t="shared" si="16"/>
        <v>0.67571938955222799</v>
      </c>
      <c r="T213" s="11">
        <f t="shared" si="17"/>
        <v>0.97925847214843054</v>
      </c>
      <c r="U213" s="11">
        <f t="shared" si="18"/>
        <v>141.94999999999999</v>
      </c>
      <c r="V213" s="30">
        <f t="shared" si="19"/>
        <v>136.52379700236656</v>
      </c>
    </row>
    <row r="214" spans="1:22">
      <c r="A214">
        <v>7</v>
      </c>
      <c r="B214" t="s">
        <v>0</v>
      </c>
      <c r="C214">
        <v>0.02</v>
      </c>
      <c r="D214">
        <v>315</v>
      </c>
      <c r="E214">
        <v>2</v>
      </c>
      <c r="F214">
        <v>80</v>
      </c>
      <c r="G214">
        <v>0.5</v>
      </c>
      <c r="H214" t="s">
        <v>37</v>
      </c>
      <c r="I214">
        <f>C214*A214+I$4</f>
        <v>92.43</v>
      </c>
      <c r="J214" s="37">
        <f>(K$4+A214*(G214*(1-H$4)+E214*H$4))/((A214*(G214*(1-H$4)+E214*H$4))/(F214*(1-H$4)+D214*H$4)+K$4/J$4)</f>
        <v>292.0757451012679</v>
      </c>
      <c r="K214">
        <f>A214*(G214*(1-H$4)+E214*H$4)+K$4</f>
        <v>939.5</v>
      </c>
      <c r="L214">
        <f>A214</f>
        <v>7</v>
      </c>
      <c r="M214" t="str">
        <f>B214</f>
        <v>муравей</v>
      </c>
      <c r="N214" s="1">
        <f>(K214/$O$4-I214)*8/9</f>
        <v>3.0554195011337697</v>
      </c>
      <c r="O214" s="1">
        <f>N214*9/8+I214</f>
        <v>95.867346938775498</v>
      </c>
      <c r="P214" s="1">
        <f>J214*10*LN(O214/(N214/8+I214))+P$4</f>
        <v>94.604131850704732</v>
      </c>
      <c r="Q214" s="19">
        <f>P214/O214</f>
        <v>0.98682330190197609</v>
      </c>
      <c r="R214" s="29">
        <f t="shared" si="15"/>
        <v>1083.8377141990848</v>
      </c>
      <c r="S214" s="11">
        <f t="shared" si="16"/>
        <v>0.67545513238057842</v>
      </c>
      <c r="T214" s="11">
        <f t="shared" si="17"/>
        <v>0.97893747512279683</v>
      </c>
      <c r="U214" s="11">
        <f t="shared" si="18"/>
        <v>141.93</v>
      </c>
      <c r="V214" s="30">
        <f t="shared" si="19"/>
        <v>136.78906635929525</v>
      </c>
    </row>
    <row r="215" spans="1:22">
      <c r="A215" s="19">
        <v>1</v>
      </c>
      <c r="B215" s="19" t="s">
        <v>1</v>
      </c>
      <c r="C215" s="19">
        <v>0.02</v>
      </c>
      <c r="D215" s="19">
        <v>290</v>
      </c>
      <c r="E215" s="19">
        <v>2</v>
      </c>
      <c r="F215" s="19">
        <v>260</v>
      </c>
      <c r="G215" s="19">
        <v>1.79</v>
      </c>
      <c r="H215" s="19" t="s">
        <v>50</v>
      </c>
      <c r="I215" s="19">
        <f>C215*A215+I$4</f>
        <v>92.31</v>
      </c>
      <c r="J215" s="37">
        <f>(K$4+A215*(G215*(1-H$4)+E215*H$4))/((A215*(G215*(1-H$4)+E215*H$4))/(F215*(1-H$4)+D215*H$4)+K$4/J$4)</f>
        <v>294.92422035437977</v>
      </c>
      <c r="K215">
        <f>A215*(G215*(1-H$4)+E215*H$4)+K$4</f>
        <v>937.79</v>
      </c>
      <c r="L215" s="19">
        <f>A215</f>
        <v>1</v>
      </c>
      <c r="M215" s="19" t="str">
        <f>B215</f>
        <v>паук</v>
      </c>
      <c r="N215" s="20">
        <f>(K215/$O$4-I215)*8/9</f>
        <v>3.0069841269841189</v>
      </c>
      <c r="O215" s="20">
        <f>N215*9/8+I215</f>
        <v>95.692857142857136</v>
      </c>
      <c r="P215" s="1">
        <f>J215*10*LN(O215/(N215/8+I215))+P$4</f>
        <v>94.162199896097547</v>
      </c>
      <c r="Q215" s="19">
        <f>P215/O215</f>
        <v>0.98400447752882414</v>
      </c>
      <c r="R215" s="29">
        <f t="shared" si="15"/>
        <v>1095.5293788380375</v>
      </c>
      <c r="S215" s="11">
        <f t="shared" si="16"/>
        <v>0.67479625656058906</v>
      </c>
      <c r="T215" s="11">
        <f t="shared" si="17"/>
        <v>0.97835453576175369</v>
      </c>
      <c r="U215" s="11">
        <f t="shared" si="18"/>
        <v>141.81</v>
      </c>
      <c r="V215" s="30">
        <f t="shared" si="19"/>
        <v>138.3749634309676</v>
      </c>
    </row>
    <row r="216" spans="1:22">
      <c r="A216">
        <v>6</v>
      </c>
      <c r="B216" t="s">
        <v>0</v>
      </c>
      <c r="C216">
        <v>0.02</v>
      </c>
      <c r="D216">
        <v>315</v>
      </c>
      <c r="E216">
        <v>2</v>
      </c>
      <c r="F216">
        <v>80</v>
      </c>
      <c r="G216">
        <v>0.5</v>
      </c>
      <c r="H216" t="s">
        <v>37</v>
      </c>
      <c r="I216">
        <f>C216*A216+I$4</f>
        <v>92.410000000000011</v>
      </c>
      <c r="J216" s="37">
        <f>(K$4+A216*(G216*(1-H$4)+E216*H$4))/((A216*(G216*(1-H$4)+E216*H$4))/(F216*(1-H$4)+D216*H$4)+K$4/J$4)</f>
        <v>292.48861611562063</v>
      </c>
      <c r="K216">
        <f>A216*(G216*(1-H$4)+E216*H$4)+K$4</f>
        <v>939</v>
      </c>
      <c r="L216">
        <f>A216</f>
        <v>6</v>
      </c>
      <c r="M216" t="str">
        <f>B216</f>
        <v>муравей</v>
      </c>
      <c r="N216" s="1">
        <f>(K216/$O$4-I216)*8/9</f>
        <v>3.0278458049886519</v>
      </c>
      <c r="O216" s="1">
        <f>N216*9/8+I216</f>
        <v>95.816326530612244</v>
      </c>
      <c r="P216" s="1">
        <f>J216*10*LN(O216/(N216/8+I216))+P$4</f>
        <v>93.919824869200284</v>
      </c>
      <c r="Q216" s="19">
        <f>P216/O216</f>
        <v>0.9802069049181712</v>
      </c>
      <c r="R216" s="26">
        <f t="shared" si="15"/>
        <v>1085.5550154600305</v>
      </c>
      <c r="S216" s="27">
        <f t="shared" si="16"/>
        <v>0.67519080072307958</v>
      </c>
      <c r="T216" s="27">
        <f t="shared" si="17"/>
        <v>0.97861634695753486</v>
      </c>
      <c r="U216" s="27">
        <f t="shared" si="18"/>
        <v>141.91000000000003</v>
      </c>
      <c r="V216" s="28">
        <f t="shared" si="19"/>
        <v>137.05536857387975</v>
      </c>
    </row>
    <row r="217" spans="1:22">
      <c r="A217">
        <v>5</v>
      </c>
      <c r="B217" t="s">
        <v>0</v>
      </c>
      <c r="C217">
        <v>0.02</v>
      </c>
      <c r="D217">
        <v>315</v>
      </c>
      <c r="E217">
        <v>2</v>
      </c>
      <c r="F217">
        <v>80</v>
      </c>
      <c r="G217">
        <v>0.5</v>
      </c>
      <c r="H217" t="s">
        <v>37</v>
      </c>
      <c r="I217">
        <f>C217*A217+I$4</f>
        <v>92.39</v>
      </c>
      <c r="J217" s="37">
        <f>(K$4+A217*(G217*(1-H$4)+E217*H$4))/((A217*(G217*(1-H$4)+E217*H$4))/(F217*(1-H$4)+D217*H$4)+K$4/J$4)</f>
        <v>292.90309782788376</v>
      </c>
      <c r="K217">
        <f>A217*(G217*(1-H$4)+E217*H$4)+K$4</f>
        <v>938.5</v>
      </c>
      <c r="L217">
        <f>A217</f>
        <v>5</v>
      </c>
      <c r="M217" t="str">
        <f>B217</f>
        <v>муравей</v>
      </c>
      <c r="N217" s="1">
        <f>(K217/$O$4-I217)*8/9</f>
        <v>3.000272108843534</v>
      </c>
      <c r="O217" s="1">
        <f>N217*9/8+I217</f>
        <v>95.765306122448976</v>
      </c>
      <c r="P217" s="1">
        <f>J217*10*LN(O217/(N217/8+I217))+P$4</f>
        <v>93.23307767645592</v>
      </c>
      <c r="Q217" s="19">
        <f>P217/O217</f>
        <v>0.97355797680262979</v>
      </c>
      <c r="R217" s="29">
        <f t="shared" si="15"/>
        <v>1087.2788826861461</v>
      </c>
      <c r="S217" s="11">
        <f t="shared" si="16"/>
        <v>0.67492639454823444</v>
      </c>
      <c r="T217" s="11">
        <f t="shared" si="17"/>
        <v>0.97829508757226447</v>
      </c>
      <c r="U217" s="11">
        <f t="shared" si="18"/>
        <v>141.88999999999999</v>
      </c>
      <c r="V217" s="30">
        <f t="shared" si="19"/>
        <v>137.32270969021721</v>
      </c>
    </row>
    <row r="218" spans="1:22">
      <c r="A218">
        <v>4</v>
      </c>
      <c r="B218" t="s">
        <v>0</v>
      </c>
      <c r="C218">
        <v>0.02</v>
      </c>
      <c r="D218">
        <v>315</v>
      </c>
      <c r="E218">
        <v>2</v>
      </c>
      <c r="F218">
        <v>80</v>
      </c>
      <c r="G218">
        <v>0.5</v>
      </c>
      <c r="H218" t="s">
        <v>37</v>
      </c>
      <c r="I218">
        <f>C218*A218+I$4</f>
        <v>92.37</v>
      </c>
      <c r="J218" s="37">
        <f>(K$4+A218*(G218*(1-H$4)+E218*H$4))/((A218*(G218*(1-H$4)+E218*H$4))/(F218*(1-H$4)+D218*H$4)+K$4/J$4)</f>
        <v>293.31919968199281</v>
      </c>
      <c r="K218">
        <f>A218*(G218*(1-H$4)+E218*H$4)+K$4</f>
        <v>938</v>
      </c>
      <c r="L218">
        <f>A218</f>
        <v>4</v>
      </c>
      <c r="M218" t="str">
        <f>B218</f>
        <v>муравей</v>
      </c>
      <c r="N218" s="1">
        <f>(K218/$O$4-I218)*8/9</f>
        <v>2.9726984126984033</v>
      </c>
      <c r="O218" s="1">
        <f>N218*9/8+I218</f>
        <v>95.714285714285708</v>
      </c>
      <c r="P218" s="1">
        <f>J218*10*LN(O218/(N218/8+I218))+P$4</f>
        <v>92.54387620362678</v>
      </c>
      <c r="Q218" s="19">
        <f>P218/O218</f>
        <v>0.9668763185453545</v>
      </c>
      <c r="R218" s="26">
        <f t="shared" si="15"/>
        <v>1089.0093543064102</v>
      </c>
      <c r="S218" s="27">
        <f t="shared" si="16"/>
        <v>0.67466191382452745</v>
      </c>
      <c r="T218" s="27">
        <f t="shared" si="17"/>
        <v>0.97797369688654034</v>
      </c>
      <c r="U218" s="27">
        <f t="shared" si="18"/>
        <v>141.87</v>
      </c>
      <c r="V218" s="28">
        <f t="shared" si="19"/>
        <v>137.59109579965548</v>
      </c>
    </row>
    <row r="219" spans="1:22">
      <c r="A219">
        <v>3</v>
      </c>
      <c r="B219" t="s">
        <v>0</v>
      </c>
      <c r="C219">
        <v>0.02</v>
      </c>
      <c r="D219">
        <v>315</v>
      </c>
      <c r="E219">
        <v>2</v>
      </c>
      <c r="F219">
        <v>80</v>
      </c>
      <c r="G219">
        <v>0.5</v>
      </c>
      <c r="H219" t="s">
        <v>37</v>
      </c>
      <c r="I219">
        <f>C219*A219+I$4</f>
        <v>92.350000000000009</v>
      </c>
      <c r="J219" s="37">
        <f>(K$4+A219*(G219*(1-H$4)+E219*H$4))/((A219*(G219*(1-H$4)+E219*H$4))/(F219*(1-H$4)+D219*H$4)+K$4/J$4)</f>
        <v>293.73693119585784</v>
      </c>
      <c r="K219">
        <f>A219*(G219*(1-H$4)+E219*H$4)+K$4</f>
        <v>937.5</v>
      </c>
      <c r="L219">
        <f>A219</f>
        <v>3</v>
      </c>
      <c r="M219" t="str">
        <f>B219</f>
        <v>муравей</v>
      </c>
      <c r="N219" s="1">
        <f>(K219/$O$4-I219)*8/9</f>
        <v>2.9451247165532726</v>
      </c>
      <c r="O219" s="1">
        <f>N219*9/8+I219</f>
        <v>95.66326530612244</v>
      </c>
      <c r="P219" s="1">
        <f>J219*10*LN(O219/(N219/8+I219))+P$4</f>
        <v>91.852206272007621</v>
      </c>
      <c r="Q219" s="19">
        <f>P219/O219</f>
        <v>0.96016172956338641</v>
      </c>
      <c r="R219" s="29">
        <f t="shared" si="15"/>
        <v>1090.7464690507686</v>
      </c>
      <c r="S219" s="11">
        <f t="shared" si="16"/>
        <v>0.67439735852042604</v>
      </c>
      <c r="T219" s="11">
        <f t="shared" si="17"/>
        <v>0.97765217481985112</v>
      </c>
      <c r="U219" s="11">
        <f t="shared" si="18"/>
        <v>141.85000000000002</v>
      </c>
      <c r="V219" s="30">
        <f t="shared" si="19"/>
        <v>137.86053304125593</v>
      </c>
    </row>
    <row r="220" spans="1:22">
      <c r="A220">
        <v>2</v>
      </c>
      <c r="B220" t="s">
        <v>0</v>
      </c>
      <c r="C220">
        <v>0.02</v>
      </c>
      <c r="D220">
        <v>315</v>
      </c>
      <c r="E220">
        <v>2</v>
      </c>
      <c r="F220">
        <v>80</v>
      </c>
      <c r="G220">
        <v>0.5</v>
      </c>
      <c r="H220" t="s">
        <v>37</v>
      </c>
      <c r="I220">
        <f>C220*A220+I$4</f>
        <v>92.330000000000013</v>
      </c>
      <c r="J220" s="37">
        <f>(K$4+A220*(G220*(1-H$4)+E220*H$4))/((A220*(G220*(1-H$4)+E220*H$4))/(F220*(1-H$4)+D220*H$4)+K$4/J$4)</f>
        <v>294.15630196208843</v>
      </c>
      <c r="K220">
        <f>A220*(G220*(1-H$4)+E220*H$4)+K$4</f>
        <v>937</v>
      </c>
      <c r="L220">
        <f>A220</f>
        <v>2</v>
      </c>
      <c r="M220" t="str">
        <f>B220</f>
        <v>муравей</v>
      </c>
      <c r="N220" s="1">
        <f>(K220/$O$4-I220)*8/9</f>
        <v>2.9175510204081423</v>
      </c>
      <c r="O220" s="1">
        <f>N220*9/8+I220</f>
        <v>95.612244897959172</v>
      </c>
      <c r="P220" s="1">
        <f>J220*10*LN(O220/(N220/8+I220))+P$4</f>
        <v>91.158053591959714</v>
      </c>
      <c r="Q220" s="19">
        <f>P220/O220</f>
        <v>0.95341400768538453</v>
      </c>
      <c r="R220" s="26">
        <f t="shared" si="15"/>
        <v>1092.4902659530826</v>
      </c>
      <c r="S220" s="27">
        <f t="shared" si="16"/>
        <v>0.67413272860437967</v>
      </c>
      <c r="T220" s="27">
        <f t="shared" si="17"/>
        <v>0.97733052129161979</v>
      </c>
      <c r="U220" s="27">
        <f t="shared" si="18"/>
        <v>141.83000000000001</v>
      </c>
      <c r="V220" s="28">
        <f t="shared" si="19"/>
        <v>138.13102760226138</v>
      </c>
    </row>
    <row r="221" spans="1:22" ht="15.75" thickBot="1">
      <c r="A221">
        <v>1</v>
      </c>
      <c r="B221" t="s">
        <v>0</v>
      </c>
      <c r="C221">
        <v>0.02</v>
      </c>
      <c r="D221">
        <v>315</v>
      </c>
      <c r="E221">
        <v>2</v>
      </c>
      <c r="F221">
        <v>80</v>
      </c>
      <c r="G221">
        <v>0.5</v>
      </c>
      <c r="H221" t="s">
        <v>37</v>
      </c>
      <c r="I221">
        <f>C221*A221+I$4</f>
        <v>92.31</v>
      </c>
      <c r="J221" s="37">
        <f>(K$4+A221*(G221*(1-H$4)+E221*H$4))/((A221*(G221*(1-H$4)+E221*H$4))/(F221*(1-H$4)+D221*H$4)+K$4/J$4)</f>
        <v>294.5773216487288</v>
      </c>
      <c r="K221">
        <f>A221*(G221*(1-H$4)+E221*H$4)+K$4</f>
        <v>936.5</v>
      </c>
      <c r="L221">
        <f>A221</f>
        <v>1</v>
      </c>
      <c r="M221" t="str">
        <f>B221</f>
        <v>муравей</v>
      </c>
      <c r="N221" s="1">
        <f>(K221/$O$4-I221)*8/9</f>
        <v>2.889977324263024</v>
      </c>
      <c r="O221" s="1">
        <f>N221*9/8+I221</f>
        <v>95.561224489795904</v>
      </c>
      <c r="P221" s="1">
        <f>J221*10*LN(O221/(N221/8+I221))+P$4</f>
        <v>90.46140376182035</v>
      </c>
      <c r="Q221" s="19">
        <f>P221/O221</f>
        <v>0.94663294913597384</v>
      </c>
      <c r="R221" s="31">
        <f t="shared" si="15"/>
        <v>1094.2407843541225</v>
      </c>
      <c r="S221" s="32">
        <f t="shared" si="16"/>
        <v>0.67386802404481994</v>
      </c>
      <c r="T221" s="32">
        <f t="shared" si="17"/>
        <v>0.97700873622120343</v>
      </c>
      <c r="U221" s="32">
        <f t="shared" si="18"/>
        <v>141.81</v>
      </c>
      <c r="V221" s="33">
        <f t="shared" si="19"/>
        <v>138.40258571856984</v>
      </c>
    </row>
    <row r="222" spans="1:22" ht="15.75" thickTop="1"/>
  </sheetData>
  <sortState ref="A6:Q221">
    <sortCondition descending="1" ref="Q6:Q22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:B4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D222"/>
  <sheetViews>
    <sheetView workbookViewId="0">
      <selection activeCell="N17" sqref="N17"/>
    </sheetView>
  </sheetViews>
  <sheetFormatPr defaultRowHeight="15"/>
  <cols>
    <col min="1" max="1" width="2.140625" bestFit="1" customWidth="1"/>
    <col min="2" max="2" width="9" bestFit="1" customWidth="1"/>
    <col min="3" max="3" width="5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8" width="6.42578125" bestFit="1" customWidth="1"/>
    <col min="9" max="9" width="7.7109375" bestFit="1" customWidth="1"/>
    <col min="10" max="10" width="4" bestFit="1" customWidth="1"/>
    <col min="11" max="11" width="6" bestFit="1" customWidth="1"/>
    <col min="12" max="12" width="2.140625" bestFit="1" customWidth="1"/>
    <col min="13" max="13" width="9" bestFit="1" customWidth="1"/>
    <col min="14" max="14" width="8.28515625" bestFit="1" customWidth="1"/>
    <col min="15" max="15" width="8.5703125" bestFit="1" customWidth="1"/>
    <col min="16" max="16" width="8.28515625" bestFit="1" customWidth="1"/>
    <col min="17" max="17" width="6.7109375" bestFit="1" customWidth="1"/>
    <col min="18" max="18" width="7.5703125" bestFit="1" customWidth="1"/>
    <col min="19" max="20" width="5.5703125" bestFit="1" customWidth="1"/>
    <col min="21" max="21" width="6.5703125" bestFit="1" customWidth="1"/>
    <col min="22" max="22" width="9.5703125" bestFit="1" customWidth="1"/>
    <col min="25" max="25" width="2.140625" bestFit="1" customWidth="1"/>
    <col min="26" max="26" width="8.85546875" bestFit="1" customWidth="1"/>
    <col min="27" max="28" width="5.5703125" bestFit="1" customWidth="1"/>
    <col min="29" max="30" width="7.5703125" bestFit="1" customWidth="1"/>
  </cols>
  <sheetData>
    <row r="2" spans="1:30" ht="15.75" thickBot="1"/>
    <row r="3" spans="1:30" ht="15.75" thickTop="1">
      <c r="I3" t="s">
        <v>33</v>
      </c>
      <c r="J3" t="s">
        <v>70</v>
      </c>
      <c r="M3" t="s">
        <v>80</v>
      </c>
      <c r="N3" t="s">
        <v>45</v>
      </c>
      <c r="O3" t="s">
        <v>46</v>
      </c>
      <c r="P3" t="s">
        <v>30</v>
      </c>
      <c r="R3" s="21" t="s">
        <v>77</v>
      </c>
      <c r="S3" s="22"/>
      <c r="T3" s="22"/>
      <c r="U3" s="22"/>
      <c r="V3" s="23"/>
    </row>
    <row r="4" spans="1:30">
      <c r="D4" t="s">
        <v>72</v>
      </c>
      <c r="E4" t="s">
        <v>72</v>
      </c>
      <c r="F4" t="s">
        <v>71</v>
      </c>
      <c r="G4" t="s">
        <v>71</v>
      </c>
      <c r="I4">
        <v>1.145</v>
      </c>
      <c r="J4">
        <v>1</v>
      </c>
      <c r="M4">
        <v>0</v>
      </c>
      <c r="N4">
        <v>9.8000000000000007</v>
      </c>
      <c r="O4">
        <v>1</v>
      </c>
      <c r="P4">
        <f>O4*N4</f>
        <v>9.8000000000000007</v>
      </c>
      <c r="R4" s="24">
        <v>122</v>
      </c>
      <c r="S4" s="8"/>
      <c r="T4" s="8"/>
      <c r="U4" s="8"/>
      <c r="V4" s="25"/>
    </row>
    <row r="5" spans="1:30">
      <c r="A5" t="s">
        <v>69</v>
      </c>
      <c r="B5" t="s">
        <v>73</v>
      </c>
      <c r="C5" t="s">
        <v>74</v>
      </c>
      <c r="D5" t="s">
        <v>25</v>
      </c>
      <c r="E5" t="s">
        <v>26</v>
      </c>
      <c r="F5" t="s">
        <v>25</v>
      </c>
      <c r="G5" t="s">
        <v>26</v>
      </c>
      <c r="H5" t="s">
        <v>75</v>
      </c>
      <c r="I5" t="s">
        <v>76</v>
      </c>
      <c r="J5" t="s">
        <v>25</v>
      </c>
      <c r="K5" t="s">
        <v>26</v>
      </c>
      <c r="L5" t="s">
        <v>69</v>
      </c>
      <c r="M5" t="s">
        <v>73</v>
      </c>
      <c r="N5" t="s">
        <v>77</v>
      </c>
      <c r="O5" t="s">
        <v>78</v>
      </c>
      <c r="P5" t="s">
        <v>27</v>
      </c>
      <c r="Q5" t="s">
        <v>79</v>
      </c>
      <c r="R5" s="24" t="s">
        <v>27</v>
      </c>
      <c r="S5" s="8" t="s">
        <v>46</v>
      </c>
      <c r="T5" s="8" t="s">
        <v>47</v>
      </c>
      <c r="U5" s="8" t="s">
        <v>78</v>
      </c>
      <c r="V5" s="25" t="s">
        <v>32</v>
      </c>
      <c r="Y5" t="s">
        <v>69</v>
      </c>
      <c r="Z5" t="s">
        <v>73</v>
      </c>
      <c r="AA5" t="s">
        <v>77</v>
      </c>
      <c r="AB5" t="s">
        <v>78</v>
      </c>
      <c r="AC5" t="s">
        <v>27</v>
      </c>
      <c r="AD5" t="s">
        <v>79</v>
      </c>
    </row>
    <row r="6" spans="1:30">
      <c r="A6">
        <v>1</v>
      </c>
      <c r="B6" t="s">
        <v>62</v>
      </c>
      <c r="C6">
        <v>1.5</v>
      </c>
      <c r="D6">
        <v>320</v>
      </c>
      <c r="E6">
        <v>215</v>
      </c>
      <c r="F6">
        <v>250</v>
      </c>
      <c r="G6">
        <v>168</v>
      </c>
      <c r="H6" t="s">
        <v>66</v>
      </c>
      <c r="I6">
        <f t="shared" ref="I6:I14" si="0">C6*A6+I$4</f>
        <v>2.645</v>
      </c>
      <c r="J6">
        <f t="shared" ref="J6:J14" si="1">F6*(1-J$4)+D6*J$4</f>
        <v>320</v>
      </c>
      <c r="K6">
        <f t="shared" ref="K6:K14" si="2">A6*(G6*(1-J$4)+E6*J$4)</f>
        <v>215</v>
      </c>
      <c r="L6">
        <f t="shared" ref="L6:L14" si="3">A6</f>
        <v>1</v>
      </c>
      <c r="M6" t="str">
        <f t="shared" ref="M6:M14" si="4">B6</f>
        <v>вертляв</v>
      </c>
      <c r="N6" s="1">
        <f t="shared" ref="N6:N14" si="5">(K6/$P$4-I6)*8/9</f>
        <v>17.150022675736963</v>
      </c>
      <c r="O6" s="1">
        <f t="shared" ref="O6:O14" si="6">N6*9/8+I6</f>
        <v>21.938775510204085</v>
      </c>
      <c r="P6" s="1">
        <f t="shared" ref="P6:P14" si="7">J6*10*LN(O6/(N6/8+I6))+M$4</f>
        <v>4870.3540272554828</v>
      </c>
      <c r="Q6" s="19">
        <f t="shared" ref="Q6:Q14" si="8">P6/O6</f>
        <v>221.9975324051336</v>
      </c>
      <c r="R6" s="29">
        <f t="shared" ref="R6:R69" si="9">J6*10*LN((9/8*R$4+I6)/(R$4/8+I6))</f>
        <v>6580.3865504019559</v>
      </c>
      <c r="S6" s="11">
        <f t="shared" ref="S6:S69" si="10">K6/(9/8*R$4+I6)/N$4</f>
        <v>0.15682315672614516</v>
      </c>
      <c r="T6" s="11">
        <f t="shared" ref="T6:T69" si="11">K6/(1/8*R$4+I6)/N$4</f>
        <v>1.225972367153064</v>
      </c>
      <c r="U6" s="11">
        <f t="shared" ref="U6:U69" si="12">R$4*9/8+I6</f>
        <v>139.89500000000001</v>
      </c>
      <c r="V6" s="30">
        <f t="shared" ref="V6:V69" si="13">R$4*10*J6/K6</f>
        <v>1815.8139534883721</v>
      </c>
      <c r="Y6">
        <v>4</v>
      </c>
      <c r="Z6" s="1" t="s">
        <v>0</v>
      </c>
      <c r="AA6" s="1">
        <v>0.40651247165532867</v>
      </c>
      <c r="AB6" s="1">
        <v>0.81632653061224481</v>
      </c>
      <c r="AC6" s="1">
        <v>2170.6993126199882</v>
      </c>
      <c r="AD6" s="1">
        <v>2659.1066579594858</v>
      </c>
    </row>
    <row r="7" spans="1:30">
      <c r="A7">
        <v>2</v>
      </c>
      <c r="B7" t="s">
        <v>62</v>
      </c>
      <c r="C7">
        <v>1.5</v>
      </c>
      <c r="D7">
        <v>320</v>
      </c>
      <c r="E7">
        <v>215</v>
      </c>
      <c r="F7">
        <v>250</v>
      </c>
      <c r="G7">
        <v>168</v>
      </c>
      <c r="H7" t="s">
        <v>66</v>
      </c>
      <c r="I7">
        <f t="shared" si="0"/>
        <v>4.1449999999999996</v>
      </c>
      <c r="J7">
        <f t="shared" si="1"/>
        <v>320</v>
      </c>
      <c r="K7">
        <f t="shared" si="2"/>
        <v>430</v>
      </c>
      <c r="L7">
        <f t="shared" si="3"/>
        <v>2</v>
      </c>
      <c r="M7" t="str">
        <f t="shared" si="4"/>
        <v>вертляв</v>
      </c>
      <c r="N7" s="1">
        <f t="shared" si="5"/>
        <v>35.317823129251707</v>
      </c>
      <c r="O7" s="1">
        <f t="shared" si="6"/>
        <v>43.877551020408163</v>
      </c>
      <c r="P7" s="1">
        <f t="shared" si="7"/>
        <v>5229.8701496927824</v>
      </c>
      <c r="Q7" s="19">
        <f t="shared" si="8"/>
        <v>119.19238945811458</v>
      </c>
      <c r="R7" s="26">
        <f t="shared" si="9"/>
        <v>6356.9346920525231</v>
      </c>
      <c r="S7" s="27">
        <f t="shared" si="10"/>
        <v>0.31031897181942891</v>
      </c>
      <c r="T7" s="27">
        <f t="shared" si="11"/>
        <v>2.2623125042747185</v>
      </c>
      <c r="U7" s="27">
        <f t="shared" si="12"/>
        <v>141.39500000000001</v>
      </c>
      <c r="V7" s="28">
        <f t="shared" si="13"/>
        <v>907.90697674418607</v>
      </c>
      <c r="Y7">
        <v>3</v>
      </c>
      <c r="Z7" s="1" t="s">
        <v>0</v>
      </c>
      <c r="AA7" s="1">
        <v>0.2428843537414965</v>
      </c>
      <c r="AB7" s="1">
        <v>0.61224489795918358</v>
      </c>
      <c r="AC7" s="1">
        <v>1591.8811994257439</v>
      </c>
      <c r="AD7" s="1">
        <v>2600.0726257287156</v>
      </c>
    </row>
    <row r="8" spans="1:30">
      <c r="A8">
        <v>3</v>
      </c>
      <c r="B8" t="s">
        <v>62</v>
      </c>
      <c r="C8">
        <v>1.5</v>
      </c>
      <c r="D8">
        <v>320</v>
      </c>
      <c r="E8">
        <v>215</v>
      </c>
      <c r="F8">
        <v>250</v>
      </c>
      <c r="G8">
        <v>168</v>
      </c>
      <c r="H8" t="s">
        <v>66</v>
      </c>
      <c r="I8">
        <f t="shared" si="0"/>
        <v>5.6449999999999996</v>
      </c>
      <c r="J8">
        <f t="shared" si="1"/>
        <v>320</v>
      </c>
      <c r="K8">
        <f t="shared" si="2"/>
        <v>645</v>
      </c>
      <c r="L8">
        <f t="shared" si="3"/>
        <v>3</v>
      </c>
      <c r="M8" t="str">
        <f t="shared" si="4"/>
        <v>вертляв</v>
      </c>
      <c r="N8" s="1">
        <f t="shared" si="5"/>
        <v>53.485623582766443</v>
      </c>
      <c r="O8" s="1">
        <f t="shared" si="6"/>
        <v>65.816326530612244</v>
      </c>
      <c r="P8" s="1">
        <f t="shared" si="7"/>
        <v>5359.2819340427532</v>
      </c>
      <c r="Q8" s="19">
        <f t="shared" si="8"/>
        <v>81.427849540494549</v>
      </c>
      <c r="R8" s="29">
        <f t="shared" si="9"/>
        <v>6152.320636546071</v>
      </c>
      <c r="S8" s="11">
        <f t="shared" si="10"/>
        <v>0.46059222877366063</v>
      </c>
      <c r="T8" s="11">
        <f t="shared" si="11"/>
        <v>3.1498600876100618</v>
      </c>
      <c r="U8" s="11">
        <f t="shared" si="12"/>
        <v>142.89500000000001</v>
      </c>
      <c r="V8" s="30">
        <f t="shared" si="13"/>
        <v>605.27131782945742</v>
      </c>
      <c r="Y8">
        <v>5</v>
      </c>
      <c r="Z8" s="1" t="s">
        <v>0</v>
      </c>
      <c r="AA8" s="1">
        <v>0.57014058956916103</v>
      </c>
      <c r="AB8" s="1">
        <v>1.0204081632653061</v>
      </c>
      <c r="AC8" s="1">
        <v>2577.0653118978198</v>
      </c>
      <c r="AD8" s="1">
        <v>2525.5240056598632</v>
      </c>
    </row>
    <row r="9" spans="1:30">
      <c r="A9">
        <v>4</v>
      </c>
      <c r="B9" t="s">
        <v>62</v>
      </c>
      <c r="C9">
        <v>1.5</v>
      </c>
      <c r="D9">
        <v>320</v>
      </c>
      <c r="E9">
        <v>215</v>
      </c>
      <c r="F9">
        <v>250</v>
      </c>
      <c r="G9">
        <v>168</v>
      </c>
      <c r="H9" t="s">
        <v>66</v>
      </c>
      <c r="I9">
        <f t="shared" si="0"/>
        <v>7.1449999999999996</v>
      </c>
      <c r="J9">
        <f t="shared" si="1"/>
        <v>320</v>
      </c>
      <c r="K9">
        <f t="shared" si="2"/>
        <v>860</v>
      </c>
      <c r="L9">
        <f t="shared" si="3"/>
        <v>4</v>
      </c>
      <c r="M9" t="str">
        <f t="shared" si="4"/>
        <v>вертляв</v>
      </c>
      <c r="N9" s="1">
        <f t="shared" si="5"/>
        <v>71.65342403628118</v>
      </c>
      <c r="O9" s="1">
        <f t="shared" si="6"/>
        <v>87.755102040816325</v>
      </c>
      <c r="P9" s="1">
        <f t="shared" si="7"/>
        <v>5426.0048420075873</v>
      </c>
      <c r="Q9" s="19">
        <f t="shared" si="8"/>
        <v>61.831217967063203</v>
      </c>
      <c r="R9" s="26">
        <f t="shared" si="9"/>
        <v>5963.8876165157963</v>
      </c>
      <c r="S9" s="27">
        <f t="shared" si="10"/>
        <v>0.60774335704710214</v>
      </c>
      <c r="T9" s="27">
        <f t="shared" si="11"/>
        <v>3.9185131520793179</v>
      </c>
      <c r="U9" s="27">
        <f t="shared" si="12"/>
        <v>144.39500000000001</v>
      </c>
      <c r="V9" s="28">
        <f t="shared" si="13"/>
        <v>453.95348837209303</v>
      </c>
      <c r="Y9">
        <v>4</v>
      </c>
      <c r="Z9" s="1" t="s">
        <v>1</v>
      </c>
      <c r="AA9" s="1">
        <v>0.40651247165532867</v>
      </c>
      <c r="AB9" s="1">
        <v>0.81632653061224481</v>
      </c>
      <c r="AC9" s="1">
        <v>1998.4215893961796</v>
      </c>
      <c r="AD9" s="1">
        <v>2448.0664470103202</v>
      </c>
    </row>
    <row r="10" spans="1:30">
      <c r="A10">
        <v>5</v>
      </c>
      <c r="B10" t="s">
        <v>62</v>
      </c>
      <c r="C10">
        <v>1.5</v>
      </c>
      <c r="D10">
        <v>320</v>
      </c>
      <c r="E10">
        <v>215</v>
      </c>
      <c r="F10">
        <v>250</v>
      </c>
      <c r="G10">
        <v>168</v>
      </c>
      <c r="H10" t="s">
        <v>66</v>
      </c>
      <c r="I10">
        <f t="shared" si="0"/>
        <v>8.6449999999999996</v>
      </c>
      <c r="J10">
        <f t="shared" si="1"/>
        <v>320</v>
      </c>
      <c r="K10">
        <f t="shared" si="2"/>
        <v>1075</v>
      </c>
      <c r="L10">
        <f t="shared" si="3"/>
        <v>5</v>
      </c>
      <c r="M10" t="str">
        <f t="shared" si="4"/>
        <v>вертляв</v>
      </c>
      <c r="N10" s="1">
        <f t="shared" si="5"/>
        <v>89.821224489795924</v>
      </c>
      <c r="O10" s="1">
        <f t="shared" si="6"/>
        <v>109.69387755102041</v>
      </c>
      <c r="P10" s="1">
        <f t="shared" si="7"/>
        <v>5466.7167561192236</v>
      </c>
      <c r="Q10" s="19">
        <f t="shared" si="8"/>
        <v>49.836115544156641</v>
      </c>
      <c r="R10" s="29">
        <f t="shared" si="9"/>
        <v>5789.4974491629082</v>
      </c>
      <c r="S10" s="11">
        <f t="shared" si="10"/>
        <v>0.75186865588964935</v>
      </c>
      <c r="T10" s="11">
        <f t="shared" si="11"/>
        <v>4.5906623792015235</v>
      </c>
      <c r="U10" s="11">
        <f t="shared" si="12"/>
        <v>145.89500000000001</v>
      </c>
      <c r="V10" s="30">
        <f t="shared" si="13"/>
        <v>363.16279069767444</v>
      </c>
      <c r="Y10">
        <v>3</v>
      </c>
      <c r="Z10" s="1" t="s">
        <v>1</v>
      </c>
      <c r="AA10" s="1">
        <v>0.2428843537414965</v>
      </c>
      <c r="AB10" s="1">
        <v>0.61224489795918358</v>
      </c>
      <c r="AC10" s="1">
        <v>1465.5414216935419</v>
      </c>
      <c r="AD10" s="1">
        <v>2393.7176554327857</v>
      </c>
    </row>
    <row r="11" spans="1:30">
      <c r="A11">
        <v>6</v>
      </c>
      <c r="B11" t="s">
        <v>62</v>
      </c>
      <c r="C11">
        <v>1.5</v>
      </c>
      <c r="D11">
        <v>320</v>
      </c>
      <c r="E11">
        <v>215</v>
      </c>
      <c r="F11">
        <v>250</v>
      </c>
      <c r="G11">
        <v>168</v>
      </c>
      <c r="H11" t="s">
        <v>66</v>
      </c>
      <c r="I11">
        <f t="shared" si="0"/>
        <v>10.145</v>
      </c>
      <c r="J11">
        <f t="shared" si="1"/>
        <v>320</v>
      </c>
      <c r="K11">
        <f t="shared" si="2"/>
        <v>1290</v>
      </c>
      <c r="L11">
        <f t="shared" si="3"/>
        <v>6</v>
      </c>
      <c r="M11" t="str">
        <f t="shared" si="4"/>
        <v>вертляв</v>
      </c>
      <c r="N11" s="1">
        <f t="shared" si="5"/>
        <v>107.98902494331065</v>
      </c>
      <c r="O11" s="1">
        <f t="shared" si="6"/>
        <v>131.63265306122449</v>
      </c>
      <c r="P11" s="1">
        <f t="shared" si="7"/>
        <v>5494.1486631429034</v>
      </c>
      <c r="Q11" s="19">
        <f t="shared" si="8"/>
        <v>41.738493720000349</v>
      </c>
      <c r="R11" s="29">
        <f t="shared" si="9"/>
        <v>5627.4040115971511</v>
      </c>
      <c r="S11" s="11">
        <f t="shared" si="10"/>
        <v>0.89306050450303254</v>
      </c>
      <c r="T11" s="11">
        <f t="shared" si="11"/>
        <v>5.1834082717552468</v>
      </c>
      <c r="U11" s="11">
        <f t="shared" si="12"/>
        <v>147.39500000000001</v>
      </c>
      <c r="V11" s="30">
        <f t="shared" si="13"/>
        <v>302.63565891472871</v>
      </c>
      <c r="Y11">
        <v>6</v>
      </c>
      <c r="Z11" s="1" t="s">
        <v>0</v>
      </c>
      <c r="AA11" s="1">
        <v>0.73376870748299305</v>
      </c>
      <c r="AB11" s="1">
        <v>1.2244897959183672</v>
      </c>
      <c r="AC11" s="1">
        <v>2880.3714177817046</v>
      </c>
      <c r="AD11" s="1">
        <v>2352.3033245217257</v>
      </c>
    </row>
    <row r="12" spans="1:30">
      <c r="A12">
        <v>7</v>
      </c>
      <c r="B12" t="s">
        <v>62</v>
      </c>
      <c r="C12">
        <v>1.5</v>
      </c>
      <c r="D12">
        <v>320</v>
      </c>
      <c r="E12">
        <v>215</v>
      </c>
      <c r="F12">
        <v>250</v>
      </c>
      <c r="G12">
        <v>168</v>
      </c>
      <c r="H12" t="s">
        <v>66</v>
      </c>
      <c r="I12">
        <f t="shared" si="0"/>
        <v>11.645</v>
      </c>
      <c r="J12">
        <f t="shared" si="1"/>
        <v>320</v>
      </c>
      <c r="K12">
        <f t="shared" si="2"/>
        <v>1505</v>
      </c>
      <c r="L12">
        <f t="shared" si="3"/>
        <v>7</v>
      </c>
      <c r="M12" t="str">
        <f t="shared" si="4"/>
        <v>вертляв</v>
      </c>
      <c r="N12" s="1">
        <f t="shared" si="5"/>
        <v>126.15682539682537</v>
      </c>
      <c r="O12" s="1">
        <f t="shared" si="6"/>
        <v>153.57142857142856</v>
      </c>
      <c r="P12" s="1">
        <f t="shared" si="7"/>
        <v>5513.8878640312923</v>
      </c>
      <c r="Q12" s="19">
        <f t="shared" si="8"/>
        <v>35.904386091366561</v>
      </c>
      <c r="R12" s="29">
        <f t="shared" si="9"/>
        <v>5476.16308421548</v>
      </c>
      <c r="S12" s="11">
        <f t="shared" si="10"/>
        <v>1.0314075594978243</v>
      </c>
      <c r="T12" s="11">
        <f t="shared" si="11"/>
        <v>5.7100363848830105</v>
      </c>
      <c r="U12" s="11">
        <f t="shared" si="12"/>
        <v>148.89500000000001</v>
      </c>
      <c r="V12" s="30">
        <f t="shared" si="13"/>
        <v>259.40199335548175</v>
      </c>
      <c r="Y12">
        <v>5</v>
      </c>
      <c r="Z12" s="1" t="s">
        <v>1</v>
      </c>
      <c r="AA12" s="1">
        <v>0.57014058956916103</v>
      </c>
      <c r="AB12" s="1">
        <v>1.0204081632653061</v>
      </c>
      <c r="AC12" s="1">
        <v>2372.5363188900565</v>
      </c>
      <c r="AD12" s="1">
        <v>2325.0855925122551</v>
      </c>
    </row>
    <row r="13" spans="1:30">
      <c r="A13">
        <v>8</v>
      </c>
      <c r="B13" t="s">
        <v>62</v>
      </c>
      <c r="C13">
        <v>1.5</v>
      </c>
      <c r="D13">
        <v>320</v>
      </c>
      <c r="E13">
        <v>215</v>
      </c>
      <c r="F13">
        <v>250</v>
      </c>
      <c r="G13">
        <v>168</v>
      </c>
      <c r="H13" t="s">
        <v>66</v>
      </c>
      <c r="I13">
        <f t="shared" si="0"/>
        <v>13.145</v>
      </c>
      <c r="J13">
        <f t="shared" si="1"/>
        <v>320</v>
      </c>
      <c r="K13">
        <f t="shared" si="2"/>
        <v>1720</v>
      </c>
      <c r="L13">
        <f t="shared" si="3"/>
        <v>8</v>
      </c>
      <c r="M13" t="str">
        <f t="shared" si="4"/>
        <v>вертляв</v>
      </c>
      <c r="N13" s="1">
        <f t="shared" si="5"/>
        <v>144.32462585034011</v>
      </c>
      <c r="O13" s="1">
        <f t="shared" si="6"/>
        <v>175.51020408163262</v>
      </c>
      <c r="P13" s="1">
        <f t="shared" si="7"/>
        <v>5528.7725835396204</v>
      </c>
      <c r="Q13" s="19">
        <f t="shared" si="8"/>
        <v>31.501146115516448</v>
      </c>
      <c r="R13" s="29">
        <f t="shared" si="9"/>
        <v>5334.5666974492033</v>
      </c>
      <c r="S13" s="11">
        <f t="shared" si="10"/>
        <v>1.1669949405341444</v>
      </c>
      <c r="T13" s="11">
        <f t="shared" si="11"/>
        <v>6.1810249720596104</v>
      </c>
      <c r="U13" s="11">
        <f t="shared" si="12"/>
        <v>150.39500000000001</v>
      </c>
      <c r="V13" s="30">
        <f t="shared" si="13"/>
        <v>226.97674418604652</v>
      </c>
      <c r="Y13">
        <v>7</v>
      </c>
      <c r="Z13" s="1" t="s">
        <v>0</v>
      </c>
      <c r="AA13" s="1">
        <v>0.89739682539682519</v>
      </c>
      <c r="AB13" s="1">
        <v>1.4285714285714284</v>
      </c>
      <c r="AC13" s="1">
        <v>3116.4192239996578</v>
      </c>
      <c r="AD13" s="1">
        <v>2181.4934567997607</v>
      </c>
    </row>
    <row r="14" spans="1:30">
      <c r="A14">
        <v>9</v>
      </c>
      <c r="B14" t="s">
        <v>62</v>
      </c>
      <c r="C14">
        <v>1.5</v>
      </c>
      <c r="D14">
        <v>320</v>
      </c>
      <c r="E14">
        <v>215</v>
      </c>
      <c r="F14">
        <v>250</v>
      </c>
      <c r="G14">
        <v>168</v>
      </c>
      <c r="H14" t="s">
        <v>66</v>
      </c>
      <c r="I14">
        <f t="shared" si="0"/>
        <v>14.645</v>
      </c>
      <c r="J14">
        <f t="shared" si="1"/>
        <v>320</v>
      </c>
      <c r="K14">
        <f t="shared" si="2"/>
        <v>1935</v>
      </c>
      <c r="L14">
        <f t="shared" si="3"/>
        <v>9</v>
      </c>
      <c r="M14" t="str">
        <f t="shared" si="4"/>
        <v>вертляв</v>
      </c>
      <c r="N14" s="1">
        <f t="shared" si="5"/>
        <v>162.49242630385484</v>
      </c>
      <c r="O14" s="1">
        <f t="shared" si="6"/>
        <v>197.44897959183672</v>
      </c>
      <c r="P14" s="1">
        <f t="shared" si="7"/>
        <v>5540.3976448673684</v>
      </c>
      <c r="Q14" s="19">
        <f t="shared" si="8"/>
        <v>28.059895048940678</v>
      </c>
      <c r="R14" s="29">
        <f t="shared" si="9"/>
        <v>5201.5944010711682</v>
      </c>
      <c r="S14" s="11">
        <f t="shared" si="10"/>
        <v>1.2999044049628803</v>
      </c>
      <c r="T14" s="11">
        <f t="shared" si="11"/>
        <v>6.6047492755255641</v>
      </c>
      <c r="U14" s="11">
        <f t="shared" si="12"/>
        <v>151.89500000000001</v>
      </c>
      <c r="V14" s="30">
        <f t="shared" si="13"/>
        <v>201.75710594315245</v>
      </c>
      <c r="Y14">
        <v>6</v>
      </c>
      <c r="Z14" s="1" t="s">
        <v>1</v>
      </c>
      <c r="AA14" s="1">
        <v>0.73376870748299305</v>
      </c>
      <c r="AB14" s="1">
        <v>1.2244897959183672</v>
      </c>
      <c r="AC14" s="1">
        <v>2651.7705116085535</v>
      </c>
      <c r="AD14" s="1">
        <v>2165.6125844803191</v>
      </c>
    </row>
    <row r="15" spans="1:30">
      <c r="N15" s="1"/>
      <c r="O15" s="1"/>
      <c r="P15" s="1"/>
      <c r="Q15" s="19"/>
      <c r="R15" s="29">
        <f t="shared" si="9"/>
        <v>0</v>
      </c>
      <c r="S15" s="11">
        <f t="shared" si="10"/>
        <v>0</v>
      </c>
      <c r="T15" s="11">
        <f t="shared" si="11"/>
        <v>0</v>
      </c>
      <c r="U15" s="11">
        <f t="shared" si="12"/>
        <v>137.25</v>
      </c>
      <c r="V15" s="30" t="e">
        <f t="shared" si="13"/>
        <v>#DIV/0!</v>
      </c>
      <c r="Y15">
        <v>1</v>
      </c>
      <c r="Z15" s="1" t="s">
        <v>2</v>
      </c>
      <c r="AA15" s="1">
        <v>1.1321360544217685</v>
      </c>
      <c r="AB15" s="1">
        <v>1.6326530612244894</v>
      </c>
      <c r="AC15" s="1">
        <v>3428.7281094506243</v>
      </c>
      <c r="AD15" s="1">
        <v>2100.0959670385078</v>
      </c>
    </row>
    <row r="16" spans="1:30">
      <c r="N16" s="1"/>
      <c r="O16" s="1"/>
      <c r="P16" s="1"/>
      <c r="Q16" s="19"/>
      <c r="R16" s="29">
        <f t="shared" si="9"/>
        <v>0</v>
      </c>
      <c r="S16" s="11">
        <f t="shared" si="10"/>
        <v>0</v>
      </c>
      <c r="T16" s="11">
        <f t="shared" si="11"/>
        <v>0</v>
      </c>
      <c r="U16" s="11">
        <f t="shared" si="12"/>
        <v>137.25</v>
      </c>
      <c r="V16" s="30" t="e">
        <f t="shared" si="13"/>
        <v>#DIV/0!</v>
      </c>
      <c r="Y16">
        <v>8</v>
      </c>
      <c r="Z16" s="1" t="s">
        <v>0</v>
      </c>
      <c r="AA16" s="1">
        <v>1.0610249433106573</v>
      </c>
      <c r="AB16" s="1">
        <v>1.6326530612244896</v>
      </c>
      <c r="AC16" s="1">
        <v>3305.8398841896251</v>
      </c>
      <c r="AD16" s="1">
        <v>2024.8269290661456</v>
      </c>
    </row>
    <row r="17" spans="14:30">
      <c r="N17" s="1"/>
      <c r="O17" s="1"/>
      <c r="P17" s="1"/>
      <c r="Q17" s="19"/>
      <c r="R17" s="29">
        <f t="shared" si="9"/>
        <v>0</v>
      </c>
      <c r="S17" s="11">
        <f t="shared" si="10"/>
        <v>0</v>
      </c>
      <c r="T17" s="11">
        <f t="shared" si="11"/>
        <v>0</v>
      </c>
      <c r="U17" s="11">
        <f t="shared" si="12"/>
        <v>137.25</v>
      </c>
      <c r="V17" s="30" t="e">
        <f t="shared" si="13"/>
        <v>#DIV/0!</v>
      </c>
      <c r="Y17">
        <v>7</v>
      </c>
      <c r="Z17" s="1" t="s">
        <v>1</v>
      </c>
      <c r="AA17" s="1">
        <v>0.89739682539682519</v>
      </c>
      <c r="AB17" s="1">
        <v>1.4285714285714284</v>
      </c>
      <c r="AC17" s="1">
        <v>2869.0843649520662</v>
      </c>
      <c r="AD17" s="1">
        <v>2008.3590554664465</v>
      </c>
    </row>
    <row r="18" spans="14:30">
      <c r="N18" s="1"/>
      <c r="O18" s="1"/>
      <c r="P18" s="1"/>
      <c r="Q18" s="19"/>
      <c r="R18" s="29">
        <f t="shared" si="9"/>
        <v>0</v>
      </c>
      <c r="S18" s="11">
        <f t="shared" si="10"/>
        <v>0</v>
      </c>
      <c r="T18" s="11">
        <f t="shared" si="11"/>
        <v>0</v>
      </c>
      <c r="U18" s="11">
        <f t="shared" si="12"/>
        <v>137.25</v>
      </c>
      <c r="V18" s="30" t="e">
        <f t="shared" si="13"/>
        <v>#DIV/0!</v>
      </c>
      <c r="Y18">
        <v>1</v>
      </c>
      <c r="Z18" s="1" t="s">
        <v>3</v>
      </c>
      <c r="AA18" s="1">
        <v>1.4505034013605442</v>
      </c>
      <c r="AB18" s="1">
        <v>2.0408163265306123</v>
      </c>
      <c r="AC18" s="1">
        <v>3969.4476445385108</v>
      </c>
      <c r="AD18" s="1">
        <v>1945.0293458238702</v>
      </c>
    </row>
    <row r="19" spans="14:30">
      <c r="N19" s="1"/>
      <c r="O19" s="1"/>
      <c r="P19" s="1"/>
      <c r="Q19" s="19"/>
      <c r="R19" s="29">
        <f t="shared" si="9"/>
        <v>0</v>
      </c>
      <c r="S19" s="11">
        <f t="shared" si="10"/>
        <v>0</v>
      </c>
      <c r="T19" s="11">
        <f t="shared" si="11"/>
        <v>0</v>
      </c>
      <c r="U19" s="11">
        <f t="shared" si="12"/>
        <v>137.25</v>
      </c>
      <c r="V19" s="30" t="e">
        <f t="shared" si="13"/>
        <v>#DIV/0!</v>
      </c>
      <c r="Y19">
        <v>9</v>
      </c>
      <c r="Z19" s="1" t="s">
        <v>0</v>
      </c>
      <c r="AA19" s="1">
        <v>1.2246530612244895</v>
      </c>
      <c r="AB19" s="1">
        <v>1.8367346938775508</v>
      </c>
      <c r="AC19" s="1">
        <v>3461.4688213244604</v>
      </c>
      <c r="AD19" s="1">
        <v>1884.577469387762</v>
      </c>
    </row>
    <row r="20" spans="14:30">
      <c r="N20" s="1"/>
      <c r="O20" s="1"/>
      <c r="P20" s="1"/>
      <c r="Q20" s="19"/>
      <c r="R20" s="29">
        <f t="shared" si="9"/>
        <v>0</v>
      </c>
      <c r="S20" s="11">
        <f t="shared" si="10"/>
        <v>0</v>
      </c>
      <c r="T20" s="11">
        <f t="shared" si="11"/>
        <v>0</v>
      </c>
      <c r="U20" s="11">
        <f t="shared" si="12"/>
        <v>137.25</v>
      </c>
      <c r="V20" s="30" t="e">
        <f t="shared" si="13"/>
        <v>#DIV/0!</v>
      </c>
      <c r="Y20">
        <v>8</v>
      </c>
      <c r="Z20" s="1" t="s">
        <v>1</v>
      </c>
      <c r="AA20" s="1">
        <v>1.0610249433106573</v>
      </c>
      <c r="AB20" s="1">
        <v>1.6326530612244896</v>
      </c>
      <c r="AC20" s="1">
        <v>3043.4716394126708</v>
      </c>
      <c r="AD20" s="1">
        <v>1864.1263791402612</v>
      </c>
    </row>
    <row r="21" spans="14:30">
      <c r="N21" s="1"/>
      <c r="O21" s="1"/>
      <c r="P21" s="1"/>
      <c r="Q21" s="19"/>
      <c r="R21" s="29">
        <f t="shared" si="9"/>
        <v>0</v>
      </c>
      <c r="S21" s="11">
        <f t="shared" si="10"/>
        <v>0</v>
      </c>
      <c r="T21" s="11">
        <f t="shared" si="11"/>
        <v>0</v>
      </c>
      <c r="U21" s="11">
        <f t="shared" si="12"/>
        <v>137.25</v>
      </c>
      <c r="V21" s="30" t="e">
        <f t="shared" si="13"/>
        <v>#DIV/0!</v>
      </c>
      <c r="Y21">
        <v>9</v>
      </c>
      <c r="Z21" s="1" t="s">
        <v>1</v>
      </c>
      <c r="AA21" s="1">
        <v>1.2246530612244895</v>
      </c>
      <c r="AB21" s="1">
        <v>1.8367346938775508</v>
      </c>
      <c r="AC21" s="1">
        <v>3186.7490736002969</v>
      </c>
      <c r="AD21" s="1">
        <v>1735.0078289601618</v>
      </c>
    </row>
    <row r="22" spans="14:30">
      <c r="N22" s="1"/>
      <c r="O22" s="1"/>
      <c r="P22" s="1"/>
      <c r="Q22" s="19"/>
      <c r="R22" s="29">
        <f t="shared" si="9"/>
        <v>0</v>
      </c>
      <c r="S22" s="11">
        <f t="shared" si="10"/>
        <v>0</v>
      </c>
      <c r="T22" s="11">
        <f t="shared" si="11"/>
        <v>0</v>
      </c>
      <c r="U22" s="11">
        <f t="shared" si="12"/>
        <v>137.25</v>
      </c>
      <c r="V22" s="30" t="e">
        <f t="shared" si="13"/>
        <v>#DIV/0!</v>
      </c>
      <c r="Y22">
        <v>2</v>
      </c>
      <c r="Z22" s="1" t="s">
        <v>0</v>
      </c>
      <c r="AA22" s="1">
        <v>7.9256235827664348E-2</v>
      </c>
      <c r="AB22" s="1">
        <v>0.4081632653061224</v>
      </c>
      <c r="AC22" s="1">
        <v>680.06020561511298</v>
      </c>
      <c r="AD22" s="1">
        <v>1666.1475037570269</v>
      </c>
    </row>
    <row r="23" spans="14:30">
      <c r="N23" s="1"/>
      <c r="O23" s="1"/>
      <c r="P23" s="1"/>
      <c r="Q23" s="19"/>
      <c r="R23" s="29">
        <f t="shared" si="9"/>
        <v>0</v>
      </c>
      <c r="S23" s="11">
        <f t="shared" si="10"/>
        <v>0</v>
      </c>
      <c r="T23" s="11">
        <f t="shared" si="11"/>
        <v>0</v>
      </c>
      <c r="U23" s="11">
        <f t="shared" si="12"/>
        <v>137.25</v>
      </c>
      <c r="V23" s="30" t="e">
        <f t="shared" si="13"/>
        <v>#DIV/0!</v>
      </c>
      <c r="Y23">
        <v>2</v>
      </c>
      <c r="Z23" s="1" t="s">
        <v>1</v>
      </c>
      <c r="AA23" s="1">
        <v>7.9256235827664348E-2</v>
      </c>
      <c r="AB23" s="1">
        <v>0.4081632653061224</v>
      </c>
      <c r="AC23" s="1">
        <v>626.08717342343732</v>
      </c>
      <c r="AD23" s="1">
        <v>1533.9135748874216</v>
      </c>
    </row>
    <row r="24" spans="14:30">
      <c r="N24" s="1"/>
      <c r="O24" s="1"/>
      <c r="P24" s="1"/>
      <c r="Q24" s="19"/>
      <c r="R24" s="29">
        <f t="shared" si="9"/>
        <v>0</v>
      </c>
      <c r="S24" s="11">
        <f t="shared" si="10"/>
        <v>0</v>
      </c>
      <c r="T24" s="11">
        <f t="shared" si="11"/>
        <v>0</v>
      </c>
      <c r="U24" s="11">
        <f t="shared" si="12"/>
        <v>137.25</v>
      </c>
      <c r="V24" s="30" t="e">
        <f t="shared" si="13"/>
        <v>#DIV/0!</v>
      </c>
      <c r="Y24">
        <v>1</v>
      </c>
      <c r="Z24" s="1" t="s">
        <v>4</v>
      </c>
      <c r="AA24" s="1">
        <v>2.4944943310657592</v>
      </c>
      <c r="AB24" s="1">
        <v>3.2653061224489792</v>
      </c>
      <c r="AC24" s="1">
        <v>4475.3601424822009</v>
      </c>
      <c r="AD24" s="1">
        <v>1370.5790436351742</v>
      </c>
    </row>
    <row r="25" spans="14:30">
      <c r="N25" s="1"/>
      <c r="O25" s="1"/>
      <c r="P25" s="1"/>
      <c r="Q25" s="19"/>
      <c r="R25" s="29">
        <f t="shared" si="9"/>
        <v>0</v>
      </c>
      <c r="S25" s="11">
        <f t="shared" si="10"/>
        <v>0</v>
      </c>
      <c r="T25" s="11">
        <f t="shared" si="11"/>
        <v>0</v>
      </c>
      <c r="U25" s="11">
        <f t="shared" si="12"/>
        <v>137.25</v>
      </c>
      <c r="V25" s="30" t="e">
        <f t="shared" si="13"/>
        <v>#DIV/0!</v>
      </c>
      <c r="Y25">
        <v>2</v>
      </c>
      <c r="Z25" s="1" t="s">
        <v>2</v>
      </c>
      <c r="AA25" s="1">
        <v>2.5122721088435371</v>
      </c>
      <c r="AB25" s="1">
        <v>3.2653061224489792</v>
      </c>
      <c r="AC25" s="1">
        <v>4254.2953557510746</v>
      </c>
      <c r="AD25" s="1">
        <v>1302.8779526987666</v>
      </c>
    </row>
    <row r="26" spans="14:30">
      <c r="N26" s="1"/>
      <c r="O26" s="1"/>
      <c r="P26" s="1"/>
      <c r="Q26" s="19"/>
      <c r="R26" s="29">
        <f t="shared" si="9"/>
        <v>0</v>
      </c>
      <c r="S26" s="11">
        <f t="shared" si="10"/>
        <v>0</v>
      </c>
      <c r="T26" s="11">
        <f t="shared" si="11"/>
        <v>0</v>
      </c>
      <c r="U26" s="11">
        <f t="shared" si="12"/>
        <v>137.25</v>
      </c>
      <c r="V26" s="30" t="e">
        <f t="shared" si="13"/>
        <v>#DIV/0!</v>
      </c>
      <c r="Y26">
        <v>2</v>
      </c>
      <c r="Z26" s="1" t="s">
        <v>3</v>
      </c>
      <c r="AA26" s="1">
        <v>3.1490068027210882</v>
      </c>
      <c r="AB26" s="1">
        <v>4.0816326530612246</v>
      </c>
      <c r="AC26" s="1">
        <v>4723.9943835443146</v>
      </c>
      <c r="AD26" s="1">
        <v>1157.378623968357</v>
      </c>
    </row>
    <row r="27" spans="14:30">
      <c r="N27" s="1"/>
      <c r="O27" s="1"/>
      <c r="P27" s="1"/>
      <c r="Q27" s="19"/>
      <c r="R27" s="29">
        <f t="shared" si="9"/>
        <v>0</v>
      </c>
      <c r="S27" s="11">
        <f t="shared" si="10"/>
        <v>0</v>
      </c>
      <c r="T27" s="11">
        <f t="shared" si="11"/>
        <v>0</v>
      </c>
      <c r="U27" s="11">
        <f t="shared" si="12"/>
        <v>137.25</v>
      </c>
      <c r="V27" s="30" t="e">
        <f t="shared" si="13"/>
        <v>#DIV/0!</v>
      </c>
      <c r="X27">
        <v>2</v>
      </c>
      <c r="Y27">
        <v>6</v>
      </c>
      <c r="Z27" s="1" t="s">
        <v>1</v>
      </c>
      <c r="AA27" s="1">
        <v>-0.83156462585034041</v>
      </c>
      <c r="AB27" s="1">
        <v>1.2244897959183672</v>
      </c>
      <c r="AC27" s="1">
        <v>2466.0327966973309</v>
      </c>
      <c r="AD27" s="1">
        <v>2013.9267839694871</v>
      </c>
    </row>
    <row r="28" spans="14:30">
      <c r="N28" s="1"/>
      <c r="O28" s="1"/>
      <c r="P28" s="1"/>
      <c r="Q28" s="19"/>
      <c r="R28" s="29">
        <f t="shared" si="9"/>
        <v>0</v>
      </c>
      <c r="S28" s="11">
        <f t="shared" si="10"/>
        <v>0</v>
      </c>
      <c r="T28" s="11">
        <f t="shared" si="11"/>
        <v>0</v>
      </c>
      <c r="U28" s="11">
        <f t="shared" si="12"/>
        <v>137.25</v>
      </c>
      <c r="V28" s="30" t="e">
        <f t="shared" si="13"/>
        <v>#DIV/0!</v>
      </c>
      <c r="Y28">
        <v>1</v>
      </c>
      <c r="Z28" s="1" t="s">
        <v>2</v>
      </c>
      <c r="AA28" s="1">
        <v>-0.4331972789115649</v>
      </c>
      <c r="AB28" s="1">
        <v>1.6326530612244896</v>
      </c>
      <c r="AC28" s="1">
        <v>3286.5267829692411</v>
      </c>
      <c r="AD28" s="1">
        <v>2012.9976545686604</v>
      </c>
    </row>
    <row r="29" spans="14:30">
      <c r="N29" s="1"/>
      <c r="O29" s="1"/>
      <c r="P29" s="1"/>
      <c r="Q29" s="19"/>
      <c r="R29" s="29">
        <f t="shared" si="9"/>
        <v>0</v>
      </c>
      <c r="S29" s="11">
        <f t="shared" si="10"/>
        <v>0</v>
      </c>
      <c r="T29" s="11">
        <f t="shared" si="11"/>
        <v>0</v>
      </c>
      <c r="U29" s="11">
        <f t="shared" si="12"/>
        <v>137.25</v>
      </c>
      <c r="V29" s="30" t="e">
        <f t="shared" si="13"/>
        <v>#DIV/0!</v>
      </c>
      <c r="Y29">
        <v>7</v>
      </c>
      <c r="Z29" s="1" t="s">
        <v>1</v>
      </c>
      <c r="AA29" s="1">
        <v>-0.66793650793650827</v>
      </c>
      <c r="AB29" s="1">
        <v>1.4285714285714284</v>
      </c>
      <c r="AC29" s="1">
        <v>2856.5654250833377</v>
      </c>
      <c r="AD29" s="1">
        <v>1999.5957975583367</v>
      </c>
    </row>
    <row r="30" spans="14:30">
      <c r="N30" s="1"/>
      <c r="O30" s="1"/>
      <c r="P30" s="1"/>
      <c r="Q30" s="19"/>
      <c r="R30" s="26">
        <f t="shared" si="9"/>
        <v>0</v>
      </c>
      <c r="S30" s="27">
        <f t="shared" si="10"/>
        <v>0</v>
      </c>
      <c r="T30" s="27">
        <f t="shared" si="11"/>
        <v>0</v>
      </c>
      <c r="U30" s="27">
        <f t="shared" si="12"/>
        <v>137.25</v>
      </c>
      <c r="V30" s="28" t="e">
        <f t="shared" si="13"/>
        <v>#DIV/0!</v>
      </c>
      <c r="Y30">
        <v>5</v>
      </c>
      <c r="Z30" s="1" t="s">
        <v>1</v>
      </c>
      <c r="AA30" s="1">
        <v>-0.99519274376417244</v>
      </c>
      <c r="AB30" s="1">
        <v>1.0204081632653061</v>
      </c>
      <c r="AC30" s="1">
        <v>1994.9274845169753</v>
      </c>
      <c r="AD30" s="1">
        <v>1955.0289348266358</v>
      </c>
    </row>
    <row r="31" spans="14:30">
      <c r="N31" s="1"/>
      <c r="O31" s="1"/>
      <c r="P31" s="1"/>
      <c r="Q31" s="19"/>
      <c r="R31" s="29">
        <f t="shared" si="9"/>
        <v>0</v>
      </c>
      <c r="S31" s="11">
        <f t="shared" si="10"/>
        <v>0</v>
      </c>
      <c r="T31" s="11">
        <f t="shared" si="11"/>
        <v>0</v>
      </c>
      <c r="U31" s="11">
        <f t="shared" si="12"/>
        <v>137.25</v>
      </c>
      <c r="V31" s="30" t="e">
        <f t="shared" si="13"/>
        <v>#DIV/0!</v>
      </c>
      <c r="Y31">
        <v>8</v>
      </c>
      <c r="Z31" s="1" t="s">
        <v>1</v>
      </c>
      <c r="AA31" s="1">
        <v>-0.50430839002267602</v>
      </c>
      <c r="AB31" s="1">
        <v>1.6326530612244896</v>
      </c>
      <c r="AC31" s="1">
        <v>3188.382057427058</v>
      </c>
      <c r="AD31" s="1">
        <v>1952.8840101740732</v>
      </c>
    </row>
    <row r="32" spans="14:30">
      <c r="N32" s="1"/>
      <c r="O32" s="1"/>
      <c r="P32" s="1"/>
      <c r="Q32" s="19"/>
      <c r="R32" s="29">
        <f t="shared" si="9"/>
        <v>0</v>
      </c>
      <c r="S32" s="11">
        <f t="shared" si="10"/>
        <v>0</v>
      </c>
      <c r="T32" s="11">
        <f t="shared" si="11"/>
        <v>0</v>
      </c>
      <c r="U32" s="11">
        <f t="shared" si="12"/>
        <v>137.25</v>
      </c>
      <c r="V32" s="30" t="e">
        <f t="shared" si="13"/>
        <v>#DIV/0!</v>
      </c>
      <c r="Y32">
        <v>7</v>
      </c>
      <c r="Z32" s="1" t="s">
        <v>0</v>
      </c>
      <c r="AA32" s="1">
        <v>-0.66793650793650827</v>
      </c>
      <c r="AB32" s="1">
        <v>1.4285714285714284</v>
      </c>
      <c r="AC32" s="1">
        <v>2760.665892762936</v>
      </c>
      <c r="AD32" s="1">
        <v>1932.4661249340554</v>
      </c>
    </row>
    <row r="33" spans="14:30">
      <c r="N33" s="1"/>
      <c r="O33" s="1"/>
      <c r="P33" s="1"/>
      <c r="Q33" s="19"/>
      <c r="R33" s="29">
        <f t="shared" si="9"/>
        <v>0</v>
      </c>
      <c r="S33" s="11">
        <f t="shared" si="10"/>
        <v>0</v>
      </c>
      <c r="T33" s="11">
        <f t="shared" si="11"/>
        <v>0</v>
      </c>
      <c r="U33" s="11">
        <f t="shared" si="12"/>
        <v>137.25</v>
      </c>
      <c r="V33" s="30" t="e">
        <f t="shared" si="13"/>
        <v>#DIV/0!</v>
      </c>
      <c r="Y33">
        <v>8</v>
      </c>
      <c r="Z33" s="1" t="s">
        <v>0</v>
      </c>
      <c r="AA33" s="1">
        <v>-0.50430839002267602</v>
      </c>
      <c r="AB33" s="1">
        <v>1.6326530612244896</v>
      </c>
      <c r="AC33" s="1">
        <v>3121.0874072052525</v>
      </c>
      <c r="AD33" s="1">
        <v>1911.6660369132173</v>
      </c>
    </row>
    <row r="34" spans="14:30">
      <c r="N34" s="1"/>
      <c r="O34" s="1"/>
      <c r="P34" s="1"/>
      <c r="Q34" s="19"/>
      <c r="R34" s="29">
        <f t="shared" si="9"/>
        <v>0</v>
      </c>
      <c r="S34" s="11">
        <f t="shared" si="10"/>
        <v>0</v>
      </c>
      <c r="T34" s="11">
        <f t="shared" si="11"/>
        <v>0</v>
      </c>
      <c r="U34" s="11">
        <f t="shared" si="12"/>
        <v>137.25</v>
      </c>
      <c r="V34" s="30" t="e">
        <f t="shared" si="13"/>
        <v>#DIV/0!</v>
      </c>
      <c r="Y34">
        <v>6</v>
      </c>
      <c r="Z34" s="1" t="s">
        <v>0</v>
      </c>
      <c r="AA34" s="1">
        <v>-0.83156462585034041</v>
      </c>
      <c r="AB34" s="1">
        <v>1.2244897959183672</v>
      </c>
      <c r="AC34" s="1">
        <v>2336.4666584815841</v>
      </c>
      <c r="AD34" s="1">
        <v>1908.1144377599605</v>
      </c>
    </row>
    <row r="35" spans="14:30">
      <c r="N35" s="1"/>
      <c r="O35" s="1"/>
      <c r="P35" s="1"/>
      <c r="Q35" s="19"/>
      <c r="R35" s="29">
        <f t="shared" si="9"/>
        <v>0</v>
      </c>
      <c r="S35" s="11">
        <f t="shared" si="10"/>
        <v>0</v>
      </c>
      <c r="T35" s="11">
        <f t="shared" si="11"/>
        <v>0</v>
      </c>
      <c r="U35" s="11">
        <f t="shared" si="12"/>
        <v>137.25</v>
      </c>
      <c r="V35" s="30" t="e">
        <f t="shared" si="13"/>
        <v>#DIV/0!</v>
      </c>
      <c r="Y35">
        <v>9</v>
      </c>
      <c r="Z35" s="1" t="s">
        <v>1</v>
      </c>
      <c r="AA35" s="1">
        <v>-0.34068027210884388</v>
      </c>
      <c r="AB35" s="1">
        <v>1.8367346938775508</v>
      </c>
      <c r="AC35" s="1">
        <v>3475.5678839032457</v>
      </c>
      <c r="AD35" s="1">
        <v>1892.2536256806561</v>
      </c>
    </row>
    <row r="36" spans="14:30">
      <c r="N36" s="1"/>
      <c r="O36" s="1"/>
      <c r="P36" s="1"/>
      <c r="Q36" s="19"/>
      <c r="R36" s="29">
        <f t="shared" si="9"/>
        <v>0</v>
      </c>
      <c r="S36" s="11">
        <f t="shared" si="10"/>
        <v>0</v>
      </c>
      <c r="T36" s="11">
        <f t="shared" si="11"/>
        <v>0</v>
      </c>
      <c r="U36" s="11">
        <f t="shared" si="12"/>
        <v>137.25</v>
      </c>
      <c r="V36" s="30" t="e">
        <f t="shared" si="13"/>
        <v>#DIV/0!</v>
      </c>
      <c r="Y36">
        <v>9</v>
      </c>
      <c r="Z36" s="1" t="s">
        <v>0</v>
      </c>
      <c r="AA36" s="1">
        <v>-0.34068027210884388</v>
      </c>
      <c r="AB36" s="1">
        <v>1.8367346938775508</v>
      </c>
      <c r="AC36" s="1">
        <v>3433.0306325155943</v>
      </c>
      <c r="AD36" s="1">
        <v>1869.0944554807127</v>
      </c>
    </row>
    <row r="37" spans="14:30">
      <c r="N37" s="1"/>
      <c r="O37" s="1"/>
      <c r="P37" s="1"/>
      <c r="Q37" s="19"/>
      <c r="R37" s="26">
        <f t="shared" si="9"/>
        <v>0</v>
      </c>
      <c r="S37" s="27">
        <f t="shared" si="10"/>
        <v>0</v>
      </c>
      <c r="T37" s="27">
        <f t="shared" si="11"/>
        <v>0</v>
      </c>
      <c r="U37" s="27">
        <f t="shared" si="12"/>
        <v>137.25</v>
      </c>
      <c r="V37" s="28" t="e">
        <f t="shared" si="13"/>
        <v>#DIV/0!</v>
      </c>
      <c r="Y37">
        <v>1</v>
      </c>
      <c r="Z37" s="1" t="s">
        <v>3</v>
      </c>
      <c r="AA37" s="1">
        <v>-0.11482993197278901</v>
      </c>
      <c r="AB37" s="1">
        <v>2.0408163265306123</v>
      </c>
      <c r="AC37" s="1">
        <v>3793.8298282961277</v>
      </c>
      <c r="AD37" s="1">
        <v>1858.9766158651025</v>
      </c>
    </row>
    <row r="38" spans="14:30">
      <c r="N38" s="1"/>
      <c r="O38" s="1"/>
      <c r="P38" s="1"/>
      <c r="Q38" s="19"/>
      <c r="R38" s="26">
        <f t="shared" si="9"/>
        <v>0</v>
      </c>
      <c r="S38" s="27">
        <f t="shared" si="10"/>
        <v>0</v>
      </c>
      <c r="T38" s="27">
        <f t="shared" si="11"/>
        <v>0</v>
      </c>
      <c r="U38" s="27">
        <f t="shared" si="12"/>
        <v>137.25</v>
      </c>
      <c r="V38" s="28" t="e">
        <f t="shared" si="13"/>
        <v>#DIV/0!</v>
      </c>
      <c r="Y38">
        <v>5</v>
      </c>
      <c r="Z38" s="1" t="s">
        <v>0</v>
      </c>
      <c r="AA38" s="1">
        <v>-0.99519274376417244</v>
      </c>
      <c r="AB38" s="1">
        <v>1.0204081632653061</v>
      </c>
      <c r="AC38" s="1">
        <v>1824.7488193891281</v>
      </c>
      <c r="AD38" s="1">
        <v>1788.2538430013456</v>
      </c>
    </row>
    <row r="39" spans="14:30">
      <c r="N39" s="1"/>
      <c r="O39" s="1"/>
      <c r="P39" s="1"/>
      <c r="Q39" s="19"/>
      <c r="R39" s="29">
        <f t="shared" si="9"/>
        <v>0</v>
      </c>
      <c r="S39" s="11">
        <f t="shared" si="10"/>
        <v>0</v>
      </c>
      <c r="T39" s="11">
        <f t="shared" si="11"/>
        <v>0</v>
      </c>
      <c r="U39" s="11">
        <f t="shared" si="12"/>
        <v>137.25</v>
      </c>
      <c r="V39" s="30" t="e">
        <f t="shared" si="13"/>
        <v>#DIV/0!</v>
      </c>
      <c r="Y39">
        <v>4</v>
      </c>
      <c r="Z39" s="1" t="s">
        <v>1</v>
      </c>
      <c r="AA39" s="1">
        <v>-1.1588208616780047</v>
      </c>
      <c r="AB39" s="1">
        <v>0.81632653061224492</v>
      </c>
      <c r="AC39" s="1">
        <v>1406.606781138616</v>
      </c>
      <c r="AD39" s="1">
        <v>1723.0933068948045</v>
      </c>
    </row>
    <row r="40" spans="14:30">
      <c r="N40" s="1"/>
      <c r="O40" s="1"/>
      <c r="P40" s="1"/>
      <c r="Q40" s="19"/>
      <c r="R40" s="29">
        <f t="shared" si="9"/>
        <v>0</v>
      </c>
      <c r="S40" s="11">
        <f t="shared" si="10"/>
        <v>0</v>
      </c>
      <c r="T40" s="11">
        <f t="shared" si="11"/>
        <v>0</v>
      </c>
      <c r="U40" s="11">
        <f t="shared" si="12"/>
        <v>137.25</v>
      </c>
      <c r="V40" s="30" t="e">
        <f t="shared" si="13"/>
        <v>#DIV/0!</v>
      </c>
      <c r="Y40">
        <v>1</v>
      </c>
      <c r="Z40" s="1" t="s">
        <v>4</v>
      </c>
      <c r="AA40" s="1">
        <v>0.92916099773242578</v>
      </c>
      <c r="AB40" s="1">
        <v>3.2653061224489792</v>
      </c>
      <c r="AC40" s="1">
        <v>5007.0391192185361</v>
      </c>
      <c r="AD40" s="1">
        <v>1533.4057302606768</v>
      </c>
    </row>
    <row r="41" spans="14:30">
      <c r="N41" s="1"/>
      <c r="O41" s="1"/>
      <c r="P41" s="1"/>
      <c r="Q41" s="19"/>
      <c r="R41" s="29">
        <f t="shared" si="9"/>
        <v>0</v>
      </c>
      <c r="S41" s="11">
        <f t="shared" si="10"/>
        <v>0</v>
      </c>
      <c r="T41" s="11">
        <f t="shared" si="11"/>
        <v>0</v>
      </c>
      <c r="U41" s="11">
        <f t="shared" si="12"/>
        <v>137.25</v>
      </c>
      <c r="V41" s="30" t="e">
        <f t="shared" si="13"/>
        <v>#DIV/0!</v>
      </c>
      <c r="Y41">
        <v>2</v>
      </c>
      <c r="Z41" s="1" t="s">
        <v>2</v>
      </c>
      <c r="AA41" s="1">
        <v>0.94693877551020356</v>
      </c>
      <c r="AB41" s="1">
        <v>3.2653061224489792</v>
      </c>
      <c r="AC41" s="1">
        <v>4962.2218959456495</v>
      </c>
      <c r="AD41" s="1">
        <v>1519.6804556333555</v>
      </c>
    </row>
    <row r="42" spans="14:30">
      <c r="N42" s="1"/>
      <c r="O42" s="1"/>
      <c r="P42" s="1"/>
      <c r="Q42" s="19"/>
      <c r="R42" s="29">
        <f t="shared" si="9"/>
        <v>0</v>
      </c>
      <c r="S42" s="11">
        <f t="shared" si="10"/>
        <v>0</v>
      </c>
      <c r="T42" s="11">
        <f t="shared" si="11"/>
        <v>0</v>
      </c>
      <c r="U42" s="11">
        <f t="shared" si="12"/>
        <v>137.25</v>
      </c>
      <c r="V42" s="30" t="e">
        <f t="shared" si="13"/>
        <v>#DIV/0!</v>
      </c>
      <c r="Y42">
        <v>4</v>
      </c>
      <c r="Z42" s="1" t="s">
        <v>0</v>
      </c>
      <c r="AA42" s="1">
        <v>-1.1588208616780047</v>
      </c>
      <c r="AB42" s="1">
        <v>0.81632653061224492</v>
      </c>
      <c r="AC42" s="1">
        <v>1185.7108139953934</v>
      </c>
      <c r="AD42" s="1">
        <v>1452.495747144357</v>
      </c>
    </row>
    <row r="43" spans="14:30">
      <c r="N43" s="1"/>
      <c r="O43" s="1"/>
      <c r="P43" s="1"/>
      <c r="Q43" s="19"/>
      <c r="R43" s="29">
        <f t="shared" si="9"/>
        <v>0</v>
      </c>
      <c r="S43" s="11">
        <f t="shared" si="10"/>
        <v>0</v>
      </c>
      <c r="T43" s="11">
        <f t="shared" si="11"/>
        <v>0</v>
      </c>
      <c r="U43" s="11">
        <f t="shared" si="12"/>
        <v>137.25</v>
      </c>
      <c r="V43" s="30" t="e">
        <f t="shared" si="13"/>
        <v>#DIV/0!</v>
      </c>
      <c r="Y43">
        <v>2</v>
      </c>
      <c r="Z43" s="1" t="s">
        <v>3</v>
      </c>
      <c r="AA43" s="1">
        <v>1.5836734693877554</v>
      </c>
      <c r="AB43" s="1">
        <v>4.0816326530612246</v>
      </c>
      <c r="AC43" s="1">
        <v>5540.2735887033959</v>
      </c>
      <c r="AD43">
        <v>1357.367029232332</v>
      </c>
    </row>
    <row r="44" spans="14:30">
      <c r="N44" s="1"/>
      <c r="O44" s="1"/>
      <c r="P44" s="1"/>
      <c r="Q44" s="19"/>
      <c r="R44" s="29">
        <f t="shared" si="9"/>
        <v>0</v>
      </c>
      <c r="S44" s="11">
        <f t="shared" si="10"/>
        <v>0</v>
      </c>
      <c r="T44" s="11">
        <f t="shared" si="11"/>
        <v>0</v>
      </c>
      <c r="U44" s="11">
        <f t="shared" si="12"/>
        <v>137.25</v>
      </c>
      <c r="V44" s="30" t="e">
        <f t="shared" si="13"/>
        <v>#DIV/0!</v>
      </c>
      <c r="Y44">
        <v>3</v>
      </c>
      <c r="Z44" s="1" t="s">
        <v>2</v>
      </c>
      <c r="AA44" s="1">
        <v>2.3270748299319717</v>
      </c>
      <c r="AB44" s="1">
        <v>4.8979591836734686</v>
      </c>
      <c r="AC44" s="1">
        <v>5838.2491691031992</v>
      </c>
      <c r="AD44">
        <v>1191.9758720252366</v>
      </c>
    </row>
    <row r="45" spans="14:30">
      <c r="N45" s="1"/>
      <c r="O45" s="1"/>
      <c r="P45" s="1"/>
      <c r="Q45" s="19"/>
      <c r="R45" s="29">
        <f t="shared" si="9"/>
        <v>0</v>
      </c>
      <c r="S45" s="11">
        <f t="shared" si="10"/>
        <v>0</v>
      </c>
      <c r="T45" s="11">
        <f t="shared" si="11"/>
        <v>0</v>
      </c>
      <c r="U45" s="11">
        <f t="shared" si="12"/>
        <v>137.25</v>
      </c>
      <c r="V45" s="30" t="e">
        <f t="shared" si="13"/>
        <v>#DIV/0!</v>
      </c>
      <c r="Y45">
        <v>1</v>
      </c>
      <c r="Z45" s="1" t="s">
        <v>5</v>
      </c>
      <c r="AA45" s="1">
        <v>3.184399092970521</v>
      </c>
      <c r="AB45" s="1">
        <v>6.1224489795918364</v>
      </c>
      <c r="AC45" s="1">
        <v>6502.0456110627529</v>
      </c>
      <c r="AD45">
        <v>1062.0007831402497</v>
      </c>
    </row>
    <row r="46" spans="14:30">
      <c r="N46" s="1"/>
      <c r="O46" s="1"/>
      <c r="P46" s="1"/>
      <c r="Q46" s="19"/>
      <c r="R46" s="29">
        <f t="shared" si="9"/>
        <v>0</v>
      </c>
      <c r="S46" s="11">
        <f t="shared" si="10"/>
        <v>0</v>
      </c>
      <c r="T46" s="11">
        <f t="shared" si="11"/>
        <v>0</v>
      </c>
      <c r="U46" s="11">
        <f t="shared" si="12"/>
        <v>137.25</v>
      </c>
      <c r="V46" s="30" t="e">
        <f t="shared" si="13"/>
        <v>#DIV/0!</v>
      </c>
      <c r="Y46">
        <v>3</v>
      </c>
      <c r="Z46" s="1" t="s">
        <v>3</v>
      </c>
      <c r="AA46" s="1">
        <v>3.282176870748299</v>
      </c>
      <c r="AB46" s="1">
        <v>6.1224489795918364</v>
      </c>
      <c r="AC46" s="1">
        <v>6426.7994111652888</v>
      </c>
      <c r="AD46">
        <v>1049.7105704903306</v>
      </c>
    </row>
    <row r="47" spans="14:30">
      <c r="N47" s="1"/>
      <c r="O47" s="1"/>
      <c r="P47" s="1"/>
      <c r="Q47" s="19"/>
      <c r="R47" s="29">
        <f t="shared" si="9"/>
        <v>0</v>
      </c>
      <c r="S47" s="11">
        <f t="shared" si="10"/>
        <v>0</v>
      </c>
      <c r="T47" s="11">
        <f t="shared" si="11"/>
        <v>0</v>
      </c>
      <c r="U47" s="11">
        <f t="shared" si="12"/>
        <v>137.25</v>
      </c>
      <c r="V47" s="30" t="e">
        <f t="shared" si="13"/>
        <v>#DIV/0!</v>
      </c>
      <c r="Y47">
        <v>3</v>
      </c>
      <c r="Z47" s="1" t="s">
        <v>1</v>
      </c>
      <c r="AA47" s="1">
        <v>-1.322448979591837</v>
      </c>
      <c r="AB47" s="1">
        <v>0.61224489795918347</v>
      </c>
      <c r="AC47" s="1">
        <v>632.34111996341881</v>
      </c>
      <c r="AD47">
        <v>1032.8238292735844</v>
      </c>
    </row>
    <row r="48" spans="14:30">
      <c r="N48" s="1"/>
      <c r="O48" s="1"/>
      <c r="P48" s="1"/>
      <c r="Q48" s="19"/>
      <c r="R48" s="26">
        <f t="shared" si="9"/>
        <v>0</v>
      </c>
      <c r="S48" s="27">
        <f t="shared" si="10"/>
        <v>0</v>
      </c>
      <c r="T48" s="27">
        <f t="shared" si="11"/>
        <v>0</v>
      </c>
      <c r="U48" s="27">
        <f t="shared" si="12"/>
        <v>137.25</v>
      </c>
      <c r="V48" s="28" t="e">
        <f t="shared" si="13"/>
        <v>#DIV/0!</v>
      </c>
      <c r="Y48">
        <v>2</v>
      </c>
      <c r="Z48" s="1" t="s">
        <v>4</v>
      </c>
      <c r="AA48" s="1">
        <v>3.6716553287981859</v>
      </c>
      <c r="AB48" s="1">
        <v>6.5306122448979593</v>
      </c>
      <c r="AC48" s="1">
        <v>6529.7359474817695</v>
      </c>
      <c r="AD48">
        <v>999.86581695814596</v>
      </c>
    </row>
    <row r="49" spans="14:30">
      <c r="N49" s="1"/>
      <c r="O49" s="1"/>
      <c r="P49" s="1"/>
      <c r="Q49" s="19"/>
      <c r="R49" s="29">
        <f t="shared" si="9"/>
        <v>0</v>
      </c>
      <c r="S49" s="11">
        <f t="shared" si="10"/>
        <v>0</v>
      </c>
      <c r="T49" s="11">
        <f t="shared" si="11"/>
        <v>0</v>
      </c>
      <c r="U49" s="11">
        <f t="shared" si="12"/>
        <v>137.25</v>
      </c>
      <c r="V49" s="30" t="e">
        <f t="shared" si="13"/>
        <v>#DIV/0!</v>
      </c>
      <c r="Y49">
        <v>4</v>
      </c>
      <c r="Z49" s="1" t="s">
        <v>2</v>
      </c>
      <c r="AA49" s="1">
        <v>3.7072108843537404</v>
      </c>
      <c r="AB49" s="1">
        <v>6.5306122448979576</v>
      </c>
      <c r="AC49" s="1">
        <v>6400.8193116680277</v>
      </c>
      <c r="AD49">
        <v>980.12545709916697</v>
      </c>
    </row>
    <row r="50" spans="14:30">
      <c r="N50" s="1"/>
      <c r="O50" s="1"/>
      <c r="P50" s="1"/>
      <c r="Q50" s="19"/>
      <c r="R50" s="29">
        <f t="shared" si="9"/>
        <v>0</v>
      </c>
      <c r="S50" s="11">
        <f t="shared" si="10"/>
        <v>0</v>
      </c>
      <c r="T50" s="11">
        <f t="shared" si="11"/>
        <v>0</v>
      </c>
      <c r="U50" s="11">
        <f t="shared" si="12"/>
        <v>137.25</v>
      </c>
      <c r="V50" s="30" t="e">
        <f t="shared" si="13"/>
        <v>#DIV/0!</v>
      </c>
      <c r="Y50">
        <v>4</v>
      </c>
      <c r="Z50" s="1" t="s">
        <v>3</v>
      </c>
      <c r="AA50" s="1">
        <v>4.9806802721088435</v>
      </c>
      <c r="AB50" s="1">
        <v>8.1632653061224492</v>
      </c>
      <c r="AC50" s="1">
        <v>6983.2415316951447</v>
      </c>
      <c r="AD50">
        <v>855.44708763265521</v>
      </c>
    </row>
    <row r="51" spans="14:30">
      <c r="N51" s="1"/>
      <c r="O51" s="1"/>
      <c r="P51" s="1"/>
      <c r="Q51" s="19"/>
      <c r="R51" s="29">
        <f t="shared" si="9"/>
        <v>0</v>
      </c>
      <c r="S51" s="11">
        <f t="shared" si="10"/>
        <v>0</v>
      </c>
      <c r="T51" s="11">
        <f t="shared" si="11"/>
        <v>0</v>
      </c>
      <c r="U51" s="11">
        <f t="shared" si="12"/>
        <v>137.25</v>
      </c>
      <c r="V51" s="30" t="e">
        <f t="shared" si="13"/>
        <v>#DIV/0!</v>
      </c>
      <c r="Y51">
        <v>5</v>
      </c>
      <c r="Z51" s="1" t="s">
        <v>2</v>
      </c>
      <c r="AA51" s="1">
        <v>5.0873469387755108</v>
      </c>
      <c r="AB51" s="1">
        <v>8.1632653061224492</v>
      </c>
      <c r="AC51" s="1">
        <v>6799.5181352117943</v>
      </c>
      <c r="AD51">
        <v>832.9409715634448</v>
      </c>
    </row>
    <row r="52" spans="14:30">
      <c r="N52" s="1"/>
      <c r="O52" s="1"/>
      <c r="P52" s="1"/>
      <c r="Q52" s="19"/>
      <c r="R52" s="29">
        <f t="shared" si="9"/>
        <v>0</v>
      </c>
      <c r="S52" s="11">
        <f t="shared" si="10"/>
        <v>0</v>
      </c>
      <c r="T52" s="11">
        <f t="shared" si="11"/>
        <v>0</v>
      </c>
      <c r="U52" s="11">
        <f t="shared" si="12"/>
        <v>137.25</v>
      </c>
      <c r="V52" s="30" t="e">
        <f t="shared" si="13"/>
        <v>#DIV/0!</v>
      </c>
      <c r="Y52">
        <v>3</v>
      </c>
      <c r="Z52" t="s">
        <v>4</v>
      </c>
      <c r="AA52">
        <v>6.414149659863944</v>
      </c>
      <c r="AB52">
        <v>9.7959183673469372</v>
      </c>
      <c r="AC52">
        <v>7266.057535468457</v>
      </c>
      <c r="AD52">
        <v>741.74337341240505</v>
      </c>
    </row>
    <row r="53" spans="14:30">
      <c r="N53" s="1"/>
      <c r="O53" s="1"/>
      <c r="P53" s="1"/>
      <c r="Q53" s="19"/>
      <c r="R53" s="29">
        <f t="shared" si="9"/>
        <v>0</v>
      </c>
      <c r="S53" s="11">
        <f t="shared" si="10"/>
        <v>0</v>
      </c>
      <c r="T53" s="11">
        <f t="shared" si="11"/>
        <v>0</v>
      </c>
      <c r="U53" s="11">
        <f t="shared" si="12"/>
        <v>137.25</v>
      </c>
      <c r="V53" s="30" t="e">
        <f t="shared" si="13"/>
        <v>#DIV/0!</v>
      </c>
      <c r="Y53">
        <v>6</v>
      </c>
      <c r="Z53" t="s">
        <v>2</v>
      </c>
      <c r="AA53">
        <v>6.4674829931972777</v>
      </c>
      <c r="AB53">
        <v>9.7959183673469372</v>
      </c>
      <c r="AC53">
        <v>7099.444062505112</v>
      </c>
      <c r="AD53">
        <v>724.73491471406362</v>
      </c>
    </row>
    <row r="54" spans="14:30">
      <c r="N54" s="1"/>
      <c r="O54" s="1"/>
      <c r="P54" s="1"/>
      <c r="Q54" s="19"/>
      <c r="R54" s="29">
        <f t="shared" si="9"/>
        <v>0</v>
      </c>
      <c r="S54" s="11">
        <f t="shared" si="10"/>
        <v>0</v>
      </c>
      <c r="T54" s="11">
        <f t="shared" si="11"/>
        <v>0</v>
      </c>
      <c r="U54" s="11">
        <f t="shared" si="12"/>
        <v>137.25</v>
      </c>
      <c r="V54" s="30" t="e">
        <f t="shared" si="13"/>
        <v>#DIV/0!</v>
      </c>
      <c r="Y54">
        <v>5</v>
      </c>
      <c r="Z54" t="s">
        <v>3</v>
      </c>
      <c r="AA54">
        <v>6.6791836734693879</v>
      </c>
      <c r="AB54">
        <v>10.204081632653061</v>
      </c>
      <c r="AC54">
        <v>7370.396199090047</v>
      </c>
      <c r="AD54">
        <v>722.29882751082459</v>
      </c>
    </row>
    <row r="55" spans="14:30">
      <c r="N55" s="1"/>
      <c r="O55" s="1"/>
      <c r="P55" s="1"/>
      <c r="Q55" s="19"/>
      <c r="R55" s="29">
        <f t="shared" si="9"/>
        <v>0</v>
      </c>
      <c r="S55" s="11">
        <f t="shared" si="10"/>
        <v>0</v>
      </c>
      <c r="T55" s="11">
        <f t="shared" si="11"/>
        <v>0</v>
      </c>
      <c r="U55" s="11">
        <f t="shared" si="12"/>
        <v>137.25</v>
      </c>
      <c r="V55" s="30" t="e">
        <f t="shared" si="13"/>
        <v>#DIV/0!</v>
      </c>
      <c r="Y55">
        <v>7</v>
      </c>
      <c r="Z55" t="s">
        <v>2</v>
      </c>
      <c r="AA55">
        <v>7.8476190476190464</v>
      </c>
      <c r="AB55">
        <v>11.428571428571427</v>
      </c>
      <c r="AC55">
        <v>7334.4143079199712</v>
      </c>
      <c r="AD55">
        <v>641.76125194299755</v>
      </c>
    </row>
    <row r="56" spans="14:30">
      <c r="N56" s="1"/>
      <c r="O56" s="1"/>
      <c r="P56" s="1"/>
      <c r="Q56" s="19"/>
      <c r="R56" s="29">
        <f t="shared" si="9"/>
        <v>0</v>
      </c>
      <c r="S56" s="11">
        <f t="shared" si="10"/>
        <v>0</v>
      </c>
      <c r="T56" s="11">
        <f t="shared" si="11"/>
        <v>0</v>
      </c>
      <c r="U56" s="11">
        <f t="shared" si="12"/>
        <v>137.25</v>
      </c>
      <c r="V56" s="30" t="e">
        <f t="shared" si="13"/>
        <v>#DIV/0!</v>
      </c>
      <c r="Y56">
        <v>2</v>
      </c>
      <c r="Z56" t="s">
        <v>5</v>
      </c>
      <c r="AA56">
        <v>8.1821315192743747</v>
      </c>
      <c r="AB56">
        <v>12.244897959183671</v>
      </c>
      <c r="AC56">
        <v>7775.1960310518389</v>
      </c>
      <c r="AD56">
        <v>634.97434253590029</v>
      </c>
    </row>
    <row r="57" spans="14:30">
      <c r="N57" s="1"/>
      <c r="O57" s="1"/>
      <c r="P57" s="1"/>
      <c r="Q57" s="19"/>
      <c r="R57" s="29">
        <f t="shared" si="9"/>
        <v>0</v>
      </c>
      <c r="S57" s="11">
        <f t="shared" si="10"/>
        <v>0</v>
      </c>
      <c r="T57" s="11">
        <f t="shared" si="11"/>
        <v>0</v>
      </c>
      <c r="U57" s="11">
        <f t="shared" si="12"/>
        <v>137.25</v>
      </c>
      <c r="V57" s="30" t="e">
        <f t="shared" si="13"/>
        <v>#DIV/0!</v>
      </c>
      <c r="Y57">
        <v>1</v>
      </c>
      <c r="Z57" t="s">
        <v>7</v>
      </c>
      <c r="AA57">
        <v>8.6356462585034013</v>
      </c>
      <c r="AB57">
        <v>12.755102040816325</v>
      </c>
      <c r="AC57">
        <v>7981.2465247459577</v>
      </c>
      <c r="AD57">
        <v>625.7297275400831</v>
      </c>
    </row>
    <row r="58" spans="14:30">
      <c r="N58" s="1"/>
      <c r="O58" s="1"/>
      <c r="P58" s="1"/>
      <c r="Q58" s="19"/>
      <c r="R58" s="29">
        <f t="shared" si="9"/>
        <v>0</v>
      </c>
      <c r="S58" s="11">
        <f t="shared" si="10"/>
        <v>0</v>
      </c>
      <c r="T58" s="11">
        <f t="shared" si="11"/>
        <v>0</v>
      </c>
      <c r="U58" s="11">
        <f t="shared" si="12"/>
        <v>137.25</v>
      </c>
      <c r="V58" s="30" t="e">
        <f t="shared" si="13"/>
        <v>#DIV/0!</v>
      </c>
      <c r="Y58">
        <v>6</v>
      </c>
      <c r="Z58" t="s">
        <v>3</v>
      </c>
      <c r="AA58">
        <v>8.3776870748299306</v>
      </c>
      <c r="AB58">
        <v>12.244897959183673</v>
      </c>
      <c r="AC58">
        <v>7657.2425971569255</v>
      </c>
      <c r="AD58">
        <v>625.3414787678156</v>
      </c>
    </row>
    <row r="59" spans="14:30">
      <c r="N59" s="1"/>
      <c r="O59" s="1"/>
      <c r="P59" s="1"/>
      <c r="Q59" s="19"/>
      <c r="R59" s="29">
        <f t="shared" si="9"/>
        <v>0</v>
      </c>
      <c r="S59" s="11">
        <f t="shared" si="10"/>
        <v>0</v>
      </c>
      <c r="T59" s="11">
        <f t="shared" si="11"/>
        <v>0</v>
      </c>
      <c r="U59" s="11">
        <f t="shared" si="12"/>
        <v>137.25</v>
      </c>
      <c r="V59" s="30" t="e">
        <f t="shared" si="13"/>
        <v>#DIV/0!</v>
      </c>
      <c r="Y59">
        <v>1</v>
      </c>
      <c r="Z59" t="s">
        <v>6</v>
      </c>
      <c r="AA59">
        <v>8.271020408163265</v>
      </c>
      <c r="AB59">
        <v>12.244897959183673</v>
      </c>
      <c r="AC59">
        <v>7401.3694292296341</v>
      </c>
      <c r="AD59">
        <v>604.44517005375349</v>
      </c>
    </row>
    <row r="60" spans="14:30">
      <c r="N60" s="1"/>
      <c r="O60" s="1"/>
      <c r="P60" s="1"/>
      <c r="Q60" s="19"/>
      <c r="R60" s="29">
        <f t="shared" si="9"/>
        <v>0</v>
      </c>
      <c r="S60" s="11">
        <f t="shared" si="10"/>
        <v>0</v>
      </c>
      <c r="T60" s="11">
        <f t="shared" si="11"/>
        <v>0</v>
      </c>
      <c r="U60" s="11">
        <f t="shared" si="12"/>
        <v>137.25</v>
      </c>
      <c r="V60" s="30" t="e">
        <f t="shared" si="13"/>
        <v>#DIV/0!</v>
      </c>
      <c r="Y60">
        <v>4</v>
      </c>
      <c r="Z60" t="s">
        <v>4</v>
      </c>
      <c r="AA60">
        <v>9.1566439909297035</v>
      </c>
      <c r="AB60">
        <v>13.061224489795917</v>
      </c>
      <c r="AC60">
        <v>7712.2423349055352</v>
      </c>
      <c r="AD60">
        <v>590.4685537662051</v>
      </c>
    </row>
    <row r="61" spans="14:30">
      <c r="N61" s="1"/>
      <c r="O61" s="1"/>
      <c r="P61" s="1"/>
      <c r="Q61" s="19"/>
      <c r="R61" s="29">
        <f t="shared" si="9"/>
        <v>0</v>
      </c>
      <c r="S61" s="11">
        <f t="shared" si="10"/>
        <v>0</v>
      </c>
      <c r="T61" s="11">
        <f t="shared" si="11"/>
        <v>0</v>
      </c>
      <c r="U61" s="11">
        <f t="shared" si="12"/>
        <v>137.25</v>
      </c>
      <c r="V61" s="30" t="e">
        <f t="shared" si="13"/>
        <v>#DIV/0!</v>
      </c>
      <c r="Y61">
        <v>8</v>
      </c>
      <c r="Z61" t="s">
        <v>2</v>
      </c>
      <c r="AA61">
        <v>9.2277551020408151</v>
      </c>
      <c r="AB61">
        <v>13.061224489795917</v>
      </c>
      <c r="AC61">
        <v>7524.0451551705592</v>
      </c>
      <c r="AD61">
        <v>576.05970719274603</v>
      </c>
    </row>
    <row r="62" spans="14:30">
      <c r="N62" s="1"/>
      <c r="O62" s="1"/>
      <c r="P62" s="1"/>
      <c r="Q62" s="19"/>
      <c r="R62" s="29">
        <f t="shared" si="9"/>
        <v>0</v>
      </c>
      <c r="S62" s="11">
        <f t="shared" si="10"/>
        <v>0</v>
      </c>
      <c r="T62" s="11">
        <f t="shared" si="11"/>
        <v>0</v>
      </c>
      <c r="U62" s="11">
        <f t="shared" si="12"/>
        <v>137.25</v>
      </c>
      <c r="V62" s="30" t="e">
        <f t="shared" si="13"/>
        <v>#DIV/0!</v>
      </c>
      <c r="Y62">
        <v>3</v>
      </c>
      <c r="Z62" t="s">
        <v>0</v>
      </c>
      <c r="AA62">
        <v>-1.322448979591837</v>
      </c>
      <c r="AB62">
        <v>0.61224489795918347</v>
      </c>
      <c r="AC62">
        <v>344.69811306371321</v>
      </c>
      <c r="AD62">
        <v>563.00691800406514</v>
      </c>
    </row>
    <row r="63" spans="14:30">
      <c r="N63" s="1"/>
      <c r="O63" s="1"/>
      <c r="P63" s="1"/>
      <c r="Q63" s="19"/>
      <c r="R63" s="29">
        <f t="shared" si="9"/>
        <v>0</v>
      </c>
      <c r="S63" s="11">
        <f t="shared" si="10"/>
        <v>0</v>
      </c>
      <c r="T63" s="11">
        <f t="shared" si="11"/>
        <v>0</v>
      </c>
      <c r="U63" s="11">
        <f t="shared" si="12"/>
        <v>137.25</v>
      </c>
      <c r="V63" s="30" t="e">
        <f t="shared" si="13"/>
        <v>#DIV/0!</v>
      </c>
      <c r="Y63">
        <v>7</v>
      </c>
      <c r="Z63" t="s">
        <v>3</v>
      </c>
      <c r="AA63">
        <v>10.076190476190476</v>
      </c>
      <c r="AB63">
        <v>14.285714285714285</v>
      </c>
      <c r="AC63">
        <v>7879.1136160403294</v>
      </c>
      <c r="AD63">
        <v>551.53795312282307</v>
      </c>
    </row>
    <row r="64" spans="14:30">
      <c r="N64" s="1"/>
      <c r="O64" s="1"/>
      <c r="P64" s="1"/>
      <c r="Q64" s="19"/>
      <c r="R64" s="29">
        <f t="shared" si="9"/>
        <v>0</v>
      </c>
      <c r="S64" s="11">
        <f t="shared" si="10"/>
        <v>0</v>
      </c>
      <c r="T64" s="11">
        <f t="shared" si="11"/>
        <v>0</v>
      </c>
      <c r="U64" s="11">
        <f t="shared" si="12"/>
        <v>137.25</v>
      </c>
      <c r="V64" s="30" t="e">
        <f t="shared" si="13"/>
        <v>#DIV/0!</v>
      </c>
      <c r="Y64">
        <v>9</v>
      </c>
      <c r="Z64" t="s">
        <v>2</v>
      </c>
      <c r="AA64">
        <v>10.607891156462584</v>
      </c>
      <c r="AB64">
        <v>14.693877551020407</v>
      </c>
      <c r="AC64">
        <v>7680.6164671121933</v>
      </c>
      <c r="AD64">
        <v>522.70862067846872</v>
      </c>
    </row>
    <row r="65" spans="14:24">
      <c r="N65" s="1"/>
      <c r="O65" s="1"/>
      <c r="P65" s="1"/>
      <c r="Q65" s="19"/>
      <c r="R65" s="29">
        <f t="shared" si="9"/>
        <v>0</v>
      </c>
      <c r="S65" s="11">
        <f t="shared" si="10"/>
        <v>0</v>
      </c>
      <c r="T65" s="11">
        <f t="shared" si="11"/>
        <v>0</v>
      </c>
      <c r="U65" s="11">
        <f t="shared" si="12"/>
        <v>137.25</v>
      </c>
      <c r="V65" s="30" t="e">
        <f t="shared" si="13"/>
        <v>#DIV/0!</v>
      </c>
      <c r="X65">
        <v>3</v>
      </c>
    </row>
    <row r="66" spans="14:24">
      <c r="N66" s="1"/>
      <c r="O66" s="1"/>
      <c r="P66" s="1"/>
      <c r="Q66" s="19"/>
      <c r="R66" s="29">
        <f t="shared" si="9"/>
        <v>0</v>
      </c>
      <c r="S66" s="11">
        <f t="shared" si="10"/>
        <v>0</v>
      </c>
      <c r="T66" s="11">
        <f t="shared" si="11"/>
        <v>0</v>
      </c>
      <c r="U66" s="11">
        <f t="shared" si="12"/>
        <v>137.25</v>
      </c>
      <c r="V66" s="30" t="e">
        <f t="shared" si="13"/>
        <v>#DIV/0!</v>
      </c>
    </row>
    <row r="67" spans="14:24">
      <c r="N67" s="1"/>
      <c r="O67" s="1"/>
      <c r="P67" s="1"/>
      <c r="Q67" s="19"/>
      <c r="R67" s="29">
        <f t="shared" si="9"/>
        <v>0</v>
      </c>
      <c r="S67" s="11">
        <f t="shared" si="10"/>
        <v>0</v>
      </c>
      <c r="T67" s="11">
        <f t="shared" si="11"/>
        <v>0</v>
      </c>
      <c r="U67" s="11">
        <f t="shared" si="12"/>
        <v>137.25</v>
      </c>
      <c r="V67" s="30" t="e">
        <f t="shared" si="13"/>
        <v>#DIV/0!</v>
      </c>
    </row>
    <row r="68" spans="14:24">
      <c r="N68" s="1"/>
      <c r="O68" s="1"/>
      <c r="P68" s="1"/>
      <c r="Q68" s="19"/>
      <c r="R68" s="29">
        <f t="shared" si="9"/>
        <v>0</v>
      </c>
      <c r="S68" s="11">
        <f t="shared" si="10"/>
        <v>0</v>
      </c>
      <c r="T68" s="11">
        <f t="shared" si="11"/>
        <v>0</v>
      </c>
      <c r="U68" s="11">
        <f t="shared" si="12"/>
        <v>137.25</v>
      </c>
      <c r="V68" s="30" t="e">
        <f t="shared" si="13"/>
        <v>#DIV/0!</v>
      </c>
    </row>
    <row r="69" spans="14:24">
      <c r="N69" s="1"/>
      <c r="O69" s="1"/>
      <c r="P69" s="1"/>
      <c r="Q69" s="19"/>
      <c r="R69" s="29">
        <f t="shared" si="9"/>
        <v>0</v>
      </c>
      <c r="S69" s="11">
        <f t="shared" si="10"/>
        <v>0</v>
      </c>
      <c r="T69" s="11">
        <f t="shared" si="11"/>
        <v>0</v>
      </c>
      <c r="U69" s="11">
        <f t="shared" si="12"/>
        <v>137.25</v>
      </c>
      <c r="V69" s="30" t="e">
        <f t="shared" si="13"/>
        <v>#DIV/0!</v>
      </c>
    </row>
    <row r="70" spans="14:24">
      <c r="N70" s="1"/>
      <c r="O70" s="1"/>
      <c r="P70" s="1"/>
      <c r="Q70" s="19"/>
      <c r="R70" s="29">
        <f t="shared" ref="R70:R133" si="14">J70*10*LN((9/8*R$4+I70)/(R$4/8+I70))</f>
        <v>0</v>
      </c>
      <c r="S70" s="11">
        <f t="shared" ref="S70:S133" si="15">K70/(9/8*R$4+I70)/N$4</f>
        <v>0</v>
      </c>
      <c r="T70" s="11">
        <f t="shared" ref="T70:T133" si="16">K70/(1/8*R$4+I70)/N$4</f>
        <v>0</v>
      </c>
      <c r="U70" s="11">
        <f t="shared" ref="U70:U133" si="17">R$4*9/8+I70</f>
        <v>137.25</v>
      </c>
      <c r="V70" s="30" t="e">
        <f t="shared" ref="V70:V133" si="18">R$4*10*J70/K70</f>
        <v>#DIV/0!</v>
      </c>
    </row>
    <row r="71" spans="14:24">
      <c r="N71" s="1"/>
      <c r="O71" s="1"/>
      <c r="P71" s="1"/>
      <c r="Q71" s="19"/>
      <c r="R71" s="29">
        <f t="shared" si="14"/>
        <v>0</v>
      </c>
      <c r="S71" s="11">
        <f t="shared" si="15"/>
        <v>0</v>
      </c>
      <c r="T71" s="11">
        <f t="shared" si="16"/>
        <v>0</v>
      </c>
      <c r="U71" s="11">
        <f t="shared" si="17"/>
        <v>137.25</v>
      </c>
      <c r="V71" s="30" t="e">
        <f t="shared" si="18"/>
        <v>#DIV/0!</v>
      </c>
    </row>
    <row r="72" spans="14:24">
      <c r="N72" s="1"/>
      <c r="O72" s="1"/>
      <c r="P72" s="1"/>
      <c r="Q72" s="19"/>
      <c r="R72" s="29">
        <f t="shared" si="14"/>
        <v>0</v>
      </c>
      <c r="S72" s="11">
        <f t="shared" si="15"/>
        <v>0</v>
      </c>
      <c r="T72" s="11">
        <f t="shared" si="16"/>
        <v>0</v>
      </c>
      <c r="U72" s="11">
        <f t="shared" si="17"/>
        <v>137.25</v>
      </c>
      <c r="V72" s="30" t="e">
        <f t="shared" si="18"/>
        <v>#DIV/0!</v>
      </c>
    </row>
    <row r="73" spans="14:24">
      <c r="N73" s="1"/>
      <c r="O73" s="1"/>
      <c r="P73" s="1"/>
      <c r="Q73" s="19"/>
      <c r="R73" s="29">
        <f t="shared" si="14"/>
        <v>0</v>
      </c>
      <c r="S73" s="11">
        <f t="shared" si="15"/>
        <v>0</v>
      </c>
      <c r="T73" s="11">
        <f t="shared" si="16"/>
        <v>0</v>
      </c>
      <c r="U73" s="11">
        <f t="shared" si="17"/>
        <v>137.25</v>
      </c>
      <c r="V73" s="30" t="e">
        <f t="shared" si="18"/>
        <v>#DIV/0!</v>
      </c>
    </row>
    <row r="74" spans="14:24">
      <c r="N74" s="1"/>
      <c r="O74" s="1"/>
      <c r="P74" s="1"/>
      <c r="Q74" s="19"/>
      <c r="R74" s="29">
        <f t="shared" si="14"/>
        <v>0</v>
      </c>
      <c r="S74" s="11">
        <f t="shared" si="15"/>
        <v>0</v>
      </c>
      <c r="T74" s="11">
        <f t="shared" si="16"/>
        <v>0</v>
      </c>
      <c r="U74" s="11">
        <f t="shared" si="17"/>
        <v>137.25</v>
      </c>
      <c r="V74" s="30" t="e">
        <f t="shared" si="18"/>
        <v>#DIV/0!</v>
      </c>
    </row>
    <row r="75" spans="14:24">
      <c r="N75" s="1"/>
      <c r="O75" s="1"/>
      <c r="P75" s="1"/>
      <c r="Q75" s="19"/>
      <c r="R75" s="29">
        <f t="shared" si="14"/>
        <v>0</v>
      </c>
      <c r="S75" s="11">
        <f t="shared" si="15"/>
        <v>0</v>
      </c>
      <c r="T75" s="11">
        <f t="shared" si="16"/>
        <v>0</v>
      </c>
      <c r="U75" s="11">
        <f t="shared" si="17"/>
        <v>137.25</v>
      </c>
      <c r="V75" s="30" t="e">
        <f t="shared" si="18"/>
        <v>#DIV/0!</v>
      </c>
    </row>
    <row r="76" spans="14:24">
      <c r="N76" s="1"/>
      <c r="O76" s="1"/>
      <c r="P76" s="1"/>
      <c r="Q76" s="19"/>
      <c r="R76" s="29">
        <f t="shared" si="14"/>
        <v>0</v>
      </c>
      <c r="S76" s="11">
        <f t="shared" si="15"/>
        <v>0</v>
      </c>
      <c r="T76" s="11">
        <f t="shared" si="16"/>
        <v>0</v>
      </c>
      <c r="U76" s="11">
        <f t="shared" si="17"/>
        <v>137.25</v>
      </c>
      <c r="V76" s="30" t="e">
        <f t="shared" si="18"/>
        <v>#DIV/0!</v>
      </c>
    </row>
    <row r="77" spans="14:24">
      <c r="N77" s="1"/>
      <c r="O77" s="1"/>
      <c r="P77" s="1"/>
      <c r="Q77" s="19"/>
      <c r="R77" s="29">
        <f t="shared" si="14"/>
        <v>0</v>
      </c>
      <c r="S77" s="11">
        <f t="shared" si="15"/>
        <v>0</v>
      </c>
      <c r="T77" s="11">
        <f t="shared" si="16"/>
        <v>0</v>
      </c>
      <c r="U77" s="11">
        <f t="shared" si="17"/>
        <v>137.25</v>
      </c>
      <c r="V77" s="30" t="e">
        <f t="shared" si="18"/>
        <v>#DIV/0!</v>
      </c>
    </row>
    <row r="78" spans="14:24">
      <c r="N78" s="1"/>
      <c r="O78" s="1"/>
      <c r="P78" s="1"/>
      <c r="Q78" s="19"/>
      <c r="R78" s="29">
        <f t="shared" si="14"/>
        <v>0</v>
      </c>
      <c r="S78" s="11">
        <f t="shared" si="15"/>
        <v>0</v>
      </c>
      <c r="T78" s="11">
        <f t="shared" si="16"/>
        <v>0</v>
      </c>
      <c r="U78" s="11">
        <f t="shared" si="17"/>
        <v>137.25</v>
      </c>
      <c r="V78" s="30" t="e">
        <f t="shared" si="18"/>
        <v>#DIV/0!</v>
      </c>
    </row>
    <row r="79" spans="14:24">
      <c r="N79" s="1"/>
      <c r="O79" s="1"/>
      <c r="P79" s="1"/>
      <c r="Q79" s="19"/>
      <c r="R79" s="29">
        <f t="shared" si="14"/>
        <v>0</v>
      </c>
      <c r="S79" s="11">
        <f t="shared" si="15"/>
        <v>0</v>
      </c>
      <c r="T79" s="11">
        <f t="shared" si="16"/>
        <v>0</v>
      </c>
      <c r="U79" s="11">
        <f t="shared" si="17"/>
        <v>137.25</v>
      </c>
      <c r="V79" s="30" t="e">
        <f t="shared" si="18"/>
        <v>#DIV/0!</v>
      </c>
    </row>
    <row r="80" spans="14:24">
      <c r="N80" s="1"/>
      <c r="O80" s="1"/>
      <c r="P80" s="1"/>
      <c r="Q80" s="19"/>
      <c r="R80" s="29">
        <f t="shared" si="14"/>
        <v>0</v>
      </c>
      <c r="S80" s="11">
        <f t="shared" si="15"/>
        <v>0</v>
      </c>
      <c r="T80" s="11">
        <f t="shared" si="16"/>
        <v>0</v>
      </c>
      <c r="U80" s="11">
        <f t="shared" si="17"/>
        <v>137.25</v>
      </c>
      <c r="V80" s="30" t="e">
        <f t="shared" si="18"/>
        <v>#DIV/0!</v>
      </c>
    </row>
    <row r="81" spans="14:22">
      <c r="N81" s="1"/>
      <c r="O81" s="1"/>
      <c r="P81" s="1"/>
      <c r="Q81" s="19"/>
      <c r="R81" s="29">
        <f t="shared" si="14"/>
        <v>0</v>
      </c>
      <c r="S81" s="11">
        <f t="shared" si="15"/>
        <v>0</v>
      </c>
      <c r="T81" s="11">
        <f t="shared" si="16"/>
        <v>0</v>
      </c>
      <c r="U81" s="11">
        <f t="shared" si="17"/>
        <v>137.25</v>
      </c>
      <c r="V81" s="30" t="e">
        <f t="shared" si="18"/>
        <v>#DIV/0!</v>
      </c>
    </row>
    <row r="82" spans="14:22">
      <c r="N82" s="1"/>
      <c r="O82" s="1"/>
      <c r="P82" s="1"/>
      <c r="Q82" s="19"/>
      <c r="R82" s="29">
        <f t="shared" si="14"/>
        <v>0</v>
      </c>
      <c r="S82" s="11">
        <f t="shared" si="15"/>
        <v>0</v>
      </c>
      <c r="T82" s="11">
        <f t="shared" si="16"/>
        <v>0</v>
      </c>
      <c r="U82" s="11">
        <f t="shared" si="17"/>
        <v>137.25</v>
      </c>
      <c r="V82" s="30" t="e">
        <f t="shared" si="18"/>
        <v>#DIV/0!</v>
      </c>
    </row>
    <row r="83" spans="14:22">
      <c r="N83" s="1"/>
      <c r="O83" s="1"/>
      <c r="P83" s="1"/>
      <c r="Q83" s="19"/>
      <c r="R83" s="29">
        <f t="shared" si="14"/>
        <v>0</v>
      </c>
      <c r="S83" s="11">
        <f t="shared" si="15"/>
        <v>0</v>
      </c>
      <c r="T83" s="11">
        <f t="shared" si="16"/>
        <v>0</v>
      </c>
      <c r="U83" s="11">
        <f t="shared" si="17"/>
        <v>137.25</v>
      </c>
      <c r="V83" s="30" t="e">
        <f t="shared" si="18"/>
        <v>#DIV/0!</v>
      </c>
    </row>
    <row r="84" spans="14:22">
      <c r="N84" s="1"/>
      <c r="O84" s="1"/>
      <c r="P84" s="1"/>
      <c r="Q84" s="19"/>
      <c r="R84" s="29">
        <f t="shared" si="14"/>
        <v>0</v>
      </c>
      <c r="S84" s="11">
        <f t="shared" si="15"/>
        <v>0</v>
      </c>
      <c r="T84" s="11">
        <f t="shared" si="16"/>
        <v>0</v>
      </c>
      <c r="U84" s="11">
        <f t="shared" si="17"/>
        <v>137.25</v>
      </c>
      <c r="V84" s="30" t="e">
        <f t="shared" si="18"/>
        <v>#DIV/0!</v>
      </c>
    </row>
    <row r="85" spans="14:22">
      <c r="N85" s="1"/>
      <c r="O85" s="1"/>
      <c r="P85" s="1"/>
      <c r="Q85" s="19"/>
      <c r="R85" s="29">
        <f t="shared" si="14"/>
        <v>0</v>
      </c>
      <c r="S85" s="11">
        <f t="shared" si="15"/>
        <v>0</v>
      </c>
      <c r="T85" s="11">
        <f t="shared" si="16"/>
        <v>0</v>
      </c>
      <c r="U85" s="11">
        <f t="shared" si="17"/>
        <v>137.25</v>
      </c>
      <c r="V85" s="30" t="e">
        <f t="shared" si="18"/>
        <v>#DIV/0!</v>
      </c>
    </row>
    <row r="86" spans="14:22">
      <c r="N86" s="1"/>
      <c r="O86" s="1"/>
      <c r="P86" s="1"/>
      <c r="Q86" s="19"/>
      <c r="R86" s="29">
        <f t="shared" si="14"/>
        <v>0</v>
      </c>
      <c r="S86" s="11">
        <f t="shared" si="15"/>
        <v>0</v>
      </c>
      <c r="T86" s="11">
        <f t="shared" si="16"/>
        <v>0</v>
      </c>
      <c r="U86" s="11">
        <f t="shared" si="17"/>
        <v>137.25</v>
      </c>
      <c r="V86" s="30" t="e">
        <f t="shared" si="18"/>
        <v>#DIV/0!</v>
      </c>
    </row>
    <row r="87" spans="14:22">
      <c r="N87" s="1"/>
      <c r="O87" s="1"/>
      <c r="P87" s="1"/>
      <c r="Q87" s="19"/>
      <c r="R87" s="29">
        <f t="shared" si="14"/>
        <v>0</v>
      </c>
      <c r="S87" s="11">
        <f t="shared" si="15"/>
        <v>0</v>
      </c>
      <c r="T87" s="11">
        <f t="shared" si="16"/>
        <v>0</v>
      </c>
      <c r="U87" s="11">
        <f t="shared" si="17"/>
        <v>137.25</v>
      </c>
      <c r="V87" s="30" t="e">
        <f t="shared" si="18"/>
        <v>#DIV/0!</v>
      </c>
    </row>
    <row r="88" spans="14:22">
      <c r="N88" s="1"/>
      <c r="O88" s="1"/>
      <c r="P88" s="1"/>
      <c r="Q88" s="19"/>
      <c r="R88" s="29">
        <f t="shared" si="14"/>
        <v>0</v>
      </c>
      <c r="S88" s="11">
        <f t="shared" si="15"/>
        <v>0</v>
      </c>
      <c r="T88" s="11">
        <f t="shared" si="16"/>
        <v>0</v>
      </c>
      <c r="U88" s="11">
        <f t="shared" si="17"/>
        <v>137.25</v>
      </c>
      <c r="V88" s="30" t="e">
        <f t="shared" si="18"/>
        <v>#DIV/0!</v>
      </c>
    </row>
    <row r="89" spans="14:22">
      <c r="N89" s="1"/>
      <c r="O89" s="1"/>
      <c r="P89" s="1"/>
      <c r="Q89" s="19"/>
      <c r="R89" s="29">
        <f t="shared" si="14"/>
        <v>0</v>
      </c>
      <c r="S89" s="11">
        <f t="shared" si="15"/>
        <v>0</v>
      </c>
      <c r="T89" s="11">
        <f t="shared" si="16"/>
        <v>0</v>
      </c>
      <c r="U89" s="11">
        <f t="shared" si="17"/>
        <v>137.25</v>
      </c>
      <c r="V89" s="30" t="e">
        <f t="shared" si="18"/>
        <v>#DIV/0!</v>
      </c>
    </row>
    <row r="90" spans="14:22">
      <c r="N90" s="1"/>
      <c r="O90" s="1"/>
      <c r="P90" s="1"/>
      <c r="Q90" s="19"/>
      <c r="R90" s="29">
        <f t="shared" si="14"/>
        <v>0</v>
      </c>
      <c r="S90" s="11">
        <f t="shared" si="15"/>
        <v>0</v>
      </c>
      <c r="T90" s="11">
        <f t="shared" si="16"/>
        <v>0</v>
      </c>
      <c r="U90" s="11">
        <f t="shared" si="17"/>
        <v>137.25</v>
      </c>
      <c r="V90" s="30" t="e">
        <f t="shared" si="18"/>
        <v>#DIV/0!</v>
      </c>
    </row>
    <row r="91" spans="14:22">
      <c r="N91" s="1"/>
      <c r="O91" s="1"/>
      <c r="P91" s="1"/>
      <c r="Q91" s="19"/>
      <c r="R91" s="29">
        <f t="shared" si="14"/>
        <v>0</v>
      </c>
      <c r="S91" s="11">
        <f t="shared" si="15"/>
        <v>0</v>
      </c>
      <c r="T91" s="11">
        <f t="shared" si="16"/>
        <v>0</v>
      </c>
      <c r="U91" s="11">
        <f t="shared" si="17"/>
        <v>137.25</v>
      </c>
      <c r="V91" s="30" t="e">
        <f t="shared" si="18"/>
        <v>#DIV/0!</v>
      </c>
    </row>
    <row r="92" spans="14:22">
      <c r="N92" s="1"/>
      <c r="O92" s="1"/>
      <c r="P92" s="1"/>
      <c r="Q92" s="19"/>
      <c r="R92" s="29">
        <f t="shared" si="14"/>
        <v>0</v>
      </c>
      <c r="S92" s="11">
        <f t="shared" si="15"/>
        <v>0</v>
      </c>
      <c r="T92" s="11">
        <f t="shared" si="16"/>
        <v>0</v>
      </c>
      <c r="U92" s="11">
        <f t="shared" si="17"/>
        <v>137.25</v>
      </c>
      <c r="V92" s="30" t="e">
        <f t="shared" si="18"/>
        <v>#DIV/0!</v>
      </c>
    </row>
    <row r="93" spans="14:22">
      <c r="N93" s="1"/>
      <c r="O93" s="1"/>
      <c r="P93" s="1"/>
      <c r="Q93" s="19"/>
      <c r="R93" s="29">
        <f t="shared" si="14"/>
        <v>0</v>
      </c>
      <c r="S93" s="11">
        <f t="shared" si="15"/>
        <v>0</v>
      </c>
      <c r="T93" s="11">
        <f t="shared" si="16"/>
        <v>0</v>
      </c>
      <c r="U93" s="11">
        <f t="shared" si="17"/>
        <v>137.25</v>
      </c>
      <c r="V93" s="30" t="e">
        <f t="shared" si="18"/>
        <v>#DIV/0!</v>
      </c>
    </row>
    <row r="94" spans="14:22">
      <c r="N94" s="1"/>
      <c r="O94" s="1"/>
      <c r="P94" s="1"/>
      <c r="Q94" s="19"/>
      <c r="R94" s="29">
        <f t="shared" si="14"/>
        <v>0</v>
      </c>
      <c r="S94" s="11">
        <f t="shared" si="15"/>
        <v>0</v>
      </c>
      <c r="T94" s="11">
        <f t="shared" si="16"/>
        <v>0</v>
      </c>
      <c r="U94" s="11">
        <f t="shared" si="17"/>
        <v>137.25</v>
      </c>
      <c r="V94" s="30" t="e">
        <f t="shared" si="18"/>
        <v>#DIV/0!</v>
      </c>
    </row>
    <row r="95" spans="14:22">
      <c r="N95" s="1"/>
      <c r="O95" s="1"/>
      <c r="P95" s="1"/>
      <c r="Q95" s="19"/>
      <c r="R95" s="29">
        <f t="shared" si="14"/>
        <v>0</v>
      </c>
      <c r="S95" s="11">
        <f t="shared" si="15"/>
        <v>0</v>
      </c>
      <c r="T95" s="11">
        <f t="shared" si="16"/>
        <v>0</v>
      </c>
      <c r="U95" s="11">
        <f t="shared" si="17"/>
        <v>137.25</v>
      </c>
      <c r="V95" s="30" t="e">
        <f t="shared" si="18"/>
        <v>#DIV/0!</v>
      </c>
    </row>
    <row r="96" spans="14:22">
      <c r="N96" s="1"/>
      <c r="O96" s="1"/>
      <c r="P96" s="1"/>
      <c r="Q96" s="19"/>
      <c r="R96" s="29">
        <f t="shared" si="14"/>
        <v>0</v>
      </c>
      <c r="S96" s="11">
        <f t="shared" si="15"/>
        <v>0</v>
      </c>
      <c r="T96" s="11">
        <f t="shared" si="16"/>
        <v>0</v>
      </c>
      <c r="U96" s="11">
        <f t="shared" si="17"/>
        <v>137.25</v>
      </c>
      <c r="V96" s="30" t="e">
        <f t="shared" si="18"/>
        <v>#DIV/0!</v>
      </c>
    </row>
    <row r="97" spans="14:22">
      <c r="N97" s="1"/>
      <c r="O97" s="1"/>
      <c r="P97" s="1"/>
      <c r="Q97" s="19"/>
      <c r="R97" s="29">
        <f t="shared" si="14"/>
        <v>0</v>
      </c>
      <c r="S97" s="11">
        <f t="shared" si="15"/>
        <v>0</v>
      </c>
      <c r="T97" s="11">
        <f t="shared" si="16"/>
        <v>0</v>
      </c>
      <c r="U97" s="11">
        <f t="shared" si="17"/>
        <v>137.25</v>
      </c>
      <c r="V97" s="30" t="e">
        <f t="shared" si="18"/>
        <v>#DIV/0!</v>
      </c>
    </row>
    <row r="98" spans="14:22">
      <c r="N98" s="1"/>
      <c r="O98" s="1"/>
      <c r="P98" s="1"/>
      <c r="Q98" s="19"/>
      <c r="R98" s="29">
        <f t="shared" si="14"/>
        <v>0</v>
      </c>
      <c r="S98" s="11">
        <f t="shared" si="15"/>
        <v>0</v>
      </c>
      <c r="T98" s="11">
        <f t="shared" si="16"/>
        <v>0</v>
      </c>
      <c r="U98" s="11">
        <f t="shared" si="17"/>
        <v>137.25</v>
      </c>
      <c r="V98" s="30" t="e">
        <f t="shared" si="18"/>
        <v>#DIV/0!</v>
      </c>
    </row>
    <row r="99" spans="14:22">
      <c r="N99" s="1"/>
      <c r="O99" s="1"/>
      <c r="P99" s="1"/>
      <c r="Q99" s="19"/>
      <c r="R99" s="29">
        <f t="shared" si="14"/>
        <v>0</v>
      </c>
      <c r="S99" s="11">
        <f t="shared" si="15"/>
        <v>0</v>
      </c>
      <c r="T99" s="11">
        <f t="shared" si="16"/>
        <v>0</v>
      </c>
      <c r="U99" s="11">
        <f t="shared" si="17"/>
        <v>137.25</v>
      </c>
      <c r="V99" s="30" t="e">
        <f t="shared" si="18"/>
        <v>#DIV/0!</v>
      </c>
    </row>
    <row r="100" spans="14:22">
      <c r="N100" s="1"/>
      <c r="O100" s="1"/>
      <c r="P100" s="1"/>
      <c r="Q100" s="19"/>
      <c r="R100" s="29">
        <f t="shared" si="14"/>
        <v>0</v>
      </c>
      <c r="S100" s="11">
        <f t="shared" si="15"/>
        <v>0</v>
      </c>
      <c r="T100" s="11">
        <f t="shared" si="16"/>
        <v>0</v>
      </c>
      <c r="U100" s="11">
        <f t="shared" si="17"/>
        <v>137.25</v>
      </c>
      <c r="V100" s="30" t="e">
        <f t="shared" si="18"/>
        <v>#DIV/0!</v>
      </c>
    </row>
    <row r="101" spans="14:22">
      <c r="N101" s="1"/>
      <c r="O101" s="1"/>
      <c r="P101" s="1"/>
      <c r="Q101" s="19"/>
      <c r="R101" s="29">
        <f t="shared" si="14"/>
        <v>0</v>
      </c>
      <c r="S101" s="11">
        <f t="shared" si="15"/>
        <v>0</v>
      </c>
      <c r="T101" s="11">
        <f t="shared" si="16"/>
        <v>0</v>
      </c>
      <c r="U101" s="11">
        <f t="shared" si="17"/>
        <v>137.25</v>
      </c>
      <c r="V101" s="30" t="e">
        <f t="shared" si="18"/>
        <v>#DIV/0!</v>
      </c>
    </row>
    <row r="102" spans="14:22">
      <c r="N102" s="1"/>
      <c r="O102" s="1"/>
      <c r="P102" s="1"/>
      <c r="Q102" s="19"/>
      <c r="R102" s="29">
        <f t="shared" si="14"/>
        <v>0</v>
      </c>
      <c r="S102" s="11">
        <f t="shared" si="15"/>
        <v>0</v>
      </c>
      <c r="T102" s="11">
        <f t="shared" si="16"/>
        <v>0</v>
      </c>
      <c r="U102" s="11">
        <f t="shared" si="17"/>
        <v>137.25</v>
      </c>
      <c r="V102" s="30" t="e">
        <f t="shared" si="18"/>
        <v>#DIV/0!</v>
      </c>
    </row>
    <row r="103" spans="14:22">
      <c r="N103" s="1"/>
      <c r="O103" s="1"/>
      <c r="P103" s="1"/>
      <c r="Q103" s="19"/>
      <c r="R103" s="29">
        <f t="shared" si="14"/>
        <v>0</v>
      </c>
      <c r="S103" s="11">
        <f t="shared" si="15"/>
        <v>0</v>
      </c>
      <c r="T103" s="11">
        <f t="shared" si="16"/>
        <v>0</v>
      </c>
      <c r="U103" s="11">
        <f t="shared" si="17"/>
        <v>137.25</v>
      </c>
      <c r="V103" s="30" t="e">
        <f t="shared" si="18"/>
        <v>#DIV/0!</v>
      </c>
    </row>
    <row r="104" spans="14:22">
      <c r="N104" s="1"/>
      <c r="O104" s="1"/>
      <c r="P104" s="1"/>
      <c r="Q104" s="19"/>
      <c r="R104" s="29">
        <f t="shared" si="14"/>
        <v>0</v>
      </c>
      <c r="S104" s="11">
        <f t="shared" si="15"/>
        <v>0</v>
      </c>
      <c r="T104" s="11">
        <f t="shared" si="16"/>
        <v>0</v>
      </c>
      <c r="U104" s="11">
        <f t="shared" si="17"/>
        <v>137.25</v>
      </c>
      <c r="V104" s="30" t="e">
        <f t="shared" si="18"/>
        <v>#DIV/0!</v>
      </c>
    </row>
    <row r="105" spans="14:22">
      <c r="N105" s="1"/>
      <c r="O105" s="1"/>
      <c r="P105" s="1"/>
      <c r="Q105" s="19"/>
      <c r="R105" s="29">
        <f t="shared" si="14"/>
        <v>0</v>
      </c>
      <c r="S105" s="11">
        <f t="shared" si="15"/>
        <v>0</v>
      </c>
      <c r="T105" s="11">
        <f t="shared" si="16"/>
        <v>0</v>
      </c>
      <c r="U105" s="11">
        <f t="shared" si="17"/>
        <v>137.25</v>
      </c>
      <c r="V105" s="30" t="e">
        <f t="shared" si="18"/>
        <v>#DIV/0!</v>
      </c>
    </row>
    <row r="106" spans="14:22">
      <c r="N106" s="1"/>
      <c r="O106" s="1"/>
      <c r="P106" s="1"/>
      <c r="Q106" s="19"/>
      <c r="R106" s="29">
        <f t="shared" si="14"/>
        <v>0</v>
      </c>
      <c r="S106" s="11">
        <f t="shared" si="15"/>
        <v>0</v>
      </c>
      <c r="T106" s="11">
        <f t="shared" si="16"/>
        <v>0</v>
      </c>
      <c r="U106" s="11">
        <f t="shared" si="17"/>
        <v>137.25</v>
      </c>
      <c r="V106" s="30" t="e">
        <f t="shared" si="18"/>
        <v>#DIV/0!</v>
      </c>
    </row>
    <row r="107" spans="14:22">
      <c r="N107" s="1"/>
      <c r="O107" s="1"/>
      <c r="P107" s="1"/>
      <c r="Q107" s="19"/>
      <c r="R107" s="29">
        <f t="shared" si="14"/>
        <v>0</v>
      </c>
      <c r="S107" s="11">
        <f t="shared" si="15"/>
        <v>0</v>
      </c>
      <c r="T107" s="11">
        <f t="shared" si="16"/>
        <v>0</v>
      </c>
      <c r="U107" s="11">
        <f t="shared" si="17"/>
        <v>137.25</v>
      </c>
      <c r="V107" s="30" t="e">
        <f t="shared" si="18"/>
        <v>#DIV/0!</v>
      </c>
    </row>
    <row r="108" spans="14:22">
      <c r="N108" s="1"/>
      <c r="O108" s="1"/>
      <c r="P108" s="1"/>
      <c r="Q108" s="19"/>
      <c r="R108" s="29">
        <f t="shared" si="14"/>
        <v>0</v>
      </c>
      <c r="S108" s="11">
        <f t="shared" si="15"/>
        <v>0</v>
      </c>
      <c r="T108" s="11">
        <f t="shared" si="16"/>
        <v>0</v>
      </c>
      <c r="U108" s="11">
        <f t="shared" si="17"/>
        <v>137.25</v>
      </c>
      <c r="V108" s="30" t="e">
        <f t="shared" si="18"/>
        <v>#DIV/0!</v>
      </c>
    </row>
    <row r="109" spans="14:22">
      <c r="N109" s="1"/>
      <c r="O109" s="1"/>
      <c r="P109" s="1"/>
      <c r="Q109" s="19"/>
      <c r="R109" s="29">
        <f t="shared" si="14"/>
        <v>0</v>
      </c>
      <c r="S109" s="11">
        <f t="shared" si="15"/>
        <v>0</v>
      </c>
      <c r="T109" s="11">
        <f t="shared" si="16"/>
        <v>0</v>
      </c>
      <c r="U109" s="11">
        <f t="shared" si="17"/>
        <v>137.25</v>
      </c>
      <c r="V109" s="30" t="e">
        <f t="shared" si="18"/>
        <v>#DIV/0!</v>
      </c>
    </row>
    <row r="110" spans="14:22">
      <c r="N110" s="1"/>
      <c r="O110" s="1"/>
      <c r="P110" s="1"/>
      <c r="Q110" s="19"/>
      <c r="R110" s="29">
        <f t="shared" si="14"/>
        <v>0</v>
      </c>
      <c r="S110" s="11">
        <f t="shared" si="15"/>
        <v>0</v>
      </c>
      <c r="T110" s="11">
        <f t="shared" si="16"/>
        <v>0</v>
      </c>
      <c r="U110" s="11">
        <f t="shared" si="17"/>
        <v>137.25</v>
      </c>
      <c r="V110" s="30" t="e">
        <f t="shared" si="18"/>
        <v>#DIV/0!</v>
      </c>
    </row>
    <row r="111" spans="14:22">
      <c r="N111" s="1"/>
      <c r="O111" s="1"/>
      <c r="P111" s="1"/>
      <c r="Q111" s="19"/>
      <c r="R111" s="29">
        <f t="shared" si="14"/>
        <v>0</v>
      </c>
      <c r="S111" s="11">
        <f t="shared" si="15"/>
        <v>0</v>
      </c>
      <c r="T111" s="11">
        <f t="shared" si="16"/>
        <v>0</v>
      </c>
      <c r="U111" s="11">
        <f t="shared" si="17"/>
        <v>137.25</v>
      </c>
      <c r="V111" s="30" t="e">
        <f t="shared" si="18"/>
        <v>#DIV/0!</v>
      </c>
    </row>
    <row r="112" spans="14:22">
      <c r="N112" s="1"/>
      <c r="O112" s="1"/>
      <c r="P112" s="1"/>
      <c r="Q112" s="19"/>
      <c r="R112" s="29">
        <f t="shared" si="14"/>
        <v>0</v>
      </c>
      <c r="S112" s="11">
        <f t="shared" si="15"/>
        <v>0</v>
      </c>
      <c r="T112" s="11">
        <f t="shared" si="16"/>
        <v>0</v>
      </c>
      <c r="U112" s="11">
        <f t="shared" si="17"/>
        <v>137.25</v>
      </c>
      <c r="V112" s="30" t="e">
        <f t="shared" si="18"/>
        <v>#DIV/0!</v>
      </c>
    </row>
    <row r="113" spans="1:22">
      <c r="N113" s="1"/>
      <c r="O113" s="1"/>
      <c r="P113" s="1"/>
      <c r="Q113" s="19"/>
      <c r="R113" s="29">
        <f t="shared" si="14"/>
        <v>0</v>
      </c>
      <c r="S113" s="11">
        <f t="shared" si="15"/>
        <v>0</v>
      </c>
      <c r="T113" s="11">
        <f t="shared" si="16"/>
        <v>0</v>
      </c>
      <c r="U113" s="11">
        <f t="shared" si="17"/>
        <v>137.25</v>
      </c>
      <c r="V113" s="30" t="e">
        <f t="shared" si="18"/>
        <v>#DIV/0!</v>
      </c>
    </row>
    <row r="114" spans="1:22">
      <c r="N114" s="1"/>
      <c r="O114" s="1"/>
      <c r="P114" s="1"/>
      <c r="Q114" s="19"/>
      <c r="R114" s="29">
        <f t="shared" si="14"/>
        <v>0</v>
      </c>
      <c r="S114" s="11">
        <f t="shared" si="15"/>
        <v>0</v>
      </c>
      <c r="T114" s="11">
        <f t="shared" si="16"/>
        <v>0</v>
      </c>
      <c r="U114" s="11">
        <f t="shared" si="17"/>
        <v>137.25</v>
      </c>
      <c r="V114" s="30" t="e">
        <f t="shared" si="18"/>
        <v>#DIV/0!</v>
      </c>
    </row>
    <row r="115" spans="1:22">
      <c r="N115" s="1"/>
      <c r="O115" s="1"/>
      <c r="P115" s="1"/>
      <c r="Q115" s="19"/>
      <c r="R115" s="29">
        <f t="shared" si="14"/>
        <v>0</v>
      </c>
      <c r="S115" s="11">
        <f t="shared" si="15"/>
        <v>0</v>
      </c>
      <c r="T115" s="11">
        <f t="shared" si="16"/>
        <v>0</v>
      </c>
      <c r="U115" s="11">
        <f t="shared" si="17"/>
        <v>137.25</v>
      </c>
      <c r="V115" s="30" t="e">
        <f t="shared" si="18"/>
        <v>#DIV/0!</v>
      </c>
    </row>
    <row r="116" spans="1:22">
      <c r="N116" s="1"/>
      <c r="O116" s="1"/>
      <c r="P116" s="1"/>
      <c r="Q116" s="19"/>
      <c r="R116" s="29">
        <f t="shared" si="14"/>
        <v>0</v>
      </c>
      <c r="S116" s="11">
        <f t="shared" si="15"/>
        <v>0</v>
      </c>
      <c r="T116" s="11">
        <f t="shared" si="16"/>
        <v>0</v>
      </c>
      <c r="U116" s="11">
        <f t="shared" si="17"/>
        <v>137.25</v>
      </c>
      <c r="V116" s="30" t="e">
        <f t="shared" si="18"/>
        <v>#DIV/0!</v>
      </c>
    </row>
    <row r="117" spans="1:22">
      <c r="N117" s="1"/>
      <c r="O117" s="1"/>
      <c r="P117" s="1"/>
      <c r="Q117" s="19"/>
      <c r="R117" s="29">
        <f t="shared" si="14"/>
        <v>0</v>
      </c>
      <c r="S117" s="11">
        <f t="shared" si="15"/>
        <v>0</v>
      </c>
      <c r="T117" s="11">
        <f t="shared" si="16"/>
        <v>0</v>
      </c>
      <c r="U117" s="11">
        <f t="shared" si="17"/>
        <v>137.25</v>
      </c>
      <c r="V117" s="30" t="e">
        <f t="shared" si="18"/>
        <v>#DIV/0!</v>
      </c>
    </row>
    <row r="118" spans="1:22">
      <c r="N118" s="1"/>
      <c r="O118" s="1"/>
      <c r="P118" s="1"/>
      <c r="Q118" s="19"/>
      <c r="R118" s="29">
        <f t="shared" si="14"/>
        <v>0</v>
      </c>
      <c r="S118" s="11">
        <f t="shared" si="15"/>
        <v>0</v>
      </c>
      <c r="T118" s="11">
        <f t="shared" si="16"/>
        <v>0</v>
      </c>
      <c r="U118" s="11">
        <f t="shared" si="17"/>
        <v>137.25</v>
      </c>
      <c r="V118" s="30" t="e">
        <f t="shared" si="18"/>
        <v>#DIV/0!</v>
      </c>
    </row>
    <row r="119" spans="1:22">
      <c r="N119" s="1"/>
      <c r="O119" s="1"/>
      <c r="P119" s="1"/>
      <c r="Q119" s="19"/>
      <c r="R119" s="29">
        <f t="shared" si="14"/>
        <v>0</v>
      </c>
      <c r="S119" s="11">
        <f t="shared" si="15"/>
        <v>0</v>
      </c>
      <c r="T119" s="11">
        <f t="shared" si="16"/>
        <v>0</v>
      </c>
      <c r="U119" s="11">
        <f t="shared" si="17"/>
        <v>137.25</v>
      </c>
      <c r="V119" s="30" t="e">
        <f t="shared" si="18"/>
        <v>#DIV/0!</v>
      </c>
    </row>
    <row r="120" spans="1:22">
      <c r="N120" s="1"/>
      <c r="O120" s="1"/>
      <c r="P120" s="1"/>
      <c r="Q120" s="19"/>
      <c r="R120" s="29">
        <f t="shared" si="14"/>
        <v>0</v>
      </c>
      <c r="S120" s="11">
        <f t="shared" si="15"/>
        <v>0</v>
      </c>
      <c r="T120" s="11">
        <f t="shared" si="16"/>
        <v>0</v>
      </c>
      <c r="U120" s="11">
        <f t="shared" si="17"/>
        <v>137.25</v>
      </c>
      <c r="V120" s="30" t="e">
        <f t="shared" si="18"/>
        <v>#DIV/0!</v>
      </c>
    </row>
    <row r="121" spans="1:22">
      <c r="N121" s="1"/>
      <c r="O121" s="1"/>
      <c r="P121" s="1"/>
      <c r="Q121" s="19"/>
      <c r="R121" s="29">
        <f t="shared" si="14"/>
        <v>0</v>
      </c>
      <c r="S121" s="11">
        <f t="shared" si="15"/>
        <v>0</v>
      </c>
      <c r="T121" s="11">
        <f t="shared" si="16"/>
        <v>0</v>
      </c>
      <c r="U121" s="11">
        <f t="shared" si="17"/>
        <v>137.25</v>
      </c>
      <c r="V121" s="30" t="e">
        <f t="shared" si="18"/>
        <v>#DIV/0!</v>
      </c>
    </row>
    <row r="122" spans="1:22">
      <c r="N122" s="1"/>
      <c r="O122" s="1"/>
      <c r="P122" s="1"/>
      <c r="Q122" s="19"/>
      <c r="R122" s="29">
        <f t="shared" si="14"/>
        <v>0</v>
      </c>
      <c r="S122" s="11">
        <f t="shared" si="15"/>
        <v>0</v>
      </c>
      <c r="T122" s="11">
        <f t="shared" si="16"/>
        <v>0</v>
      </c>
      <c r="U122" s="11">
        <f t="shared" si="17"/>
        <v>137.25</v>
      </c>
      <c r="V122" s="30" t="e">
        <f t="shared" si="18"/>
        <v>#DIV/0!</v>
      </c>
    </row>
    <row r="123" spans="1:2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20"/>
      <c r="O123" s="20"/>
      <c r="P123" s="1"/>
      <c r="Q123" s="19"/>
      <c r="R123" s="29">
        <f t="shared" si="14"/>
        <v>0</v>
      </c>
      <c r="S123" s="11">
        <f t="shared" si="15"/>
        <v>0</v>
      </c>
      <c r="T123" s="11">
        <f t="shared" si="16"/>
        <v>0</v>
      </c>
      <c r="U123" s="11">
        <f t="shared" si="17"/>
        <v>137.25</v>
      </c>
      <c r="V123" s="30" t="e">
        <f t="shared" si="18"/>
        <v>#DIV/0!</v>
      </c>
    </row>
    <row r="124" spans="1:2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20"/>
      <c r="O124" s="20"/>
      <c r="P124" s="1"/>
      <c r="Q124" s="19"/>
      <c r="R124" s="29">
        <f t="shared" si="14"/>
        <v>0</v>
      </c>
      <c r="S124" s="11">
        <f t="shared" si="15"/>
        <v>0</v>
      </c>
      <c r="T124" s="11">
        <f t="shared" si="16"/>
        <v>0</v>
      </c>
      <c r="U124" s="11">
        <f t="shared" si="17"/>
        <v>137.25</v>
      </c>
      <c r="V124" s="30" t="e">
        <f t="shared" si="18"/>
        <v>#DIV/0!</v>
      </c>
    </row>
    <row r="125" spans="1:2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20"/>
      <c r="O125" s="20"/>
      <c r="P125" s="1"/>
      <c r="Q125" s="19"/>
      <c r="R125" s="29">
        <f t="shared" si="14"/>
        <v>0</v>
      </c>
      <c r="S125" s="11">
        <f t="shared" si="15"/>
        <v>0</v>
      </c>
      <c r="T125" s="11">
        <f t="shared" si="16"/>
        <v>0</v>
      </c>
      <c r="U125" s="11">
        <f t="shared" si="17"/>
        <v>137.25</v>
      </c>
      <c r="V125" s="30" t="e">
        <f t="shared" si="18"/>
        <v>#DIV/0!</v>
      </c>
    </row>
    <row r="126" spans="1:2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20"/>
      <c r="O126" s="20"/>
      <c r="P126" s="1"/>
      <c r="Q126" s="19"/>
      <c r="R126" s="29">
        <f t="shared" si="14"/>
        <v>0</v>
      </c>
      <c r="S126" s="11">
        <f t="shared" si="15"/>
        <v>0</v>
      </c>
      <c r="T126" s="11">
        <f t="shared" si="16"/>
        <v>0</v>
      </c>
      <c r="U126" s="11">
        <f t="shared" si="17"/>
        <v>137.25</v>
      </c>
      <c r="V126" s="30" t="e">
        <f t="shared" si="18"/>
        <v>#DIV/0!</v>
      </c>
    </row>
    <row r="127" spans="1:2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20"/>
      <c r="O127" s="20"/>
      <c r="P127" s="1"/>
      <c r="Q127" s="19"/>
      <c r="R127" s="29">
        <f t="shared" si="14"/>
        <v>0</v>
      </c>
      <c r="S127" s="11">
        <f t="shared" si="15"/>
        <v>0</v>
      </c>
      <c r="T127" s="11">
        <f t="shared" si="16"/>
        <v>0</v>
      </c>
      <c r="U127" s="11">
        <f t="shared" si="17"/>
        <v>137.25</v>
      </c>
      <c r="V127" s="30" t="e">
        <f t="shared" si="18"/>
        <v>#DIV/0!</v>
      </c>
    </row>
    <row r="128" spans="1:2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20"/>
      <c r="O128" s="20"/>
      <c r="P128" s="1"/>
      <c r="Q128" s="19"/>
      <c r="R128" s="29">
        <f t="shared" si="14"/>
        <v>0</v>
      </c>
      <c r="S128" s="11">
        <f t="shared" si="15"/>
        <v>0</v>
      </c>
      <c r="T128" s="11">
        <f t="shared" si="16"/>
        <v>0</v>
      </c>
      <c r="U128" s="11">
        <f t="shared" si="17"/>
        <v>137.25</v>
      </c>
      <c r="V128" s="30" t="e">
        <f t="shared" si="18"/>
        <v>#DIV/0!</v>
      </c>
    </row>
    <row r="129" spans="1:2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20"/>
      <c r="O129" s="20"/>
      <c r="P129" s="1"/>
      <c r="Q129" s="19"/>
      <c r="R129" s="29">
        <f t="shared" si="14"/>
        <v>0</v>
      </c>
      <c r="S129" s="11">
        <f t="shared" si="15"/>
        <v>0</v>
      </c>
      <c r="T129" s="11">
        <f t="shared" si="16"/>
        <v>0</v>
      </c>
      <c r="U129" s="11">
        <f t="shared" si="17"/>
        <v>137.25</v>
      </c>
      <c r="V129" s="30" t="e">
        <f t="shared" si="18"/>
        <v>#DIV/0!</v>
      </c>
    </row>
    <row r="130" spans="1:2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20"/>
      <c r="O130" s="20"/>
      <c r="P130" s="1"/>
      <c r="Q130" s="19"/>
      <c r="R130" s="29">
        <f t="shared" si="14"/>
        <v>0</v>
      </c>
      <c r="S130" s="11">
        <f t="shared" si="15"/>
        <v>0</v>
      </c>
      <c r="T130" s="11">
        <f t="shared" si="16"/>
        <v>0</v>
      </c>
      <c r="U130" s="11">
        <f t="shared" si="17"/>
        <v>137.25</v>
      </c>
      <c r="V130" s="30" t="e">
        <f t="shared" si="18"/>
        <v>#DIV/0!</v>
      </c>
    </row>
    <row r="131" spans="1:2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20"/>
      <c r="O131" s="20"/>
      <c r="P131" s="1"/>
      <c r="Q131" s="19"/>
      <c r="R131" s="29">
        <f t="shared" si="14"/>
        <v>0</v>
      </c>
      <c r="S131" s="11">
        <f t="shared" si="15"/>
        <v>0</v>
      </c>
      <c r="T131" s="11">
        <f t="shared" si="16"/>
        <v>0</v>
      </c>
      <c r="U131" s="11">
        <f t="shared" si="17"/>
        <v>137.25</v>
      </c>
      <c r="V131" s="30" t="e">
        <f t="shared" si="18"/>
        <v>#DIV/0!</v>
      </c>
    </row>
    <row r="132" spans="1:22">
      <c r="N132" s="1"/>
      <c r="O132" s="1"/>
      <c r="P132" s="1"/>
      <c r="Q132" s="19"/>
      <c r="R132" s="29">
        <f t="shared" si="14"/>
        <v>0</v>
      </c>
      <c r="S132" s="11">
        <f t="shared" si="15"/>
        <v>0</v>
      </c>
      <c r="T132" s="11">
        <f t="shared" si="16"/>
        <v>0</v>
      </c>
      <c r="U132" s="11">
        <f t="shared" si="17"/>
        <v>137.25</v>
      </c>
      <c r="V132" s="30" t="e">
        <f t="shared" si="18"/>
        <v>#DIV/0!</v>
      </c>
    </row>
    <row r="133" spans="1:22">
      <c r="N133" s="1"/>
      <c r="O133" s="1"/>
      <c r="P133" s="1"/>
      <c r="Q133" s="19"/>
      <c r="R133" s="29">
        <f t="shared" si="14"/>
        <v>0</v>
      </c>
      <c r="S133" s="11">
        <f t="shared" si="15"/>
        <v>0</v>
      </c>
      <c r="T133" s="11">
        <f t="shared" si="16"/>
        <v>0</v>
      </c>
      <c r="U133" s="11">
        <f t="shared" si="17"/>
        <v>137.25</v>
      </c>
      <c r="V133" s="30" t="e">
        <f t="shared" si="18"/>
        <v>#DIV/0!</v>
      </c>
    </row>
    <row r="134" spans="1:22">
      <c r="N134" s="1"/>
      <c r="O134" s="1"/>
      <c r="P134" s="1"/>
      <c r="Q134" s="19"/>
      <c r="R134" s="29">
        <f t="shared" ref="R134:R197" si="19">J134*10*LN((9/8*R$4+I134)/(R$4/8+I134))</f>
        <v>0</v>
      </c>
      <c r="S134" s="11">
        <f t="shared" ref="S134:S197" si="20">K134/(9/8*R$4+I134)/N$4</f>
        <v>0</v>
      </c>
      <c r="T134" s="11">
        <f t="shared" ref="T134:T197" si="21">K134/(1/8*R$4+I134)/N$4</f>
        <v>0</v>
      </c>
      <c r="U134" s="11">
        <f t="shared" ref="U134:U197" si="22">R$4*9/8+I134</f>
        <v>137.25</v>
      </c>
      <c r="V134" s="30" t="e">
        <f t="shared" ref="V134:V197" si="23">R$4*10*J134/K134</f>
        <v>#DIV/0!</v>
      </c>
    </row>
    <row r="135" spans="1:22">
      <c r="N135" s="1"/>
      <c r="O135" s="1"/>
      <c r="P135" s="1"/>
      <c r="Q135" s="19"/>
      <c r="R135" s="29">
        <f t="shared" si="19"/>
        <v>0</v>
      </c>
      <c r="S135" s="11">
        <f t="shared" si="20"/>
        <v>0</v>
      </c>
      <c r="T135" s="11">
        <f t="shared" si="21"/>
        <v>0</v>
      </c>
      <c r="U135" s="11">
        <f t="shared" si="22"/>
        <v>137.25</v>
      </c>
      <c r="V135" s="30" t="e">
        <f t="shared" si="23"/>
        <v>#DIV/0!</v>
      </c>
    </row>
    <row r="136" spans="1:22">
      <c r="N136" s="1"/>
      <c r="O136" s="1"/>
      <c r="P136" s="1"/>
      <c r="Q136" s="19"/>
      <c r="R136" s="29">
        <f t="shared" si="19"/>
        <v>0</v>
      </c>
      <c r="S136" s="11">
        <f t="shared" si="20"/>
        <v>0</v>
      </c>
      <c r="T136" s="11">
        <f t="shared" si="21"/>
        <v>0</v>
      </c>
      <c r="U136" s="11">
        <f t="shared" si="22"/>
        <v>137.25</v>
      </c>
      <c r="V136" s="30" t="e">
        <f t="shared" si="23"/>
        <v>#DIV/0!</v>
      </c>
    </row>
    <row r="137" spans="1:22">
      <c r="N137" s="1"/>
      <c r="O137" s="1"/>
      <c r="P137" s="1"/>
      <c r="Q137" s="19"/>
      <c r="R137" s="29">
        <f t="shared" si="19"/>
        <v>0</v>
      </c>
      <c r="S137" s="11">
        <f t="shared" si="20"/>
        <v>0</v>
      </c>
      <c r="T137" s="11">
        <f t="shared" si="21"/>
        <v>0</v>
      </c>
      <c r="U137" s="11">
        <f t="shared" si="22"/>
        <v>137.25</v>
      </c>
      <c r="V137" s="30" t="e">
        <f t="shared" si="23"/>
        <v>#DIV/0!</v>
      </c>
    </row>
    <row r="138" spans="1:22">
      <c r="N138" s="1"/>
      <c r="O138" s="1"/>
      <c r="P138" s="1"/>
      <c r="Q138" s="19"/>
      <c r="R138" s="29">
        <f t="shared" si="19"/>
        <v>0</v>
      </c>
      <c r="S138" s="11">
        <f t="shared" si="20"/>
        <v>0</v>
      </c>
      <c r="T138" s="11">
        <f t="shared" si="21"/>
        <v>0</v>
      </c>
      <c r="U138" s="11">
        <f t="shared" si="22"/>
        <v>137.25</v>
      </c>
      <c r="V138" s="30" t="e">
        <f t="shared" si="23"/>
        <v>#DIV/0!</v>
      </c>
    </row>
    <row r="139" spans="1:22">
      <c r="N139" s="1"/>
      <c r="O139" s="1"/>
      <c r="P139" s="1"/>
      <c r="Q139" s="19"/>
      <c r="R139" s="29">
        <f t="shared" si="19"/>
        <v>0</v>
      </c>
      <c r="S139" s="11">
        <f t="shared" si="20"/>
        <v>0</v>
      </c>
      <c r="T139" s="11">
        <f t="shared" si="21"/>
        <v>0</v>
      </c>
      <c r="U139" s="11">
        <f t="shared" si="22"/>
        <v>137.25</v>
      </c>
      <c r="V139" s="30" t="e">
        <f t="shared" si="23"/>
        <v>#DIV/0!</v>
      </c>
    </row>
    <row r="140" spans="1:22">
      <c r="N140" s="1"/>
      <c r="O140" s="1"/>
      <c r="P140" s="1"/>
      <c r="Q140" s="19"/>
      <c r="R140" s="29">
        <f t="shared" si="19"/>
        <v>0</v>
      </c>
      <c r="S140" s="11">
        <f t="shared" si="20"/>
        <v>0</v>
      </c>
      <c r="T140" s="11">
        <f t="shared" si="21"/>
        <v>0</v>
      </c>
      <c r="U140" s="11">
        <f t="shared" si="22"/>
        <v>137.25</v>
      </c>
      <c r="V140" s="30" t="e">
        <f t="shared" si="23"/>
        <v>#DIV/0!</v>
      </c>
    </row>
    <row r="141" spans="1:22">
      <c r="N141" s="1"/>
      <c r="O141" s="1"/>
      <c r="P141" s="1"/>
      <c r="Q141" s="19"/>
      <c r="R141" s="29">
        <f t="shared" si="19"/>
        <v>0</v>
      </c>
      <c r="S141" s="11">
        <f t="shared" si="20"/>
        <v>0</v>
      </c>
      <c r="T141" s="11">
        <f t="shared" si="21"/>
        <v>0</v>
      </c>
      <c r="U141" s="11">
        <f t="shared" si="22"/>
        <v>137.25</v>
      </c>
      <c r="V141" s="30" t="e">
        <f t="shared" si="23"/>
        <v>#DIV/0!</v>
      </c>
    </row>
    <row r="142" spans="1:22">
      <c r="N142" s="1"/>
      <c r="O142" s="1"/>
      <c r="P142" s="1"/>
      <c r="Q142" s="19"/>
      <c r="R142" s="29">
        <f t="shared" si="19"/>
        <v>0</v>
      </c>
      <c r="S142" s="11">
        <f t="shared" si="20"/>
        <v>0</v>
      </c>
      <c r="T142" s="11">
        <f t="shared" si="21"/>
        <v>0</v>
      </c>
      <c r="U142" s="11">
        <f t="shared" si="22"/>
        <v>137.25</v>
      </c>
      <c r="V142" s="30" t="e">
        <f t="shared" si="23"/>
        <v>#DIV/0!</v>
      </c>
    </row>
    <row r="143" spans="1:22">
      <c r="N143" s="1"/>
      <c r="O143" s="1"/>
      <c r="P143" s="1"/>
      <c r="Q143" s="19"/>
      <c r="R143" s="29">
        <f t="shared" si="19"/>
        <v>0</v>
      </c>
      <c r="S143" s="11">
        <f t="shared" si="20"/>
        <v>0</v>
      </c>
      <c r="T143" s="11">
        <f t="shared" si="21"/>
        <v>0</v>
      </c>
      <c r="U143" s="11">
        <f t="shared" si="22"/>
        <v>137.25</v>
      </c>
      <c r="V143" s="30" t="e">
        <f t="shared" si="23"/>
        <v>#DIV/0!</v>
      </c>
    </row>
    <row r="144" spans="1:22">
      <c r="N144" s="1"/>
      <c r="O144" s="1"/>
      <c r="P144" s="1"/>
      <c r="Q144" s="19"/>
      <c r="R144" s="29">
        <f t="shared" si="19"/>
        <v>0</v>
      </c>
      <c r="S144" s="11">
        <f t="shared" si="20"/>
        <v>0</v>
      </c>
      <c r="T144" s="11">
        <f t="shared" si="21"/>
        <v>0</v>
      </c>
      <c r="U144" s="11">
        <f t="shared" si="22"/>
        <v>137.25</v>
      </c>
      <c r="V144" s="30" t="e">
        <f t="shared" si="23"/>
        <v>#DIV/0!</v>
      </c>
    </row>
    <row r="145" spans="1:22">
      <c r="N145" s="1"/>
      <c r="O145" s="1"/>
      <c r="P145" s="1"/>
      <c r="Q145" s="19"/>
      <c r="R145" s="29">
        <f t="shared" si="19"/>
        <v>0</v>
      </c>
      <c r="S145" s="11">
        <f t="shared" si="20"/>
        <v>0</v>
      </c>
      <c r="T145" s="11">
        <f t="shared" si="21"/>
        <v>0</v>
      </c>
      <c r="U145" s="11">
        <f t="shared" si="22"/>
        <v>137.25</v>
      </c>
      <c r="V145" s="30" t="e">
        <f t="shared" si="23"/>
        <v>#DIV/0!</v>
      </c>
    </row>
    <row r="146" spans="1:22">
      <c r="N146" s="1"/>
      <c r="O146" s="1"/>
      <c r="P146" s="1"/>
      <c r="Q146" s="19"/>
      <c r="R146" s="29">
        <f t="shared" si="19"/>
        <v>0</v>
      </c>
      <c r="S146" s="11">
        <f t="shared" si="20"/>
        <v>0</v>
      </c>
      <c r="T146" s="11">
        <f t="shared" si="21"/>
        <v>0</v>
      </c>
      <c r="U146" s="11">
        <f t="shared" si="22"/>
        <v>137.25</v>
      </c>
      <c r="V146" s="30" t="e">
        <f t="shared" si="23"/>
        <v>#DIV/0!</v>
      </c>
    </row>
    <row r="147" spans="1:22">
      <c r="N147" s="1"/>
      <c r="O147" s="1"/>
      <c r="P147" s="1"/>
      <c r="Q147" s="19"/>
      <c r="R147" s="29">
        <f t="shared" si="19"/>
        <v>0</v>
      </c>
      <c r="S147" s="11">
        <f t="shared" si="20"/>
        <v>0</v>
      </c>
      <c r="T147" s="11">
        <f t="shared" si="21"/>
        <v>0</v>
      </c>
      <c r="U147" s="11">
        <f t="shared" si="22"/>
        <v>137.25</v>
      </c>
      <c r="V147" s="30" t="e">
        <f t="shared" si="23"/>
        <v>#DIV/0!</v>
      </c>
    </row>
    <row r="148" spans="1:22">
      <c r="N148" s="1"/>
      <c r="O148" s="1"/>
      <c r="P148" s="1"/>
      <c r="Q148" s="19"/>
      <c r="R148" s="29">
        <f t="shared" si="19"/>
        <v>0</v>
      </c>
      <c r="S148" s="11">
        <f t="shared" si="20"/>
        <v>0</v>
      </c>
      <c r="T148" s="11">
        <f t="shared" si="21"/>
        <v>0</v>
      </c>
      <c r="U148" s="11">
        <f t="shared" si="22"/>
        <v>137.25</v>
      </c>
      <c r="V148" s="30" t="e">
        <f t="shared" si="23"/>
        <v>#DIV/0!</v>
      </c>
    </row>
    <row r="149" spans="1:22">
      <c r="N149" s="1"/>
      <c r="O149" s="1"/>
      <c r="P149" s="1"/>
      <c r="Q149" s="19"/>
      <c r="R149" s="29">
        <f t="shared" si="19"/>
        <v>0</v>
      </c>
      <c r="S149" s="11">
        <f t="shared" si="20"/>
        <v>0</v>
      </c>
      <c r="T149" s="11">
        <f t="shared" si="21"/>
        <v>0</v>
      </c>
      <c r="U149" s="11">
        <f t="shared" si="22"/>
        <v>137.25</v>
      </c>
      <c r="V149" s="30" t="e">
        <f t="shared" si="23"/>
        <v>#DIV/0!</v>
      </c>
    </row>
    <row r="150" spans="1:22">
      <c r="N150" s="1"/>
      <c r="O150" s="1"/>
      <c r="P150" s="1"/>
      <c r="Q150" s="19"/>
      <c r="R150" s="29">
        <f t="shared" si="19"/>
        <v>0</v>
      </c>
      <c r="S150" s="11">
        <f t="shared" si="20"/>
        <v>0</v>
      </c>
      <c r="T150" s="11">
        <f t="shared" si="21"/>
        <v>0</v>
      </c>
      <c r="U150" s="11">
        <f t="shared" si="22"/>
        <v>137.25</v>
      </c>
      <c r="V150" s="30" t="e">
        <f t="shared" si="23"/>
        <v>#DIV/0!</v>
      </c>
    </row>
    <row r="151" spans="1:22">
      <c r="N151" s="1"/>
      <c r="O151" s="1"/>
      <c r="P151" s="1"/>
      <c r="Q151" s="19"/>
      <c r="R151" s="29">
        <f t="shared" si="19"/>
        <v>0</v>
      </c>
      <c r="S151" s="11">
        <f t="shared" si="20"/>
        <v>0</v>
      </c>
      <c r="T151" s="11">
        <f t="shared" si="21"/>
        <v>0</v>
      </c>
      <c r="U151" s="11">
        <f t="shared" si="22"/>
        <v>137.25</v>
      </c>
      <c r="V151" s="30" t="e">
        <f t="shared" si="23"/>
        <v>#DIV/0!</v>
      </c>
    </row>
    <row r="152" spans="1:22">
      <c r="N152" s="1"/>
      <c r="O152" s="1"/>
      <c r="P152" s="1"/>
      <c r="Q152" s="19"/>
      <c r="R152" s="29">
        <f t="shared" si="19"/>
        <v>0</v>
      </c>
      <c r="S152" s="11">
        <f t="shared" si="20"/>
        <v>0</v>
      </c>
      <c r="T152" s="11">
        <f t="shared" si="21"/>
        <v>0</v>
      </c>
      <c r="U152" s="11">
        <f t="shared" si="22"/>
        <v>137.25</v>
      </c>
      <c r="V152" s="30" t="e">
        <f t="shared" si="23"/>
        <v>#DIV/0!</v>
      </c>
    </row>
    <row r="153" spans="1:22">
      <c r="N153" s="1"/>
      <c r="O153" s="1"/>
      <c r="P153" s="1"/>
      <c r="Q153" s="19"/>
      <c r="R153" s="29">
        <f t="shared" si="19"/>
        <v>0</v>
      </c>
      <c r="S153" s="11">
        <f t="shared" si="20"/>
        <v>0</v>
      </c>
      <c r="T153" s="11">
        <f t="shared" si="21"/>
        <v>0</v>
      </c>
      <c r="U153" s="11">
        <f t="shared" si="22"/>
        <v>137.25</v>
      </c>
      <c r="V153" s="30" t="e">
        <f t="shared" si="23"/>
        <v>#DIV/0!</v>
      </c>
    </row>
    <row r="154" spans="1:22">
      <c r="N154" s="1"/>
      <c r="O154" s="1"/>
      <c r="P154" s="1"/>
      <c r="Q154" s="19"/>
      <c r="R154" s="29">
        <f t="shared" si="19"/>
        <v>0</v>
      </c>
      <c r="S154" s="11">
        <f t="shared" si="20"/>
        <v>0</v>
      </c>
      <c r="T154" s="11">
        <f t="shared" si="21"/>
        <v>0</v>
      </c>
      <c r="U154" s="11">
        <f t="shared" si="22"/>
        <v>137.25</v>
      </c>
      <c r="V154" s="30" t="e">
        <f t="shared" si="23"/>
        <v>#DIV/0!</v>
      </c>
    </row>
    <row r="155" spans="1:22">
      <c r="N155" s="1"/>
      <c r="O155" s="1"/>
      <c r="P155" s="1"/>
      <c r="Q155" s="19"/>
      <c r="R155" s="29">
        <f t="shared" si="19"/>
        <v>0</v>
      </c>
      <c r="S155" s="11">
        <f t="shared" si="20"/>
        <v>0</v>
      </c>
      <c r="T155" s="11">
        <f t="shared" si="21"/>
        <v>0</v>
      </c>
      <c r="U155" s="11">
        <f t="shared" si="22"/>
        <v>137.25</v>
      </c>
      <c r="V155" s="30" t="e">
        <f t="shared" si="23"/>
        <v>#DIV/0!</v>
      </c>
    </row>
    <row r="156" spans="1:22">
      <c r="N156" s="1"/>
      <c r="O156" s="1"/>
      <c r="P156" s="1"/>
      <c r="Q156" s="19"/>
      <c r="R156" s="29">
        <f t="shared" si="19"/>
        <v>0</v>
      </c>
      <c r="S156" s="11">
        <f t="shared" si="20"/>
        <v>0</v>
      </c>
      <c r="T156" s="11">
        <f t="shared" si="21"/>
        <v>0</v>
      </c>
      <c r="U156" s="11">
        <f t="shared" si="22"/>
        <v>137.25</v>
      </c>
      <c r="V156" s="30" t="e">
        <f t="shared" si="23"/>
        <v>#DIV/0!</v>
      </c>
    </row>
    <row r="157" spans="1:22">
      <c r="N157" s="1"/>
      <c r="O157" s="1"/>
      <c r="P157" s="1"/>
      <c r="Q157" s="19"/>
      <c r="R157" s="29">
        <f t="shared" si="19"/>
        <v>0</v>
      </c>
      <c r="S157" s="11">
        <f t="shared" si="20"/>
        <v>0</v>
      </c>
      <c r="T157" s="11">
        <f t="shared" si="21"/>
        <v>0</v>
      </c>
      <c r="U157" s="11">
        <f t="shared" si="22"/>
        <v>137.25</v>
      </c>
      <c r="V157" s="30" t="e">
        <f t="shared" si="23"/>
        <v>#DIV/0!</v>
      </c>
    </row>
    <row r="158" spans="1:22">
      <c r="N158" s="1"/>
      <c r="O158" s="1"/>
      <c r="P158" s="1"/>
      <c r="Q158" s="19"/>
      <c r="R158" s="29">
        <f t="shared" si="19"/>
        <v>0</v>
      </c>
      <c r="S158" s="11">
        <f t="shared" si="20"/>
        <v>0</v>
      </c>
      <c r="T158" s="11">
        <f t="shared" si="21"/>
        <v>0</v>
      </c>
      <c r="U158" s="11">
        <f t="shared" si="22"/>
        <v>137.25</v>
      </c>
      <c r="V158" s="30" t="e">
        <f t="shared" si="23"/>
        <v>#DIV/0!</v>
      </c>
    </row>
    <row r="159" spans="1:2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20"/>
      <c r="O159" s="20"/>
      <c r="P159" s="1"/>
      <c r="Q159" s="19"/>
      <c r="R159" s="29">
        <f t="shared" si="19"/>
        <v>0</v>
      </c>
      <c r="S159" s="11">
        <f t="shared" si="20"/>
        <v>0</v>
      </c>
      <c r="T159" s="11">
        <f t="shared" si="21"/>
        <v>0</v>
      </c>
      <c r="U159" s="11">
        <f t="shared" si="22"/>
        <v>137.25</v>
      </c>
      <c r="V159" s="30" t="e">
        <f t="shared" si="23"/>
        <v>#DIV/0!</v>
      </c>
    </row>
    <row r="160" spans="1:2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20"/>
      <c r="O160" s="20"/>
      <c r="P160" s="1"/>
      <c r="Q160" s="19"/>
      <c r="R160" s="29">
        <f t="shared" si="19"/>
        <v>0</v>
      </c>
      <c r="S160" s="11">
        <f t="shared" si="20"/>
        <v>0</v>
      </c>
      <c r="T160" s="11">
        <f t="shared" si="21"/>
        <v>0</v>
      </c>
      <c r="U160" s="11">
        <f t="shared" si="22"/>
        <v>137.25</v>
      </c>
      <c r="V160" s="30" t="e">
        <f t="shared" si="23"/>
        <v>#DIV/0!</v>
      </c>
    </row>
    <row r="161" spans="1:2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20"/>
      <c r="O161" s="20"/>
      <c r="P161" s="1"/>
      <c r="Q161" s="19"/>
      <c r="R161" s="29">
        <f t="shared" si="19"/>
        <v>0</v>
      </c>
      <c r="S161" s="11">
        <f t="shared" si="20"/>
        <v>0</v>
      </c>
      <c r="T161" s="11">
        <f t="shared" si="21"/>
        <v>0</v>
      </c>
      <c r="U161" s="11">
        <f t="shared" si="22"/>
        <v>137.25</v>
      </c>
      <c r="V161" s="30" t="e">
        <f t="shared" si="23"/>
        <v>#DIV/0!</v>
      </c>
    </row>
    <row r="162" spans="1:2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20"/>
      <c r="O162" s="20"/>
      <c r="P162" s="1"/>
      <c r="Q162" s="19"/>
      <c r="R162" s="29">
        <f t="shared" si="19"/>
        <v>0</v>
      </c>
      <c r="S162" s="11">
        <f t="shared" si="20"/>
        <v>0</v>
      </c>
      <c r="T162" s="11">
        <f t="shared" si="21"/>
        <v>0</v>
      </c>
      <c r="U162" s="11">
        <f t="shared" si="22"/>
        <v>137.25</v>
      </c>
      <c r="V162" s="30" t="e">
        <f t="shared" si="23"/>
        <v>#DIV/0!</v>
      </c>
    </row>
    <row r="163" spans="1:2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20"/>
      <c r="O163" s="20"/>
      <c r="P163" s="1"/>
      <c r="Q163" s="19"/>
      <c r="R163" s="29">
        <f t="shared" si="19"/>
        <v>0</v>
      </c>
      <c r="S163" s="11">
        <f t="shared" si="20"/>
        <v>0</v>
      </c>
      <c r="T163" s="11">
        <f t="shared" si="21"/>
        <v>0</v>
      </c>
      <c r="U163" s="11">
        <f t="shared" si="22"/>
        <v>137.25</v>
      </c>
      <c r="V163" s="30" t="e">
        <f t="shared" si="23"/>
        <v>#DIV/0!</v>
      </c>
    </row>
    <row r="164" spans="1:2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20"/>
      <c r="O164" s="20"/>
      <c r="P164" s="1"/>
      <c r="Q164" s="19"/>
      <c r="R164" s="29">
        <f t="shared" si="19"/>
        <v>0</v>
      </c>
      <c r="S164" s="11">
        <f t="shared" si="20"/>
        <v>0</v>
      </c>
      <c r="T164" s="11">
        <f t="shared" si="21"/>
        <v>0</v>
      </c>
      <c r="U164" s="11">
        <f t="shared" si="22"/>
        <v>137.25</v>
      </c>
      <c r="V164" s="30" t="e">
        <f t="shared" si="23"/>
        <v>#DIV/0!</v>
      </c>
    </row>
    <row r="165" spans="1:2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20"/>
      <c r="O165" s="20"/>
      <c r="P165" s="1"/>
      <c r="Q165" s="19"/>
      <c r="R165" s="29">
        <f t="shared" si="19"/>
        <v>0</v>
      </c>
      <c r="S165" s="11">
        <f t="shared" si="20"/>
        <v>0</v>
      </c>
      <c r="T165" s="11">
        <f t="shared" si="21"/>
        <v>0</v>
      </c>
      <c r="U165" s="11">
        <f t="shared" si="22"/>
        <v>137.25</v>
      </c>
      <c r="V165" s="30" t="e">
        <f t="shared" si="23"/>
        <v>#DIV/0!</v>
      </c>
    </row>
    <row r="166" spans="1:2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20"/>
      <c r="O166" s="20"/>
      <c r="P166" s="1"/>
      <c r="Q166" s="19"/>
      <c r="R166" s="29">
        <f t="shared" si="19"/>
        <v>0</v>
      </c>
      <c r="S166" s="11">
        <f t="shared" si="20"/>
        <v>0</v>
      </c>
      <c r="T166" s="11">
        <f t="shared" si="21"/>
        <v>0</v>
      </c>
      <c r="U166" s="11">
        <f t="shared" si="22"/>
        <v>137.25</v>
      </c>
      <c r="V166" s="30" t="e">
        <f t="shared" si="23"/>
        <v>#DIV/0!</v>
      </c>
    </row>
    <row r="167" spans="1:2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20"/>
      <c r="O167" s="20"/>
      <c r="P167" s="1"/>
      <c r="Q167" s="19"/>
      <c r="R167" s="29">
        <f t="shared" si="19"/>
        <v>0</v>
      </c>
      <c r="S167" s="11">
        <f t="shared" si="20"/>
        <v>0</v>
      </c>
      <c r="T167" s="11">
        <f t="shared" si="21"/>
        <v>0</v>
      </c>
      <c r="U167" s="11">
        <f t="shared" si="22"/>
        <v>137.25</v>
      </c>
      <c r="V167" s="30" t="e">
        <f t="shared" si="23"/>
        <v>#DIV/0!</v>
      </c>
    </row>
    <row r="168" spans="1:22">
      <c r="N168" s="1"/>
      <c r="O168" s="1"/>
      <c r="P168" s="1"/>
      <c r="Q168" s="19"/>
      <c r="R168" s="29">
        <f t="shared" si="19"/>
        <v>0</v>
      </c>
      <c r="S168" s="11">
        <f t="shared" si="20"/>
        <v>0</v>
      </c>
      <c r="T168" s="11">
        <f t="shared" si="21"/>
        <v>0</v>
      </c>
      <c r="U168" s="11">
        <f t="shared" si="22"/>
        <v>137.25</v>
      </c>
      <c r="V168" s="30" t="e">
        <f t="shared" si="23"/>
        <v>#DIV/0!</v>
      </c>
    </row>
    <row r="169" spans="1:22">
      <c r="N169" s="1"/>
      <c r="O169" s="1"/>
      <c r="P169" s="1"/>
      <c r="Q169" s="19"/>
      <c r="R169" s="29">
        <f t="shared" si="19"/>
        <v>0</v>
      </c>
      <c r="S169" s="11">
        <f t="shared" si="20"/>
        <v>0</v>
      </c>
      <c r="T169" s="11">
        <f t="shared" si="21"/>
        <v>0</v>
      </c>
      <c r="U169" s="11">
        <f t="shared" si="22"/>
        <v>137.25</v>
      </c>
      <c r="V169" s="30" t="e">
        <f t="shared" si="23"/>
        <v>#DIV/0!</v>
      </c>
    </row>
    <row r="170" spans="1:22">
      <c r="N170" s="1"/>
      <c r="O170" s="1"/>
      <c r="P170" s="1"/>
      <c r="Q170" s="19"/>
      <c r="R170" s="29">
        <f t="shared" si="19"/>
        <v>0</v>
      </c>
      <c r="S170" s="11">
        <f t="shared" si="20"/>
        <v>0</v>
      </c>
      <c r="T170" s="11">
        <f t="shared" si="21"/>
        <v>0</v>
      </c>
      <c r="U170" s="11">
        <f t="shared" si="22"/>
        <v>137.25</v>
      </c>
      <c r="V170" s="30" t="e">
        <f t="shared" si="23"/>
        <v>#DIV/0!</v>
      </c>
    </row>
    <row r="171" spans="1:22">
      <c r="N171" s="1"/>
      <c r="O171" s="1"/>
      <c r="P171" s="1"/>
      <c r="Q171" s="19"/>
      <c r="R171" s="29">
        <f t="shared" si="19"/>
        <v>0</v>
      </c>
      <c r="S171" s="11">
        <f t="shared" si="20"/>
        <v>0</v>
      </c>
      <c r="T171" s="11">
        <f t="shared" si="21"/>
        <v>0</v>
      </c>
      <c r="U171" s="11">
        <f t="shared" si="22"/>
        <v>137.25</v>
      </c>
      <c r="V171" s="30" t="e">
        <f t="shared" si="23"/>
        <v>#DIV/0!</v>
      </c>
    </row>
    <row r="172" spans="1:22">
      <c r="N172" s="1"/>
      <c r="O172" s="1"/>
      <c r="P172" s="1"/>
      <c r="Q172" s="19"/>
      <c r="R172" s="29">
        <f t="shared" si="19"/>
        <v>0</v>
      </c>
      <c r="S172" s="11">
        <f t="shared" si="20"/>
        <v>0</v>
      </c>
      <c r="T172" s="11">
        <f t="shared" si="21"/>
        <v>0</v>
      </c>
      <c r="U172" s="11">
        <f t="shared" si="22"/>
        <v>137.25</v>
      </c>
      <c r="V172" s="30" t="e">
        <f t="shared" si="23"/>
        <v>#DIV/0!</v>
      </c>
    </row>
    <row r="173" spans="1:22">
      <c r="N173" s="1"/>
      <c r="O173" s="1"/>
      <c r="P173" s="1"/>
      <c r="Q173" s="19"/>
      <c r="R173" s="29">
        <f t="shared" si="19"/>
        <v>0</v>
      </c>
      <c r="S173" s="11">
        <f t="shared" si="20"/>
        <v>0</v>
      </c>
      <c r="T173" s="11">
        <f t="shared" si="21"/>
        <v>0</v>
      </c>
      <c r="U173" s="11">
        <f t="shared" si="22"/>
        <v>137.25</v>
      </c>
      <c r="V173" s="30" t="e">
        <f t="shared" si="23"/>
        <v>#DIV/0!</v>
      </c>
    </row>
    <row r="174" spans="1:22">
      <c r="N174" s="1"/>
      <c r="O174" s="1"/>
      <c r="P174" s="1"/>
      <c r="Q174" s="19"/>
      <c r="R174" s="29">
        <f t="shared" si="19"/>
        <v>0</v>
      </c>
      <c r="S174" s="11">
        <f t="shared" si="20"/>
        <v>0</v>
      </c>
      <c r="T174" s="11">
        <f t="shared" si="21"/>
        <v>0</v>
      </c>
      <c r="U174" s="11">
        <f t="shared" si="22"/>
        <v>137.25</v>
      </c>
      <c r="V174" s="30" t="e">
        <f t="shared" si="23"/>
        <v>#DIV/0!</v>
      </c>
    </row>
    <row r="175" spans="1:22">
      <c r="N175" s="1"/>
      <c r="O175" s="1"/>
      <c r="P175" s="1"/>
      <c r="Q175" s="19"/>
      <c r="R175" s="29">
        <f t="shared" si="19"/>
        <v>0</v>
      </c>
      <c r="S175" s="11">
        <f t="shared" si="20"/>
        <v>0</v>
      </c>
      <c r="T175" s="11">
        <f t="shared" si="21"/>
        <v>0</v>
      </c>
      <c r="U175" s="11">
        <f t="shared" si="22"/>
        <v>137.25</v>
      </c>
      <c r="V175" s="30" t="e">
        <f t="shared" si="23"/>
        <v>#DIV/0!</v>
      </c>
    </row>
    <row r="176" spans="1:22">
      <c r="N176" s="1"/>
      <c r="O176" s="1"/>
      <c r="P176" s="1"/>
      <c r="Q176" s="19"/>
      <c r="R176" s="29">
        <f t="shared" si="19"/>
        <v>0</v>
      </c>
      <c r="S176" s="11">
        <f t="shared" si="20"/>
        <v>0</v>
      </c>
      <c r="T176" s="11">
        <f t="shared" si="21"/>
        <v>0</v>
      </c>
      <c r="U176" s="11">
        <f t="shared" si="22"/>
        <v>137.25</v>
      </c>
      <c r="V176" s="30" t="e">
        <f t="shared" si="23"/>
        <v>#DIV/0!</v>
      </c>
    </row>
    <row r="177" spans="1:2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20"/>
      <c r="O177" s="20"/>
      <c r="P177" s="1"/>
      <c r="Q177" s="19"/>
      <c r="R177" s="29">
        <f t="shared" si="19"/>
        <v>0</v>
      </c>
      <c r="S177" s="11">
        <f t="shared" si="20"/>
        <v>0</v>
      </c>
      <c r="T177" s="11">
        <f t="shared" si="21"/>
        <v>0</v>
      </c>
      <c r="U177" s="11">
        <f t="shared" si="22"/>
        <v>137.25</v>
      </c>
      <c r="V177" s="30" t="e">
        <f t="shared" si="23"/>
        <v>#DIV/0!</v>
      </c>
    </row>
    <row r="178" spans="1:2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20"/>
      <c r="O178" s="20"/>
      <c r="P178" s="1"/>
      <c r="Q178" s="19"/>
      <c r="R178" s="29">
        <f t="shared" si="19"/>
        <v>0</v>
      </c>
      <c r="S178" s="11">
        <f t="shared" si="20"/>
        <v>0</v>
      </c>
      <c r="T178" s="11">
        <f t="shared" si="21"/>
        <v>0</v>
      </c>
      <c r="U178" s="11">
        <f t="shared" si="22"/>
        <v>137.25</v>
      </c>
      <c r="V178" s="30" t="e">
        <f t="shared" si="23"/>
        <v>#DIV/0!</v>
      </c>
    </row>
    <row r="179" spans="1:2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20"/>
      <c r="O179" s="20"/>
      <c r="P179" s="1"/>
      <c r="Q179" s="19"/>
      <c r="R179" s="29">
        <f t="shared" si="19"/>
        <v>0</v>
      </c>
      <c r="S179" s="11">
        <f t="shared" si="20"/>
        <v>0</v>
      </c>
      <c r="T179" s="11">
        <f t="shared" si="21"/>
        <v>0</v>
      </c>
      <c r="U179" s="11">
        <f t="shared" si="22"/>
        <v>137.25</v>
      </c>
      <c r="V179" s="30" t="e">
        <f t="shared" si="23"/>
        <v>#DIV/0!</v>
      </c>
    </row>
    <row r="180" spans="1:2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20"/>
      <c r="O180" s="20"/>
      <c r="P180" s="1"/>
      <c r="Q180" s="19"/>
      <c r="R180" s="29">
        <f t="shared" si="19"/>
        <v>0</v>
      </c>
      <c r="S180" s="11">
        <f t="shared" si="20"/>
        <v>0</v>
      </c>
      <c r="T180" s="11">
        <f t="shared" si="21"/>
        <v>0</v>
      </c>
      <c r="U180" s="11">
        <f t="shared" si="22"/>
        <v>137.25</v>
      </c>
      <c r="V180" s="30" t="e">
        <f t="shared" si="23"/>
        <v>#DIV/0!</v>
      </c>
    </row>
    <row r="181" spans="1:2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20"/>
      <c r="O181" s="20"/>
      <c r="P181" s="1"/>
      <c r="Q181" s="19"/>
      <c r="R181" s="29">
        <f t="shared" si="19"/>
        <v>0</v>
      </c>
      <c r="S181" s="11">
        <f t="shared" si="20"/>
        <v>0</v>
      </c>
      <c r="T181" s="11">
        <f t="shared" si="21"/>
        <v>0</v>
      </c>
      <c r="U181" s="11">
        <f t="shared" si="22"/>
        <v>137.25</v>
      </c>
      <c r="V181" s="30" t="e">
        <f t="shared" si="23"/>
        <v>#DIV/0!</v>
      </c>
    </row>
    <row r="182" spans="1:2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20"/>
      <c r="O182" s="20"/>
      <c r="P182" s="1"/>
      <c r="Q182" s="19"/>
      <c r="R182" s="29">
        <f t="shared" si="19"/>
        <v>0</v>
      </c>
      <c r="S182" s="11">
        <f t="shared" si="20"/>
        <v>0</v>
      </c>
      <c r="T182" s="11">
        <f t="shared" si="21"/>
        <v>0</v>
      </c>
      <c r="U182" s="11">
        <f t="shared" si="22"/>
        <v>137.25</v>
      </c>
      <c r="V182" s="30" t="e">
        <f t="shared" si="23"/>
        <v>#DIV/0!</v>
      </c>
    </row>
    <row r="183" spans="1:2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20"/>
      <c r="O183" s="20"/>
      <c r="P183" s="1"/>
      <c r="Q183" s="19"/>
      <c r="R183" s="29">
        <f t="shared" si="19"/>
        <v>0</v>
      </c>
      <c r="S183" s="11">
        <f t="shared" si="20"/>
        <v>0</v>
      </c>
      <c r="T183" s="11">
        <f t="shared" si="21"/>
        <v>0</v>
      </c>
      <c r="U183" s="11">
        <f t="shared" si="22"/>
        <v>137.25</v>
      </c>
      <c r="V183" s="30" t="e">
        <f t="shared" si="23"/>
        <v>#DIV/0!</v>
      </c>
    </row>
    <row r="184" spans="1:2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20"/>
      <c r="O184" s="20"/>
      <c r="P184" s="1"/>
      <c r="Q184" s="19"/>
      <c r="R184" s="29">
        <f t="shared" si="19"/>
        <v>0</v>
      </c>
      <c r="S184" s="11">
        <f t="shared" si="20"/>
        <v>0</v>
      </c>
      <c r="T184" s="11">
        <f t="shared" si="21"/>
        <v>0</v>
      </c>
      <c r="U184" s="11">
        <f t="shared" si="22"/>
        <v>137.25</v>
      </c>
      <c r="V184" s="30" t="e">
        <f t="shared" si="23"/>
        <v>#DIV/0!</v>
      </c>
    </row>
    <row r="185" spans="1:2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20"/>
      <c r="O185" s="20"/>
      <c r="P185" s="1"/>
      <c r="Q185" s="19"/>
      <c r="R185" s="29">
        <f t="shared" si="19"/>
        <v>0</v>
      </c>
      <c r="S185" s="11">
        <f t="shared" si="20"/>
        <v>0</v>
      </c>
      <c r="T185" s="11">
        <f t="shared" si="21"/>
        <v>0</v>
      </c>
      <c r="U185" s="11">
        <f t="shared" si="22"/>
        <v>137.25</v>
      </c>
      <c r="V185" s="30" t="e">
        <f t="shared" si="23"/>
        <v>#DIV/0!</v>
      </c>
    </row>
    <row r="186" spans="1:22">
      <c r="N186" s="1"/>
      <c r="O186" s="1"/>
      <c r="P186" s="1"/>
      <c r="Q186" s="19"/>
      <c r="R186" s="29">
        <f t="shared" si="19"/>
        <v>0</v>
      </c>
      <c r="S186" s="11">
        <f t="shared" si="20"/>
        <v>0</v>
      </c>
      <c r="T186" s="11">
        <f t="shared" si="21"/>
        <v>0</v>
      </c>
      <c r="U186" s="11">
        <f t="shared" si="22"/>
        <v>137.25</v>
      </c>
      <c r="V186" s="30" t="e">
        <f t="shared" si="23"/>
        <v>#DIV/0!</v>
      </c>
    </row>
    <row r="187" spans="1:22">
      <c r="N187" s="1"/>
      <c r="O187" s="1"/>
      <c r="P187" s="1"/>
      <c r="Q187" s="19"/>
      <c r="R187" s="29">
        <f t="shared" si="19"/>
        <v>0</v>
      </c>
      <c r="S187" s="11">
        <f t="shared" si="20"/>
        <v>0</v>
      </c>
      <c r="T187" s="11">
        <f t="shared" si="21"/>
        <v>0</v>
      </c>
      <c r="U187" s="11">
        <f t="shared" si="22"/>
        <v>137.25</v>
      </c>
      <c r="V187" s="30" t="e">
        <f t="shared" si="23"/>
        <v>#DIV/0!</v>
      </c>
    </row>
    <row r="188" spans="1:22">
      <c r="N188" s="1"/>
      <c r="O188" s="1"/>
      <c r="P188" s="1"/>
      <c r="Q188" s="19"/>
      <c r="R188" s="29">
        <f t="shared" si="19"/>
        <v>0</v>
      </c>
      <c r="S188" s="11">
        <f t="shared" si="20"/>
        <v>0</v>
      </c>
      <c r="T188" s="11">
        <f t="shared" si="21"/>
        <v>0</v>
      </c>
      <c r="U188" s="11">
        <f t="shared" si="22"/>
        <v>137.25</v>
      </c>
      <c r="V188" s="30" t="e">
        <f t="shared" si="23"/>
        <v>#DIV/0!</v>
      </c>
    </row>
    <row r="189" spans="1:22">
      <c r="N189" s="1"/>
      <c r="O189" s="1"/>
      <c r="P189" s="1"/>
      <c r="Q189" s="19"/>
      <c r="R189" s="29">
        <f t="shared" si="19"/>
        <v>0</v>
      </c>
      <c r="S189" s="11">
        <f t="shared" si="20"/>
        <v>0</v>
      </c>
      <c r="T189" s="11">
        <f t="shared" si="21"/>
        <v>0</v>
      </c>
      <c r="U189" s="11">
        <f t="shared" si="22"/>
        <v>137.25</v>
      </c>
      <c r="V189" s="30" t="e">
        <f t="shared" si="23"/>
        <v>#DIV/0!</v>
      </c>
    </row>
    <row r="190" spans="1:22">
      <c r="N190" s="1"/>
      <c r="O190" s="1"/>
      <c r="P190" s="1"/>
      <c r="Q190" s="19"/>
      <c r="R190" s="29">
        <f t="shared" si="19"/>
        <v>0</v>
      </c>
      <c r="S190" s="11">
        <f t="shared" si="20"/>
        <v>0</v>
      </c>
      <c r="T190" s="11">
        <f t="shared" si="21"/>
        <v>0</v>
      </c>
      <c r="U190" s="11">
        <f t="shared" si="22"/>
        <v>137.25</v>
      </c>
      <c r="V190" s="30" t="e">
        <f t="shared" si="23"/>
        <v>#DIV/0!</v>
      </c>
    </row>
    <row r="191" spans="1:22">
      <c r="N191" s="1"/>
      <c r="O191" s="1"/>
      <c r="P191" s="1"/>
      <c r="Q191" s="19"/>
      <c r="R191" s="29">
        <f t="shared" si="19"/>
        <v>0</v>
      </c>
      <c r="S191" s="11">
        <f t="shared" si="20"/>
        <v>0</v>
      </c>
      <c r="T191" s="11">
        <f t="shared" si="21"/>
        <v>0</v>
      </c>
      <c r="U191" s="11">
        <f t="shared" si="22"/>
        <v>137.25</v>
      </c>
      <c r="V191" s="30" t="e">
        <f t="shared" si="23"/>
        <v>#DIV/0!</v>
      </c>
    </row>
    <row r="192" spans="1:22">
      <c r="N192" s="1"/>
      <c r="O192" s="1"/>
      <c r="P192" s="1"/>
      <c r="Q192" s="19"/>
      <c r="R192" s="29">
        <f t="shared" si="19"/>
        <v>0</v>
      </c>
      <c r="S192" s="11">
        <f t="shared" si="20"/>
        <v>0</v>
      </c>
      <c r="T192" s="11">
        <f t="shared" si="21"/>
        <v>0</v>
      </c>
      <c r="U192" s="11">
        <f t="shared" si="22"/>
        <v>137.25</v>
      </c>
      <c r="V192" s="30" t="e">
        <f t="shared" si="23"/>
        <v>#DIV/0!</v>
      </c>
    </row>
    <row r="193" spans="14:22">
      <c r="N193" s="1"/>
      <c r="O193" s="1"/>
      <c r="P193" s="1"/>
      <c r="Q193" s="19"/>
      <c r="R193" s="29">
        <f t="shared" si="19"/>
        <v>0</v>
      </c>
      <c r="S193" s="11">
        <f t="shared" si="20"/>
        <v>0</v>
      </c>
      <c r="T193" s="11">
        <f t="shared" si="21"/>
        <v>0</v>
      </c>
      <c r="U193" s="11">
        <f t="shared" si="22"/>
        <v>137.25</v>
      </c>
      <c r="V193" s="30" t="e">
        <f t="shared" si="23"/>
        <v>#DIV/0!</v>
      </c>
    </row>
    <row r="194" spans="14:22">
      <c r="N194" s="1"/>
      <c r="O194" s="1"/>
      <c r="P194" s="1"/>
      <c r="Q194" s="19"/>
      <c r="R194" s="29">
        <f t="shared" si="19"/>
        <v>0</v>
      </c>
      <c r="S194" s="11">
        <f t="shared" si="20"/>
        <v>0</v>
      </c>
      <c r="T194" s="11">
        <f t="shared" si="21"/>
        <v>0</v>
      </c>
      <c r="U194" s="11">
        <f t="shared" si="22"/>
        <v>137.25</v>
      </c>
      <c r="V194" s="30" t="e">
        <f t="shared" si="23"/>
        <v>#DIV/0!</v>
      </c>
    </row>
    <row r="195" spans="14:22">
      <c r="N195" s="1"/>
      <c r="O195" s="1"/>
      <c r="P195" s="1"/>
      <c r="Q195" s="19"/>
      <c r="R195" s="29">
        <f t="shared" si="19"/>
        <v>0</v>
      </c>
      <c r="S195" s="11">
        <f t="shared" si="20"/>
        <v>0</v>
      </c>
      <c r="T195" s="11">
        <f t="shared" si="21"/>
        <v>0</v>
      </c>
      <c r="U195" s="11">
        <f t="shared" si="22"/>
        <v>137.25</v>
      </c>
      <c r="V195" s="30" t="e">
        <f t="shared" si="23"/>
        <v>#DIV/0!</v>
      </c>
    </row>
    <row r="196" spans="14:22">
      <c r="N196" s="1"/>
      <c r="O196" s="1"/>
      <c r="P196" s="1"/>
      <c r="Q196" s="19"/>
      <c r="R196" s="29">
        <f t="shared" si="19"/>
        <v>0</v>
      </c>
      <c r="S196" s="11">
        <f t="shared" si="20"/>
        <v>0</v>
      </c>
      <c r="T196" s="11">
        <f t="shared" si="21"/>
        <v>0</v>
      </c>
      <c r="U196" s="11">
        <f t="shared" si="22"/>
        <v>137.25</v>
      </c>
      <c r="V196" s="30" t="e">
        <f t="shared" si="23"/>
        <v>#DIV/0!</v>
      </c>
    </row>
    <row r="197" spans="14:22">
      <c r="N197" s="1"/>
      <c r="O197" s="1"/>
      <c r="P197" s="1"/>
      <c r="Q197" s="19"/>
      <c r="R197" s="29">
        <f t="shared" si="19"/>
        <v>0</v>
      </c>
      <c r="S197" s="11">
        <f t="shared" si="20"/>
        <v>0</v>
      </c>
      <c r="T197" s="11">
        <f t="shared" si="21"/>
        <v>0</v>
      </c>
      <c r="U197" s="11">
        <f t="shared" si="22"/>
        <v>137.25</v>
      </c>
      <c r="V197" s="30" t="e">
        <f t="shared" si="23"/>
        <v>#DIV/0!</v>
      </c>
    </row>
    <row r="198" spans="14:22">
      <c r="N198" s="1"/>
      <c r="O198" s="1"/>
      <c r="P198" s="1"/>
      <c r="Q198" s="19"/>
      <c r="R198" s="29">
        <f t="shared" ref="R198:R221" si="24">J198*10*LN((9/8*R$4+I198)/(R$4/8+I198))</f>
        <v>0</v>
      </c>
      <c r="S198" s="11">
        <f t="shared" ref="S198:S221" si="25">K198/(9/8*R$4+I198)/N$4</f>
        <v>0</v>
      </c>
      <c r="T198" s="11">
        <f t="shared" ref="T198:T221" si="26">K198/(1/8*R$4+I198)/N$4</f>
        <v>0</v>
      </c>
      <c r="U198" s="11">
        <f t="shared" ref="U198:U221" si="27">R$4*9/8+I198</f>
        <v>137.25</v>
      </c>
      <c r="V198" s="30" t="e">
        <f t="shared" ref="V198:V221" si="28">R$4*10*J198/K198</f>
        <v>#DIV/0!</v>
      </c>
    </row>
    <row r="199" spans="14:22">
      <c r="N199" s="1"/>
      <c r="O199" s="1"/>
      <c r="P199" s="1"/>
      <c r="Q199" s="19"/>
      <c r="R199" s="29">
        <f t="shared" si="24"/>
        <v>0</v>
      </c>
      <c r="S199" s="11">
        <f t="shared" si="25"/>
        <v>0</v>
      </c>
      <c r="T199" s="11">
        <f t="shared" si="26"/>
        <v>0</v>
      </c>
      <c r="U199" s="11">
        <f t="shared" si="27"/>
        <v>137.25</v>
      </c>
      <c r="V199" s="30" t="e">
        <f t="shared" si="28"/>
        <v>#DIV/0!</v>
      </c>
    </row>
    <row r="200" spans="14:22">
      <c r="N200" s="1"/>
      <c r="O200" s="1"/>
      <c r="P200" s="1"/>
      <c r="Q200" s="19"/>
      <c r="R200" s="26">
        <f t="shared" si="24"/>
        <v>0</v>
      </c>
      <c r="S200" s="27">
        <f t="shared" si="25"/>
        <v>0</v>
      </c>
      <c r="T200" s="27">
        <f t="shared" si="26"/>
        <v>0</v>
      </c>
      <c r="U200" s="27">
        <f t="shared" si="27"/>
        <v>137.25</v>
      </c>
      <c r="V200" s="28" t="e">
        <f t="shared" si="28"/>
        <v>#DIV/0!</v>
      </c>
    </row>
    <row r="201" spans="14:22">
      <c r="N201" s="1"/>
      <c r="O201" s="1"/>
      <c r="P201" s="1"/>
      <c r="Q201" s="19"/>
      <c r="R201" s="26">
        <f t="shared" si="24"/>
        <v>0</v>
      </c>
      <c r="S201" s="27">
        <f t="shared" si="25"/>
        <v>0</v>
      </c>
      <c r="T201" s="27">
        <f t="shared" si="26"/>
        <v>0</v>
      </c>
      <c r="U201" s="27">
        <f t="shared" si="27"/>
        <v>137.25</v>
      </c>
      <c r="V201" s="28" t="e">
        <f t="shared" si="28"/>
        <v>#DIV/0!</v>
      </c>
    </row>
    <row r="202" spans="14:22">
      <c r="N202" s="1"/>
      <c r="O202" s="1"/>
      <c r="P202" s="1"/>
      <c r="Q202" s="19"/>
      <c r="R202" s="29">
        <f t="shared" si="24"/>
        <v>0</v>
      </c>
      <c r="S202" s="11">
        <f t="shared" si="25"/>
        <v>0</v>
      </c>
      <c r="T202" s="11">
        <f t="shared" si="26"/>
        <v>0</v>
      </c>
      <c r="U202" s="11">
        <f t="shared" si="27"/>
        <v>137.25</v>
      </c>
      <c r="V202" s="30" t="e">
        <f t="shared" si="28"/>
        <v>#DIV/0!</v>
      </c>
    </row>
    <row r="203" spans="14:22">
      <c r="N203" s="1"/>
      <c r="O203" s="1"/>
      <c r="P203" s="1"/>
      <c r="Q203" s="19"/>
      <c r="R203" s="29">
        <f t="shared" si="24"/>
        <v>0</v>
      </c>
      <c r="S203" s="11">
        <f t="shared" si="25"/>
        <v>0</v>
      </c>
      <c r="T203" s="11">
        <f t="shared" si="26"/>
        <v>0</v>
      </c>
      <c r="U203" s="11">
        <f t="shared" si="27"/>
        <v>137.25</v>
      </c>
      <c r="V203" s="30" t="e">
        <f t="shared" si="28"/>
        <v>#DIV/0!</v>
      </c>
    </row>
    <row r="204" spans="14:22">
      <c r="N204" s="1"/>
      <c r="O204" s="1"/>
      <c r="P204" s="1"/>
      <c r="Q204" s="19"/>
      <c r="R204" s="26">
        <f t="shared" si="24"/>
        <v>0</v>
      </c>
      <c r="S204" s="27">
        <f t="shared" si="25"/>
        <v>0</v>
      </c>
      <c r="T204" s="27">
        <f t="shared" si="26"/>
        <v>0</v>
      </c>
      <c r="U204" s="27">
        <f t="shared" si="27"/>
        <v>137.25</v>
      </c>
      <c r="V204" s="28" t="e">
        <f t="shared" si="28"/>
        <v>#DIV/0!</v>
      </c>
    </row>
    <row r="205" spans="14:22">
      <c r="N205" s="1"/>
      <c r="O205" s="1"/>
      <c r="P205" s="1"/>
      <c r="Q205" s="19"/>
      <c r="R205" s="29">
        <f t="shared" si="24"/>
        <v>0</v>
      </c>
      <c r="S205" s="11">
        <f t="shared" si="25"/>
        <v>0</v>
      </c>
      <c r="T205" s="11">
        <f t="shared" si="26"/>
        <v>0</v>
      </c>
      <c r="U205" s="11">
        <f t="shared" si="27"/>
        <v>137.25</v>
      </c>
      <c r="V205" s="30" t="e">
        <f t="shared" si="28"/>
        <v>#DIV/0!</v>
      </c>
    </row>
    <row r="206" spans="14:22">
      <c r="N206" s="1"/>
      <c r="O206" s="1"/>
      <c r="P206" s="1"/>
      <c r="Q206" s="19"/>
      <c r="R206" s="29">
        <f t="shared" si="24"/>
        <v>0</v>
      </c>
      <c r="S206" s="11">
        <f t="shared" si="25"/>
        <v>0</v>
      </c>
      <c r="T206" s="11">
        <f t="shared" si="26"/>
        <v>0</v>
      </c>
      <c r="U206" s="11">
        <f t="shared" si="27"/>
        <v>137.25</v>
      </c>
      <c r="V206" s="30" t="e">
        <f t="shared" si="28"/>
        <v>#DIV/0!</v>
      </c>
    </row>
    <row r="207" spans="14:22">
      <c r="N207" s="1"/>
      <c r="O207" s="1"/>
      <c r="P207" s="1"/>
      <c r="Q207" s="19"/>
      <c r="R207" s="29">
        <f t="shared" si="24"/>
        <v>0</v>
      </c>
      <c r="S207" s="11">
        <f t="shared" si="25"/>
        <v>0</v>
      </c>
      <c r="T207" s="11">
        <f t="shared" si="26"/>
        <v>0</v>
      </c>
      <c r="U207" s="11">
        <f t="shared" si="27"/>
        <v>137.25</v>
      </c>
      <c r="V207" s="30" t="e">
        <f t="shared" si="28"/>
        <v>#DIV/0!</v>
      </c>
    </row>
    <row r="208" spans="14:22">
      <c r="N208" s="1"/>
      <c r="O208" s="1"/>
      <c r="P208" s="1"/>
      <c r="Q208" s="19"/>
      <c r="R208" s="29">
        <f t="shared" si="24"/>
        <v>0</v>
      </c>
      <c r="S208" s="11">
        <f t="shared" si="25"/>
        <v>0</v>
      </c>
      <c r="T208" s="11">
        <f t="shared" si="26"/>
        <v>0</v>
      </c>
      <c r="U208" s="11">
        <f t="shared" si="27"/>
        <v>137.25</v>
      </c>
      <c r="V208" s="30" t="e">
        <f t="shared" si="28"/>
        <v>#DIV/0!</v>
      </c>
    </row>
    <row r="209" spans="1:22">
      <c r="N209" s="1"/>
      <c r="O209" s="1"/>
      <c r="P209" s="1"/>
      <c r="Q209" s="19"/>
      <c r="R209" s="29">
        <f t="shared" si="24"/>
        <v>0</v>
      </c>
      <c r="S209" s="11">
        <f t="shared" si="25"/>
        <v>0</v>
      </c>
      <c r="T209" s="11">
        <f t="shared" si="26"/>
        <v>0</v>
      </c>
      <c r="U209" s="11">
        <f t="shared" si="27"/>
        <v>137.25</v>
      </c>
      <c r="V209" s="30" t="e">
        <f t="shared" si="28"/>
        <v>#DIV/0!</v>
      </c>
    </row>
    <row r="210" spans="1:22">
      <c r="N210" s="1"/>
      <c r="O210" s="1"/>
      <c r="P210" s="1"/>
      <c r="Q210" s="19"/>
      <c r="R210" s="29">
        <f t="shared" si="24"/>
        <v>0</v>
      </c>
      <c r="S210" s="11">
        <f t="shared" si="25"/>
        <v>0</v>
      </c>
      <c r="T210" s="11">
        <f t="shared" si="26"/>
        <v>0</v>
      </c>
      <c r="U210" s="11">
        <f t="shared" si="27"/>
        <v>137.25</v>
      </c>
      <c r="V210" s="30" t="e">
        <f t="shared" si="28"/>
        <v>#DIV/0!</v>
      </c>
    </row>
    <row r="211" spans="1:22">
      <c r="N211" s="1"/>
      <c r="O211" s="1"/>
      <c r="P211" s="1"/>
      <c r="Q211" s="19"/>
      <c r="R211" s="29">
        <f t="shared" si="24"/>
        <v>0</v>
      </c>
      <c r="S211" s="11">
        <f t="shared" si="25"/>
        <v>0</v>
      </c>
      <c r="T211" s="11">
        <f t="shared" si="26"/>
        <v>0</v>
      </c>
      <c r="U211" s="11">
        <f t="shared" si="27"/>
        <v>137.25</v>
      </c>
      <c r="V211" s="30" t="e">
        <f t="shared" si="28"/>
        <v>#DIV/0!</v>
      </c>
    </row>
    <row r="212" spans="1:22">
      <c r="N212" s="1"/>
      <c r="O212" s="1"/>
      <c r="P212" s="1"/>
      <c r="Q212" s="19"/>
      <c r="R212" s="29">
        <f t="shared" si="24"/>
        <v>0</v>
      </c>
      <c r="S212" s="11">
        <f t="shared" si="25"/>
        <v>0</v>
      </c>
      <c r="T212" s="11">
        <f t="shared" si="26"/>
        <v>0</v>
      </c>
      <c r="U212" s="11">
        <f t="shared" si="27"/>
        <v>137.25</v>
      </c>
      <c r="V212" s="30" t="e">
        <f t="shared" si="28"/>
        <v>#DIV/0!</v>
      </c>
    </row>
    <row r="213" spans="1:2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20"/>
      <c r="O213" s="20"/>
      <c r="P213" s="1"/>
      <c r="Q213" s="19"/>
      <c r="R213" s="29">
        <f t="shared" si="24"/>
        <v>0</v>
      </c>
      <c r="S213" s="11">
        <f t="shared" si="25"/>
        <v>0</v>
      </c>
      <c r="T213" s="11">
        <f t="shared" si="26"/>
        <v>0</v>
      </c>
      <c r="U213" s="11">
        <f t="shared" si="27"/>
        <v>137.25</v>
      </c>
      <c r="V213" s="30" t="e">
        <f t="shared" si="28"/>
        <v>#DIV/0!</v>
      </c>
    </row>
    <row r="214" spans="1:2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20"/>
      <c r="O214" s="20"/>
      <c r="P214" s="1"/>
      <c r="Q214" s="19"/>
      <c r="R214" s="29">
        <f t="shared" si="24"/>
        <v>0</v>
      </c>
      <c r="S214" s="11">
        <f t="shared" si="25"/>
        <v>0</v>
      </c>
      <c r="T214" s="11">
        <f t="shared" si="26"/>
        <v>0</v>
      </c>
      <c r="U214" s="11">
        <f t="shared" si="27"/>
        <v>137.25</v>
      </c>
      <c r="V214" s="30" t="e">
        <f t="shared" si="28"/>
        <v>#DIV/0!</v>
      </c>
    </row>
    <row r="215" spans="1:2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20"/>
      <c r="O215" s="20"/>
      <c r="P215" s="1"/>
      <c r="Q215" s="19"/>
      <c r="R215" s="29">
        <f t="shared" si="24"/>
        <v>0</v>
      </c>
      <c r="S215" s="11">
        <f t="shared" si="25"/>
        <v>0</v>
      </c>
      <c r="T215" s="11">
        <f t="shared" si="26"/>
        <v>0</v>
      </c>
      <c r="U215" s="11">
        <f t="shared" si="27"/>
        <v>137.25</v>
      </c>
      <c r="V215" s="30" t="e">
        <f t="shared" si="28"/>
        <v>#DIV/0!</v>
      </c>
    </row>
    <row r="216" spans="1:2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20"/>
      <c r="O216" s="20"/>
      <c r="P216" s="1"/>
      <c r="Q216" s="19"/>
      <c r="R216" s="26">
        <f t="shared" si="24"/>
        <v>0</v>
      </c>
      <c r="S216" s="27">
        <f t="shared" si="25"/>
        <v>0</v>
      </c>
      <c r="T216" s="27">
        <f t="shared" si="26"/>
        <v>0</v>
      </c>
      <c r="U216" s="27">
        <f t="shared" si="27"/>
        <v>137.25</v>
      </c>
      <c r="V216" s="28" t="e">
        <f t="shared" si="28"/>
        <v>#DIV/0!</v>
      </c>
    </row>
    <row r="217" spans="1:2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20"/>
      <c r="O217" s="20"/>
      <c r="P217" s="1"/>
      <c r="Q217" s="19"/>
      <c r="R217" s="29">
        <f t="shared" si="24"/>
        <v>0</v>
      </c>
      <c r="S217" s="11">
        <f t="shared" si="25"/>
        <v>0</v>
      </c>
      <c r="T217" s="11">
        <f t="shared" si="26"/>
        <v>0</v>
      </c>
      <c r="U217" s="11">
        <f t="shared" si="27"/>
        <v>137.25</v>
      </c>
      <c r="V217" s="30" t="e">
        <f t="shared" si="28"/>
        <v>#DIV/0!</v>
      </c>
    </row>
    <row r="218" spans="1:2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20"/>
      <c r="O218" s="20"/>
      <c r="P218" s="1"/>
      <c r="Q218" s="19"/>
      <c r="R218" s="26">
        <f t="shared" si="24"/>
        <v>0</v>
      </c>
      <c r="S218" s="27">
        <f t="shared" si="25"/>
        <v>0</v>
      </c>
      <c r="T218" s="27">
        <f t="shared" si="26"/>
        <v>0</v>
      </c>
      <c r="U218" s="27">
        <f t="shared" si="27"/>
        <v>137.25</v>
      </c>
      <c r="V218" s="28" t="e">
        <f t="shared" si="28"/>
        <v>#DIV/0!</v>
      </c>
    </row>
    <row r="219" spans="1:2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20"/>
      <c r="O219" s="20"/>
      <c r="P219" s="1"/>
      <c r="Q219" s="19"/>
      <c r="R219" s="29">
        <f t="shared" si="24"/>
        <v>0</v>
      </c>
      <c r="S219" s="11">
        <f t="shared" si="25"/>
        <v>0</v>
      </c>
      <c r="T219" s="11">
        <f t="shared" si="26"/>
        <v>0</v>
      </c>
      <c r="U219" s="11">
        <f t="shared" si="27"/>
        <v>137.25</v>
      </c>
      <c r="V219" s="30" t="e">
        <f t="shared" si="28"/>
        <v>#DIV/0!</v>
      </c>
    </row>
    <row r="220" spans="1:2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20"/>
      <c r="O220" s="20"/>
      <c r="P220" s="1"/>
      <c r="Q220" s="19"/>
      <c r="R220" s="26">
        <f t="shared" si="24"/>
        <v>0</v>
      </c>
      <c r="S220" s="27">
        <f t="shared" si="25"/>
        <v>0</v>
      </c>
      <c r="T220" s="27">
        <f t="shared" si="26"/>
        <v>0</v>
      </c>
      <c r="U220" s="27">
        <f t="shared" si="27"/>
        <v>137.25</v>
      </c>
      <c r="V220" s="28" t="e">
        <f t="shared" si="28"/>
        <v>#DIV/0!</v>
      </c>
    </row>
    <row r="221" spans="1:22" ht="15.75" thickBo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20"/>
      <c r="O221" s="20"/>
      <c r="P221" s="1"/>
      <c r="Q221" s="19"/>
      <c r="R221" s="31">
        <f t="shared" si="24"/>
        <v>0</v>
      </c>
      <c r="S221" s="32">
        <f t="shared" si="25"/>
        <v>0</v>
      </c>
      <c r="T221" s="32">
        <f t="shared" si="26"/>
        <v>0</v>
      </c>
      <c r="U221" s="32">
        <f t="shared" si="27"/>
        <v>137.25</v>
      </c>
      <c r="V221" s="33" t="e">
        <f t="shared" si="28"/>
        <v>#DIV/0!</v>
      </c>
    </row>
    <row r="222" spans="1:22" ht="15.75" thickTop="1"/>
  </sheetData>
  <sortState ref="A6:Q23">
    <sortCondition descending="1" ref="Q6:Q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Лист3</vt:lpstr>
      <vt:lpstr>Лист5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2021-03-29T11:52:38Z</dcterms:created>
  <dcterms:modified xsi:type="dcterms:W3CDTF">2021-04-09T11:41:38Z</dcterms:modified>
</cp:coreProperties>
</file>