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age Calculator" sheetId="1" r:id="rId3"/>
    <sheet state="visible" name="Calculations" sheetId="2" r:id="rId4"/>
  </sheets>
  <definedNames/>
  <calcPr/>
</workbook>
</file>

<file path=xl/sharedStrings.xml><?xml version="1.0" encoding="utf-8"?>
<sst xmlns="http://schemas.openxmlformats.org/spreadsheetml/2006/main" count="110" uniqueCount="96">
  <si>
    <t>Level:</t>
  </si>
  <si>
    <t>1st BAB:</t>
  </si>
  <si>
    <t>CON bonus:</t>
  </si>
  <si>
    <t>DEX bonus</t>
  </si>
  <si>
    <t>STR Bonus:</t>
  </si>
  <si>
    <t>Burn:</t>
  </si>
  <si>
    <t>Blast Type:</t>
  </si>
  <si>
    <t>2nd BAB</t>
  </si>
  <si>
    <t>Overflow 1 2 or 3?</t>
  </si>
  <si>
    <t>Overflow Bonus:</t>
  </si>
  <si>
    <t>Energy</t>
  </si>
  <si>
    <t xml:space="preserve">Blast or Blade/Whip:
</t>
  </si>
  <si>
    <t>3rd BAB</t>
  </si>
  <si>
    <t>Overflow Con Bonus:</t>
  </si>
  <si>
    <t>Overflow Dex Bonus:</t>
  </si>
  <si>
    <t>Overflow Str Bonus:</t>
  </si>
  <si>
    <t>Blade</t>
  </si>
  <si>
    <t>Enter your own data</t>
  </si>
  <si>
    <t>Aether Boost:</t>
  </si>
  <si>
    <t>1/2 Damage?</t>
  </si>
  <si>
    <t>Choose From a Dropdown</t>
  </si>
  <si>
    <t>Off</t>
  </si>
  <si>
    <t>No</t>
  </si>
  <si>
    <t>Point Blank Range:</t>
  </si>
  <si>
    <t>Miscellany H &amp; D:</t>
  </si>
  <si>
    <t>Miscellany D only:</t>
  </si>
  <si>
    <t>DEX or STR to hit:</t>
  </si>
  <si>
    <t>1/4 Damage?</t>
  </si>
  <si>
    <t>Familiar:</t>
  </si>
  <si>
    <t>Miscellany H only:</t>
  </si>
  <si>
    <t>Maximized:</t>
  </si>
  <si>
    <t>Yes</t>
  </si>
  <si>
    <t>Empowered:</t>
  </si>
  <si>
    <t>To Hit Die Roll:</t>
  </si>
  <si>
    <t>2nd Attack</t>
  </si>
  <si>
    <t>3rd Attack</t>
  </si>
  <si>
    <t>To Hit:</t>
  </si>
  <si>
    <t>Damage Die Roll:</t>
  </si>
  <si>
    <t>Blast Damage:</t>
  </si>
  <si>
    <t>Level</t>
  </si>
  <si>
    <t>1st Attack</t>
  </si>
  <si>
    <t>3rd attack</t>
  </si>
  <si>
    <t>Burn -&gt;</t>
  </si>
  <si>
    <t>Burn-&gt;</t>
  </si>
  <si>
    <t>Blast</t>
  </si>
  <si>
    <t>On</t>
  </si>
  <si>
    <t>Physical</t>
  </si>
  <si>
    <t>Composite Energy</t>
  </si>
  <si>
    <t>Composite Physical</t>
  </si>
  <si>
    <t>Blast:</t>
  </si>
  <si>
    <t>Energy Blast</t>
  </si>
  <si>
    <t>Physical Blast</t>
  </si>
  <si>
    <t>C Energy Blast</t>
  </si>
  <si>
    <t>C Physical Blast Blast</t>
  </si>
  <si>
    <t>C Blast Damage Split</t>
  </si>
  <si>
    <t>Damage if Empowerd:</t>
  </si>
  <si>
    <t xml:space="preserve">Maximized Damage:
</t>
  </si>
  <si>
    <t>Maximized Empowered Damage:</t>
  </si>
  <si>
    <t>Blade/Whip Damage:</t>
  </si>
  <si>
    <t>Blade/Whip Empowerd:</t>
  </si>
  <si>
    <t>Blade/Whip Maximized:</t>
  </si>
  <si>
    <t>Blade/Whip Max + Emp:</t>
  </si>
  <si>
    <t>Half and quarter damage:</t>
  </si>
  <si>
    <t xml:space="preserve"> Half Energy Blast</t>
  </si>
  <si>
    <t>Half C Energy Blast</t>
  </si>
  <si>
    <t>Quarter Physical Blast</t>
  </si>
  <si>
    <t>Half Physical Blast</t>
  </si>
  <si>
    <t>Quarter C Physical Blast</t>
  </si>
  <si>
    <t>Half C Physical Blast</t>
  </si>
  <si>
    <t>Damage</t>
  </si>
  <si>
    <t>Damage if Empowerd</t>
  </si>
  <si>
    <t xml:space="preserve">Maximized Damage
</t>
  </si>
  <si>
    <t>Maximized Empowered Damage</t>
  </si>
  <si>
    <t>Chain Blast Falloff Damage:</t>
  </si>
  <si>
    <t>Maximized</t>
  </si>
  <si>
    <t>Max+Emp</t>
  </si>
  <si>
    <t>Die Roll:</t>
  </si>
  <si>
    <t>2nd target</t>
  </si>
  <si>
    <t>Level Bonus Damage:</t>
  </si>
  <si>
    <t>3rd target</t>
  </si>
  <si>
    <t>Con Bonus:</t>
  </si>
  <si>
    <t>4th target</t>
  </si>
  <si>
    <t>1/2 Con Bonus:</t>
  </si>
  <si>
    <t>5th target</t>
  </si>
  <si>
    <t>6th target</t>
  </si>
  <si>
    <t>Overflow Damage Bonus:</t>
  </si>
  <si>
    <t xml:space="preserve">7th target
</t>
  </si>
  <si>
    <t>Misellany:</t>
  </si>
  <si>
    <t>Empower bonus P Blast:</t>
  </si>
  <si>
    <t>The Formula if you want to muck about with it</t>
  </si>
  <si>
    <t>Empower bonus E Blast:</t>
  </si>
  <si>
    <t>Empower bonus P Blade:</t>
  </si>
  <si>
    <t>Empower bonus E Blade:</t>
  </si>
  <si>
    <t>Empower bonus CP Blast:</t>
  </si>
  <si>
    <t>Empower bonus CP Blade:</t>
  </si>
  <si>
    <t>Maximize: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</si>
</sst>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/>
    <font>
      <b/>
      <color rgb="FF000000"/>
    </font>
    <font>
      <b/>
      <sz val="18.0"/>
    </font>
    <font>
      <sz val="18.0"/>
      <color rgb="FF000000"/>
    </font>
    <font>
      <sz val="14.0"/>
      <color rgb="FF000000"/>
    </font>
    <font>
      <b/>
      <sz val="18.0"/>
      <color rgb="FF000000"/>
    </font>
    <font>
      <b/>
      <sz val="12.0"/>
      <color rgb="FF000000"/>
    </font>
    <font>
      <b/>
      <color rgb="FF00FFFF"/>
    </font>
    <font>
      <b/>
      <color rgb="FF4A86E8"/>
    </font>
    <font>
      <b/>
      <color rgb="FF3D85C6"/>
    </font>
    <font>
      <b/>
      <color rgb="FF0000FF"/>
    </font>
    <font>
      <b/>
      <sz val="12.0"/>
      <color rgb="FF00FFFF"/>
    </font>
    <font>
      <b/>
      <sz val="12.0"/>
      <color rgb="FF4A86E8"/>
    </font>
    <font>
      <b/>
      <sz val="12.0"/>
      <color rgb="FF3D85C6"/>
    </font>
    <font>
      <b/>
      <sz val="12.0"/>
      <color rgb="FF0000FF"/>
    </font>
    <font>
      <sz val="12.0"/>
    </font>
    <font>
      <sz val="12.0"/>
      <color rgb="FF00FFFF"/>
    </font>
    <font>
      <sz val="12.0"/>
      <color rgb="FF4A86E8"/>
    </font>
    <font>
      <sz val="12.0"/>
      <color rgb="FF0000FF"/>
    </font>
    <font>
      <sz val="12.0"/>
      <color rgb="FFF7981D"/>
    </font>
    <font>
      <sz val="11.0"/>
      <color rgb="FF65B045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1" numFmtId="0" xfId="0" applyAlignment="1" applyFont="1">
      <alignment readingOrder="0" shrinkToFit="0" wrapText="1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8.43"/>
    <col customWidth="1" min="3" max="3" width="20.14"/>
    <col customWidth="1" min="4" max="4" width="23.0"/>
    <col customWidth="1" min="5" max="5" width="21.71"/>
    <col customWidth="1" min="6" max="6" width="18.43"/>
    <col customWidth="1" min="7" max="7" width="22.57"/>
    <col customWidth="1" min="8" max="8" width="20.14"/>
    <col customWidth="1" min="9" max="9" width="1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14.0</v>
      </c>
      <c r="B2" s="4">
        <f>VLOOKUP(A2,Calculations!A2:B21,2)</f>
        <v>10</v>
      </c>
      <c r="C2" s="3">
        <v>7.0</v>
      </c>
      <c r="D2" s="3">
        <v>3.0</v>
      </c>
      <c r="E2" s="3">
        <v>0.0</v>
      </c>
      <c r="F2" s="3">
        <v>3.0</v>
      </c>
    </row>
    <row r="3">
      <c r="A3" s="5" t="s">
        <v>6</v>
      </c>
      <c r="B3" s="2" t="s">
        <v>7</v>
      </c>
      <c r="C3" s="5" t="s">
        <v>8</v>
      </c>
      <c r="D3" s="5" t="s">
        <v>8</v>
      </c>
      <c r="E3" s="5" t="s">
        <v>8</v>
      </c>
      <c r="F3" s="2" t="s">
        <v>9</v>
      </c>
    </row>
    <row r="4">
      <c r="A4" s="6" t="s">
        <v>10</v>
      </c>
      <c r="B4" s="4">
        <f>vlookup(A2,Calculations!A2:C21,3)</f>
        <v>5</v>
      </c>
      <c r="C4" s="6">
        <v>1.0</v>
      </c>
      <c r="D4" s="6">
        <v>2.0</v>
      </c>
      <c r="E4" s="6">
        <v>3.0</v>
      </c>
      <c r="F4" s="7">
        <f t="array" ref="F4">index(Calculations!$F$2:$R$21,$A$2,$F$2+1)</f>
        <v>3</v>
      </c>
    </row>
    <row r="5">
      <c r="A5" s="5" t="s">
        <v>11</v>
      </c>
      <c r="B5" s="2" t="s">
        <v>12</v>
      </c>
      <c r="C5" s="8" t="s">
        <v>13</v>
      </c>
      <c r="D5" s="8" t="s">
        <v>14</v>
      </c>
      <c r="E5" s="8" t="s">
        <v>15</v>
      </c>
    </row>
    <row r="6">
      <c r="A6" s="6" t="s">
        <v>16</v>
      </c>
      <c r="B6" s="7">
        <f>vlookup(A2,Calculations!A2:D21,4)</f>
        <v>0</v>
      </c>
      <c r="C6" s="7">
        <f t="array" ref="C6">iferror(index(Calculations!$T$2:$AA$21,ifs($C$4=1,$A$2,$C$4=2,$A$2-5,$C$4,$A$2-10),$F$2+1),0)</f>
        <v>1</v>
      </c>
      <c r="D6" s="7">
        <f t="array" ref="D6">iferror(index(Calculations!$T$2:$AA$21,ifs($D$4=1,$A$2,$D$4=2,$A$2-5,$D$4,$A$2-10),$F$2+1),0)</f>
        <v>1</v>
      </c>
      <c r="E6" s="7">
        <f t="array" ref="E6">iferror(index(Calculations!$T$2:$AA$21,ifs($E$4=1,$A$2,$E$4=2,$A$2-5,$E$4,$A$2-10),$F$2+1),0)</f>
        <v>0</v>
      </c>
      <c r="G6" s="3" t="s">
        <v>17</v>
      </c>
    </row>
    <row r="7">
      <c r="A7" s="5" t="s">
        <v>18</v>
      </c>
      <c r="B7" s="5" t="s">
        <v>19</v>
      </c>
      <c r="G7" s="6" t="s">
        <v>20</v>
      </c>
    </row>
    <row r="8">
      <c r="A8" s="6" t="s">
        <v>21</v>
      </c>
      <c r="B8" s="6" t="s">
        <v>22</v>
      </c>
      <c r="C8" s="1" t="s">
        <v>23</v>
      </c>
      <c r="D8" s="1" t="s">
        <v>24</v>
      </c>
      <c r="E8" s="1" t="s">
        <v>25</v>
      </c>
    </row>
    <row r="9">
      <c r="A9" s="5" t="s">
        <v>26</v>
      </c>
      <c r="B9" s="5" t="s">
        <v>27</v>
      </c>
      <c r="C9" s="3">
        <v>0.0</v>
      </c>
      <c r="D9" s="3">
        <v>0.0</v>
      </c>
      <c r="E9" s="3">
        <v>0.0</v>
      </c>
    </row>
    <row r="10">
      <c r="A10" s="6" t="s">
        <v>3</v>
      </c>
      <c r="B10" s="6" t="s">
        <v>22</v>
      </c>
      <c r="C10" s="1" t="s">
        <v>28</v>
      </c>
      <c r="D10" s="1" t="s">
        <v>24</v>
      </c>
      <c r="E10" s="1" t="s">
        <v>29</v>
      </c>
    </row>
    <row r="11">
      <c r="A11" s="5" t="s">
        <v>30</v>
      </c>
      <c r="C11" s="3">
        <v>0.0</v>
      </c>
      <c r="D11" s="3">
        <v>0.0</v>
      </c>
      <c r="E11" s="3">
        <v>0.0</v>
      </c>
    </row>
    <row r="12">
      <c r="A12" s="6" t="s">
        <v>31</v>
      </c>
      <c r="C12" s="9"/>
    </row>
    <row r="13">
      <c r="A13" s="5" t="s">
        <v>32</v>
      </c>
    </row>
    <row r="14">
      <c r="A14" s="6" t="s">
        <v>22</v>
      </c>
    </row>
    <row r="15">
      <c r="A15" s="1" t="s">
        <v>33</v>
      </c>
      <c r="B15" s="3">
        <v>0.0</v>
      </c>
      <c r="C15" s="10" t="s">
        <v>34</v>
      </c>
      <c r="D15" s="10" t="s">
        <v>35</v>
      </c>
    </row>
    <row r="16">
      <c r="A16" s="11" t="s">
        <v>36</v>
      </c>
      <c r="B16" s="12">
        <f>$B$2+if($A$10="DEX Bonus",$D$2+$D$6,$E$2+$E$6)+$F$4+$C$9+$C$11+$D$9+$D$11+$E$11</f>
        <v>17</v>
      </c>
      <c r="C16" s="13">
        <f>if($B$4&gt;0,$B$4+if($A$10="DEX Bonus",$D$2+$D$6,$E$2+$E$6)+$F$4+$C$9+$C$11+$D$9+$D$11+$E$11,"N/A")</f>
        <v>12</v>
      </c>
      <c r="D16" s="13" t="str">
        <f>if($B$6&gt;0,$B$6+if($A$10="DEX Bonus",$D$2+$D$6,$E$2+$E$6)+$F$4+$C$9+$C$11+$D$9+$D$11+$E$11,"N/A")</f>
        <v>N/A</v>
      </c>
    </row>
    <row r="17">
      <c r="A17" s="1" t="s">
        <v>37</v>
      </c>
      <c r="B17" s="3">
        <v>0.0</v>
      </c>
    </row>
    <row r="18">
      <c r="A18" s="11" t="s">
        <v>38</v>
      </c>
      <c r="B18" s="14">
        <f>if($A$12="No",SWITCH($A$6,"Blast",Switch($A$4,"Energy",Calculations!$B$30+if($A$14="Yes",Calculations!$F$53,0),"physical",Calculations!$C$30+if($A$14="Yes",Calculations!$F$52,0),"Composite Energy",Calculations!$D$30+if($A$14="Yes",Calculations!$F$53,0),"Composite Physical",Calculations!$E$30+if(A14="Yes",Calculations!$F$56,0)),"Blade",Switch($A$4,"Energy",Calculations!$B$34+if($A$14="Yes",Calculations!$F$55,0),"physical",Calculations!$C$34+if($A$14="Yes",Calculations!$F$54,0),"Composite Energy",Calculations!$D$34+if($A$14="Yes",Calculations!$F$55,0),"Composite Physical",Calculations!$E$34+if(A14="Yes",Calculations!$F$57,0))),SWITCH($A$6,"Blast",Switch($A$4,"Energy",Calculations!$B$32+if($A$14="Yes",Calculations!$F$53,0),"physical",Calculations!$C$32+if($A$14="Yes",Calculations!$F$52,0),"Composite Energy",Calculations!$D$32+if($A$14="Yes",Calculations!$F$53,0),"Composite Physical",Calculations!$E$32+if(A14="Yes",Calculations!$F$56,0)),"Blade",Switch($A$4,"Energy",Calculations!$B$36+if($A$14="Yes",Calculations!$F$55,0),"physical",Calculations!$C$36+if($A$14="Yes",Calculations!$F$54,0),"Composite Energy",Calculations!$D$36+if($A$14="Yes",Calculations!$F$55,0),"Composite Physical",Calculations!$E$36+if($A$14="Yes",Calculations!$F$57,0)))+if($A$8="On",if($A$4="Energy",Calculations!$F$46,Calculations!$F$46*2),0))/ifs(B8="Yes",2,B8="No",1)/ifs(B10="Yes",4,B10="No",1)</f>
        <v>46</v>
      </c>
    </row>
    <row r="19">
      <c r="A19" s="10"/>
      <c r="B19" s="15"/>
    </row>
  </sheetData>
  <dataValidations>
    <dataValidation type="list" allowBlank="1" sqref="A4">
      <formula1>Calculations!$B$23:$B$26</formula1>
    </dataValidation>
    <dataValidation type="list" allowBlank="1" sqref="A8">
      <formula1>Calculations!$E$23:$E$24</formula1>
    </dataValidation>
    <dataValidation type="list" allowBlank="1" showErrorMessage="1" sqref="C4:E4">
      <formula1>Calculations!$A$2:$A$4</formula1>
    </dataValidation>
    <dataValidation type="list" allowBlank="1" sqref="A10">
      <formula1>'Damage Calculator'!$D$1:$E$1</formula1>
    </dataValidation>
    <dataValidation type="list" allowBlank="1" sqref="B8 B10 A12 A14">
      <formula1>Calculations!$F$23:$F$24</formula1>
    </dataValidation>
    <dataValidation type="list" allowBlank="1" sqref="A6">
      <formula1>Calculations!$D$23:$D$24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7.71"/>
    <col customWidth="1" min="3" max="3" width="18.43"/>
    <col customWidth="1" min="4" max="4" width="21.14"/>
    <col customWidth="1" min="5" max="5" width="25.29"/>
    <col customWidth="1" min="6" max="6" width="23.0"/>
    <col customWidth="1" min="7" max="7" width="19.71"/>
    <col customWidth="1" min="8" max="15" width="2.14"/>
    <col customWidth="1" min="16" max="16" width="3.14"/>
    <col customWidth="1" min="17" max="17" width="3.0"/>
    <col customWidth="1" min="18" max="18" width="3.14"/>
    <col customWidth="1" min="20" max="20" width="6.71"/>
    <col customWidth="1" min="21" max="27" width="2.14"/>
  </cols>
  <sheetData>
    <row r="1">
      <c r="A1" s="9" t="s">
        <v>39</v>
      </c>
      <c r="B1" s="9" t="s">
        <v>40</v>
      </c>
      <c r="C1" s="9" t="s">
        <v>34</v>
      </c>
      <c r="D1" s="9" t="s">
        <v>41</v>
      </c>
      <c r="F1" s="9" t="s">
        <v>42</v>
      </c>
      <c r="G1" s="9">
        <v>1.0</v>
      </c>
      <c r="H1" s="9">
        <v>2.0</v>
      </c>
      <c r="I1" s="9">
        <v>3.0</v>
      </c>
      <c r="J1" s="9">
        <v>4.0</v>
      </c>
      <c r="K1" s="9">
        <v>5.0</v>
      </c>
      <c r="L1" s="9">
        <v>6.0</v>
      </c>
      <c r="M1" s="9">
        <v>7.0</v>
      </c>
      <c r="N1" s="9">
        <v>8.0</v>
      </c>
      <c r="O1" s="9">
        <v>9.0</v>
      </c>
      <c r="P1" s="9">
        <v>10.0</v>
      </c>
      <c r="Q1" s="9">
        <v>11.0</v>
      </c>
      <c r="R1" s="9">
        <v>12.0</v>
      </c>
      <c r="T1" s="9" t="s">
        <v>43</v>
      </c>
      <c r="U1" s="9">
        <v>1.0</v>
      </c>
      <c r="V1" s="9">
        <v>2.0</v>
      </c>
      <c r="W1" s="9">
        <v>3.0</v>
      </c>
      <c r="X1" s="9">
        <v>4.0</v>
      </c>
      <c r="Y1" s="9">
        <v>5.0</v>
      </c>
      <c r="Z1" s="9">
        <v>6.0</v>
      </c>
      <c r="AA1" s="9">
        <v>7.0</v>
      </c>
    </row>
    <row r="2">
      <c r="A2" s="9">
        <v>1.0</v>
      </c>
      <c r="B2" s="9">
        <v>0.0</v>
      </c>
      <c r="C2" s="9">
        <v>0.0</v>
      </c>
      <c r="D2" s="9">
        <v>0.0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</row>
    <row r="3">
      <c r="A3" s="9">
        <v>2.0</v>
      </c>
      <c r="B3">
        <f>+1</f>
        <v>1</v>
      </c>
      <c r="C3" s="9">
        <v>0.0</v>
      </c>
      <c r="D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</row>
    <row r="4">
      <c r="A4" s="9">
        <v>3.0</v>
      </c>
      <c r="B4" s="9">
        <v>2.0</v>
      </c>
      <c r="C4" s="9">
        <v>0.0</v>
      </c>
      <c r="D4" s="9">
        <v>0.0</v>
      </c>
      <c r="F4" s="9">
        <v>0.0</v>
      </c>
      <c r="G4" s="9">
        <v>1.0</v>
      </c>
      <c r="H4" s="9">
        <v>1.0</v>
      </c>
      <c r="I4" s="9">
        <v>1.0</v>
      </c>
      <c r="J4" s="9">
        <v>1.0</v>
      </c>
      <c r="K4" s="9">
        <v>1.0</v>
      </c>
      <c r="L4" s="9">
        <v>1.0</v>
      </c>
      <c r="M4" s="9">
        <v>1.0</v>
      </c>
      <c r="N4" s="9">
        <v>1.0</v>
      </c>
      <c r="O4" s="9">
        <v>1.0</v>
      </c>
      <c r="P4" s="9">
        <v>1.0</v>
      </c>
      <c r="Q4" s="9">
        <v>1.0</v>
      </c>
      <c r="R4" s="9">
        <v>1.0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</row>
    <row r="5">
      <c r="A5" s="9">
        <v>4.0</v>
      </c>
      <c r="B5" s="9">
        <v>3.0</v>
      </c>
      <c r="C5" s="9">
        <v>0.0</v>
      </c>
      <c r="D5" s="9">
        <v>0.0</v>
      </c>
      <c r="F5" s="9">
        <v>0.0</v>
      </c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N5" s="9">
        <v>1.0</v>
      </c>
      <c r="O5" s="9">
        <v>1.0</v>
      </c>
      <c r="P5" s="9">
        <v>1.0</v>
      </c>
      <c r="Q5" s="9">
        <v>1.0</v>
      </c>
      <c r="R5" s="9">
        <v>1.0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</row>
    <row r="6">
      <c r="A6" s="9">
        <v>5.0</v>
      </c>
      <c r="B6">
        <f>+3</f>
        <v>3</v>
      </c>
      <c r="C6" s="9">
        <v>0.0</v>
      </c>
      <c r="D6" s="9">
        <v>0.0</v>
      </c>
      <c r="F6" s="9">
        <v>0.0</v>
      </c>
      <c r="G6" s="9">
        <v>1.0</v>
      </c>
      <c r="H6" s="9">
        <v>1.0</v>
      </c>
      <c r="I6" s="9">
        <v>1.0</v>
      </c>
      <c r="J6" s="9">
        <v>1.0</v>
      </c>
      <c r="K6" s="9">
        <v>1.0</v>
      </c>
      <c r="L6" s="9">
        <v>1.0</v>
      </c>
      <c r="M6" s="9">
        <v>1.0</v>
      </c>
      <c r="N6" s="9">
        <v>1.0</v>
      </c>
      <c r="O6" s="9">
        <v>1.0</v>
      </c>
      <c r="P6" s="9">
        <v>1.0</v>
      </c>
      <c r="Q6" s="9">
        <v>1.0</v>
      </c>
      <c r="R6" s="9">
        <v>1.0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</row>
    <row r="7">
      <c r="A7" s="9">
        <v>6.0</v>
      </c>
      <c r="B7">
        <f>+4</f>
        <v>4</v>
      </c>
      <c r="C7" s="9">
        <v>0.0</v>
      </c>
      <c r="D7" s="9">
        <v>0.0</v>
      </c>
      <c r="F7" s="9">
        <v>0.0</v>
      </c>
      <c r="G7" s="9">
        <v>1.0</v>
      </c>
      <c r="H7" s="9">
        <v>2.0</v>
      </c>
      <c r="I7" s="9">
        <v>2.0</v>
      </c>
      <c r="J7" s="9">
        <v>2.0</v>
      </c>
      <c r="K7" s="9">
        <v>2.0</v>
      </c>
      <c r="L7" s="9">
        <v>2.0</v>
      </c>
      <c r="M7" s="9">
        <v>2.0</v>
      </c>
      <c r="N7" s="9">
        <v>2.0</v>
      </c>
      <c r="O7" s="9">
        <v>2.0</v>
      </c>
      <c r="P7" s="9">
        <v>2.0</v>
      </c>
      <c r="Q7" s="9">
        <v>2.0</v>
      </c>
      <c r="R7" s="9">
        <v>2.0</v>
      </c>
      <c r="T7" s="9">
        <v>0.0</v>
      </c>
      <c r="U7" s="9">
        <v>0.0</v>
      </c>
      <c r="V7" s="9">
        <v>0.0</v>
      </c>
      <c r="W7" s="9">
        <v>1.0</v>
      </c>
      <c r="X7" s="9">
        <v>1.0</v>
      </c>
      <c r="Y7" s="9">
        <v>1.0</v>
      </c>
      <c r="Z7" s="9">
        <v>1.0</v>
      </c>
      <c r="AA7" s="9">
        <v>1.0</v>
      </c>
    </row>
    <row r="8">
      <c r="A8" s="9">
        <v>7.0</v>
      </c>
      <c r="B8" s="9">
        <v>5.0</v>
      </c>
      <c r="C8" s="9">
        <v>0.0</v>
      </c>
      <c r="D8" s="9">
        <v>0.0</v>
      </c>
      <c r="F8" s="9">
        <v>0.0</v>
      </c>
      <c r="G8" s="9">
        <v>1.0</v>
      </c>
      <c r="H8" s="9">
        <v>2.0</v>
      </c>
      <c r="I8" s="9">
        <v>2.0</v>
      </c>
      <c r="J8" s="9">
        <v>2.0</v>
      </c>
      <c r="K8" s="9">
        <v>2.0</v>
      </c>
      <c r="L8" s="9">
        <v>2.0</v>
      </c>
      <c r="M8" s="9">
        <v>2.0</v>
      </c>
      <c r="N8" s="9">
        <v>2.0</v>
      </c>
      <c r="O8" s="9">
        <v>2.0</v>
      </c>
      <c r="P8" s="9">
        <v>2.0</v>
      </c>
      <c r="Q8" s="9">
        <v>2.0</v>
      </c>
      <c r="R8" s="9">
        <v>2.0</v>
      </c>
      <c r="T8" s="9">
        <v>0.0</v>
      </c>
      <c r="U8" s="9">
        <v>0.0</v>
      </c>
      <c r="V8" s="9">
        <v>0.0</v>
      </c>
      <c r="W8" s="9">
        <v>1.0</v>
      </c>
      <c r="X8" s="9">
        <v>1.0</v>
      </c>
      <c r="Y8" s="9">
        <v>1.0</v>
      </c>
      <c r="Z8" s="9">
        <v>1.0</v>
      </c>
      <c r="AA8" s="9">
        <v>1.0</v>
      </c>
    </row>
    <row r="9">
      <c r="A9" s="9">
        <v>8.0</v>
      </c>
      <c r="B9" s="9">
        <v>6.0</v>
      </c>
      <c r="C9" s="9">
        <v>1.0</v>
      </c>
      <c r="D9" s="9">
        <v>0.0</v>
      </c>
      <c r="F9" s="9">
        <v>0.0</v>
      </c>
      <c r="G9" s="9">
        <v>1.0</v>
      </c>
      <c r="H9" s="9">
        <v>2.0</v>
      </c>
      <c r="I9" s="9">
        <v>2.0</v>
      </c>
      <c r="J9" s="9">
        <v>2.0</v>
      </c>
      <c r="K9" s="9">
        <v>2.0</v>
      </c>
      <c r="L9" s="9">
        <v>2.0</v>
      </c>
      <c r="M9" s="9">
        <v>2.0</v>
      </c>
      <c r="N9" s="9">
        <v>2.0</v>
      </c>
      <c r="O9" s="9">
        <v>2.0</v>
      </c>
      <c r="P9" s="9">
        <v>2.0</v>
      </c>
      <c r="Q9" s="9">
        <v>2.0</v>
      </c>
      <c r="R9" s="9">
        <v>2.0</v>
      </c>
      <c r="T9" s="9">
        <v>0.0</v>
      </c>
      <c r="U9" s="9">
        <v>0.0</v>
      </c>
      <c r="V9" s="9">
        <v>0.0</v>
      </c>
      <c r="W9" s="9">
        <v>1.0</v>
      </c>
      <c r="X9" s="9">
        <v>1.0</v>
      </c>
      <c r="Y9" s="9">
        <v>1.0</v>
      </c>
      <c r="Z9" s="9">
        <v>1.0</v>
      </c>
      <c r="AA9" s="9">
        <v>1.0</v>
      </c>
    </row>
    <row r="10">
      <c r="A10" s="9">
        <v>9.0</v>
      </c>
      <c r="B10" s="9">
        <v>6.0</v>
      </c>
      <c r="C10" s="9">
        <v>1.0</v>
      </c>
      <c r="D10" s="9">
        <v>0.0</v>
      </c>
      <c r="F10" s="9">
        <v>0.0</v>
      </c>
      <c r="G10" s="9">
        <v>1.0</v>
      </c>
      <c r="H10" s="9">
        <v>2.0</v>
      </c>
      <c r="I10" s="9">
        <v>3.0</v>
      </c>
      <c r="J10" s="9">
        <v>3.0</v>
      </c>
      <c r="K10" s="9">
        <v>3.0</v>
      </c>
      <c r="L10" s="9">
        <v>3.0</v>
      </c>
      <c r="M10" s="9">
        <v>3.0</v>
      </c>
      <c r="N10" s="9">
        <v>3.0</v>
      </c>
      <c r="O10" s="9">
        <v>3.0</v>
      </c>
      <c r="P10" s="9">
        <v>3.0</v>
      </c>
      <c r="Q10" s="9">
        <v>3.0</v>
      </c>
      <c r="R10" s="9">
        <v>3.0</v>
      </c>
      <c r="T10" s="9">
        <v>0.0</v>
      </c>
      <c r="U10" s="9">
        <v>0.0</v>
      </c>
      <c r="V10" s="9">
        <v>0.0</v>
      </c>
      <c r="W10" s="9">
        <v>1.0</v>
      </c>
      <c r="X10" s="9">
        <v>1.0</v>
      </c>
      <c r="Y10" s="9">
        <v>1.0</v>
      </c>
      <c r="Z10" s="9">
        <v>1.0</v>
      </c>
      <c r="AA10" s="9">
        <v>1.0</v>
      </c>
    </row>
    <row r="11">
      <c r="A11" s="9">
        <v>10.0</v>
      </c>
      <c r="B11">
        <f>7</f>
        <v>7</v>
      </c>
      <c r="C11" s="9">
        <v>2.0</v>
      </c>
      <c r="D11" s="9">
        <v>0.0</v>
      </c>
      <c r="F11" s="9">
        <v>0.0</v>
      </c>
      <c r="G11" s="9">
        <v>1.0</v>
      </c>
      <c r="H11" s="9">
        <v>2.0</v>
      </c>
      <c r="I11" s="9">
        <v>3.0</v>
      </c>
      <c r="J11" s="9">
        <v>3.0</v>
      </c>
      <c r="K11" s="9">
        <v>3.0</v>
      </c>
      <c r="L11" s="9">
        <v>3.0</v>
      </c>
      <c r="M11" s="9">
        <v>3.0</v>
      </c>
      <c r="N11" s="9">
        <v>3.0</v>
      </c>
      <c r="O11" s="9">
        <v>3.0</v>
      </c>
      <c r="P11" s="9">
        <v>3.0</v>
      </c>
      <c r="Q11" s="9">
        <v>3.0</v>
      </c>
      <c r="R11" s="9">
        <v>3.0</v>
      </c>
      <c r="T11" s="9">
        <v>0.0</v>
      </c>
      <c r="U11" s="9">
        <v>0.0</v>
      </c>
      <c r="V11" s="9">
        <v>0.0</v>
      </c>
      <c r="W11" s="9">
        <v>1.0</v>
      </c>
      <c r="X11" s="9">
        <v>1.0</v>
      </c>
      <c r="Y11" s="9">
        <v>1.0</v>
      </c>
      <c r="Z11" s="9">
        <v>1.0</v>
      </c>
      <c r="AA11" s="9">
        <v>1.0</v>
      </c>
    </row>
    <row r="12">
      <c r="A12" s="9">
        <v>11.0</v>
      </c>
      <c r="B12">
        <f>8</f>
        <v>8</v>
      </c>
      <c r="C12" s="9">
        <v>3.0</v>
      </c>
      <c r="D12" s="9">
        <v>0.0</v>
      </c>
      <c r="F12" s="9">
        <v>0.0</v>
      </c>
      <c r="G12" s="9">
        <v>1.0</v>
      </c>
      <c r="H12" s="9">
        <v>2.0</v>
      </c>
      <c r="I12" s="9">
        <v>3.0</v>
      </c>
      <c r="J12" s="9">
        <v>3.0</v>
      </c>
      <c r="K12" s="9">
        <v>3.0</v>
      </c>
      <c r="L12" s="9">
        <v>3.0</v>
      </c>
      <c r="M12" s="9">
        <v>3.0</v>
      </c>
      <c r="N12" s="9">
        <v>3.0</v>
      </c>
      <c r="O12" s="9">
        <v>3.0</v>
      </c>
      <c r="P12" s="9">
        <v>3.0</v>
      </c>
      <c r="Q12" s="9">
        <v>3.0</v>
      </c>
      <c r="R12" s="9">
        <v>3.0</v>
      </c>
      <c r="T12" s="9">
        <v>0.0</v>
      </c>
      <c r="U12" s="9">
        <v>0.0</v>
      </c>
      <c r="V12" s="9">
        <v>0.0</v>
      </c>
      <c r="W12" s="9">
        <v>1.0</v>
      </c>
      <c r="X12" s="9">
        <v>1.0</v>
      </c>
      <c r="Y12" s="9">
        <v>2.0</v>
      </c>
      <c r="Z12" s="9">
        <v>2.0</v>
      </c>
      <c r="AA12" s="9">
        <v>2.0</v>
      </c>
    </row>
    <row r="13">
      <c r="A13" s="9">
        <v>12.0</v>
      </c>
      <c r="B13" s="9">
        <v>9.0</v>
      </c>
      <c r="C13" s="9">
        <v>4.0</v>
      </c>
      <c r="D13" s="9">
        <v>0.0</v>
      </c>
      <c r="F13" s="9">
        <v>0.0</v>
      </c>
      <c r="G13" s="9">
        <v>1.0</v>
      </c>
      <c r="H13" s="9">
        <v>2.0</v>
      </c>
      <c r="I13" s="9">
        <v>3.0</v>
      </c>
      <c r="J13" s="9">
        <v>4.0</v>
      </c>
      <c r="K13" s="9">
        <v>4.0</v>
      </c>
      <c r="L13" s="9">
        <v>4.0</v>
      </c>
      <c r="M13" s="9">
        <v>4.0</v>
      </c>
      <c r="N13" s="9">
        <v>4.0</v>
      </c>
      <c r="O13" s="9">
        <v>4.0</v>
      </c>
      <c r="P13" s="9">
        <v>4.0</v>
      </c>
      <c r="Q13" s="9">
        <v>4.0</v>
      </c>
      <c r="R13" s="9">
        <v>4.0</v>
      </c>
      <c r="T13" s="9">
        <v>0.0</v>
      </c>
      <c r="U13" s="9">
        <v>0.0</v>
      </c>
      <c r="V13" s="9">
        <v>0.0</v>
      </c>
      <c r="W13" s="9">
        <v>1.0</v>
      </c>
      <c r="X13" s="9">
        <v>1.0</v>
      </c>
      <c r="Y13" s="9">
        <v>2.0</v>
      </c>
      <c r="Z13" s="9">
        <v>2.0</v>
      </c>
      <c r="AA13" s="9">
        <v>2.0</v>
      </c>
    </row>
    <row r="14">
      <c r="A14" s="9">
        <v>13.0</v>
      </c>
      <c r="B14" s="9">
        <v>9.0</v>
      </c>
      <c r="C14" s="9">
        <v>4.0</v>
      </c>
      <c r="D14" s="9">
        <v>0.0</v>
      </c>
      <c r="F14" s="9">
        <v>0.0</v>
      </c>
      <c r="G14" s="9">
        <v>1.0</v>
      </c>
      <c r="H14" s="9">
        <v>2.0</v>
      </c>
      <c r="I14" s="9">
        <v>3.0</v>
      </c>
      <c r="J14" s="9">
        <v>4.0</v>
      </c>
      <c r="K14" s="9">
        <v>4.0</v>
      </c>
      <c r="L14" s="9">
        <v>4.0</v>
      </c>
      <c r="M14" s="9">
        <v>4.0</v>
      </c>
      <c r="N14" s="9">
        <v>4.0</v>
      </c>
      <c r="O14" s="9">
        <v>4.0</v>
      </c>
      <c r="P14" s="9">
        <v>4.0</v>
      </c>
      <c r="Q14" s="9">
        <v>4.0</v>
      </c>
      <c r="R14" s="9">
        <v>4.0</v>
      </c>
      <c r="T14" s="9">
        <v>0.0</v>
      </c>
      <c r="U14" s="9">
        <v>0.0</v>
      </c>
      <c r="V14" s="9">
        <v>0.0</v>
      </c>
      <c r="W14" s="9">
        <v>1.0</v>
      </c>
      <c r="X14" s="9">
        <v>1.0</v>
      </c>
      <c r="Y14" s="9">
        <v>2.0</v>
      </c>
      <c r="Z14" s="9">
        <v>2.0</v>
      </c>
      <c r="AA14" s="9">
        <v>2.0</v>
      </c>
    </row>
    <row r="15">
      <c r="A15" s="9">
        <v>14.0</v>
      </c>
      <c r="B15">
        <f>10</f>
        <v>10</v>
      </c>
      <c r="C15" s="9">
        <v>5.0</v>
      </c>
      <c r="D15" s="9">
        <v>0.0</v>
      </c>
      <c r="F15" s="9">
        <v>0.0</v>
      </c>
      <c r="G15" s="9">
        <v>1.0</v>
      </c>
      <c r="H15" s="9">
        <v>2.0</v>
      </c>
      <c r="I15" s="9">
        <v>3.0</v>
      </c>
      <c r="J15" s="9">
        <v>4.0</v>
      </c>
      <c r="K15" s="9">
        <v>4.0</v>
      </c>
      <c r="L15" s="9">
        <v>4.0</v>
      </c>
      <c r="M15" s="9">
        <v>4.0</v>
      </c>
      <c r="N15" s="9">
        <v>4.0</v>
      </c>
      <c r="O15" s="9">
        <v>4.0</v>
      </c>
      <c r="P15" s="9">
        <v>4.0</v>
      </c>
      <c r="Q15" s="9">
        <v>4.0</v>
      </c>
      <c r="R15" s="9">
        <v>4.0</v>
      </c>
      <c r="T15" s="9">
        <v>0.0</v>
      </c>
      <c r="U15" s="9">
        <v>0.0</v>
      </c>
      <c r="V15" s="9">
        <v>0.0</v>
      </c>
      <c r="W15" s="9">
        <v>1.0</v>
      </c>
      <c r="X15" s="9">
        <v>1.0</v>
      </c>
      <c r="Y15" s="9">
        <v>2.0</v>
      </c>
      <c r="Z15" s="9">
        <v>2.0</v>
      </c>
      <c r="AA15" s="9">
        <v>2.0</v>
      </c>
    </row>
    <row r="16">
      <c r="A16" s="9">
        <v>15.0</v>
      </c>
      <c r="B16" s="9">
        <v>11.0</v>
      </c>
      <c r="C16" s="9">
        <v>6.0</v>
      </c>
      <c r="D16" s="9">
        <v>1.0</v>
      </c>
      <c r="F16" s="9">
        <v>0.0</v>
      </c>
      <c r="G16" s="9">
        <v>1.0</v>
      </c>
      <c r="H16" s="9">
        <v>2.0</v>
      </c>
      <c r="I16" s="9">
        <v>3.0</v>
      </c>
      <c r="J16" s="9">
        <v>4.0</v>
      </c>
      <c r="K16" s="9">
        <v>5.0</v>
      </c>
      <c r="L16" s="9">
        <v>5.0</v>
      </c>
      <c r="M16" s="9">
        <v>5.0</v>
      </c>
      <c r="N16" s="9">
        <v>5.0</v>
      </c>
      <c r="O16" s="9">
        <v>5.0</v>
      </c>
      <c r="P16" s="9">
        <v>5.0</v>
      </c>
      <c r="Q16" s="9">
        <v>5.0</v>
      </c>
      <c r="R16" s="9">
        <v>5.0</v>
      </c>
      <c r="T16" s="9">
        <v>0.0</v>
      </c>
      <c r="U16" s="9">
        <v>0.0</v>
      </c>
      <c r="V16" s="9">
        <v>0.0</v>
      </c>
      <c r="W16" s="9">
        <v>1.0</v>
      </c>
      <c r="X16" s="9">
        <v>1.0</v>
      </c>
      <c r="Y16" s="9">
        <v>2.0</v>
      </c>
      <c r="Z16" s="9">
        <v>2.0</v>
      </c>
      <c r="AA16" s="9">
        <v>2.0</v>
      </c>
    </row>
    <row r="17">
      <c r="A17" s="9">
        <v>16.0</v>
      </c>
      <c r="B17" s="9">
        <v>12.0</v>
      </c>
      <c r="C17" s="9">
        <v>7.0</v>
      </c>
      <c r="D17" s="9">
        <v>2.0</v>
      </c>
      <c r="F17" s="9">
        <v>0.0</v>
      </c>
      <c r="G17" s="9">
        <v>1.0</v>
      </c>
      <c r="H17" s="9">
        <v>2.0</v>
      </c>
      <c r="I17" s="9">
        <v>3.0</v>
      </c>
      <c r="J17" s="9">
        <v>4.0</v>
      </c>
      <c r="K17" s="9">
        <v>5.0</v>
      </c>
      <c r="L17" s="9">
        <v>5.0</v>
      </c>
      <c r="M17" s="9">
        <v>5.0</v>
      </c>
      <c r="N17" s="9">
        <v>5.0</v>
      </c>
      <c r="O17" s="9">
        <v>5.0</v>
      </c>
      <c r="P17" s="9">
        <v>5.0</v>
      </c>
      <c r="Q17" s="9">
        <v>5.0</v>
      </c>
      <c r="R17" s="9">
        <v>5.0</v>
      </c>
      <c r="T17" s="9">
        <v>0.0</v>
      </c>
      <c r="U17" s="9">
        <v>0.0</v>
      </c>
      <c r="V17" s="9">
        <v>0.0</v>
      </c>
      <c r="W17" s="9">
        <v>1.0</v>
      </c>
      <c r="X17" s="9">
        <v>1.0</v>
      </c>
      <c r="Y17" s="9">
        <v>2.0</v>
      </c>
      <c r="Z17" s="9">
        <v>2.0</v>
      </c>
      <c r="AA17" s="9">
        <v>3.0</v>
      </c>
    </row>
    <row r="18">
      <c r="A18" s="9">
        <v>17.0</v>
      </c>
      <c r="B18">
        <f>12</f>
        <v>12</v>
      </c>
      <c r="C18" s="9">
        <v>7.0</v>
      </c>
      <c r="D18" s="9">
        <v>2.0</v>
      </c>
      <c r="F18" s="9">
        <v>0.0</v>
      </c>
      <c r="G18" s="9">
        <v>1.0</v>
      </c>
      <c r="H18" s="9">
        <v>2.0</v>
      </c>
      <c r="I18" s="9">
        <v>3.0</v>
      </c>
      <c r="J18" s="9">
        <v>4.0</v>
      </c>
      <c r="K18" s="9">
        <v>5.0</v>
      </c>
      <c r="L18" s="9">
        <v>5.0</v>
      </c>
      <c r="M18" s="9">
        <v>5.0</v>
      </c>
      <c r="N18" s="9">
        <v>5.0</v>
      </c>
      <c r="O18" s="9">
        <v>5.0</v>
      </c>
      <c r="P18" s="9">
        <v>5.0</v>
      </c>
      <c r="Q18" s="9">
        <v>5.0</v>
      </c>
      <c r="R18" s="9">
        <v>5.0</v>
      </c>
      <c r="T18" s="9">
        <v>0.0</v>
      </c>
      <c r="U18" s="9">
        <v>0.0</v>
      </c>
      <c r="V18" s="9">
        <v>0.0</v>
      </c>
      <c r="W18" s="9">
        <v>1.0</v>
      </c>
      <c r="X18" s="9">
        <v>1.0</v>
      </c>
      <c r="Y18" s="9">
        <v>2.0</v>
      </c>
      <c r="Z18" s="9">
        <v>2.0</v>
      </c>
      <c r="AA18" s="9">
        <v>3.0</v>
      </c>
    </row>
    <row r="19">
      <c r="A19" s="9">
        <v>18.0</v>
      </c>
      <c r="B19" s="9">
        <v>13.0</v>
      </c>
      <c r="C19" s="9">
        <v>8.0</v>
      </c>
      <c r="D19" s="9">
        <v>3.0</v>
      </c>
      <c r="F19" s="9">
        <v>0.0</v>
      </c>
      <c r="G19" s="9">
        <v>1.0</v>
      </c>
      <c r="H19" s="9">
        <v>2.0</v>
      </c>
      <c r="I19" s="9">
        <v>3.0</v>
      </c>
      <c r="J19" s="9">
        <v>4.0</v>
      </c>
      <c r="K19" s="9">
        <v>5.0</v>
      </c>
      <c r="L19" s="9">
        <v>6.0</v>
      </c>
      <c r="M19" s="9">
        <v>6.0</v>
      </c>
      <c r="N19" s="9">
        <v>6.0</v>
      </c>
      <c r="O19" s="9">
        <v>6.0</v>
      </c>
      <c r="P19" s="9">
        <v>6.0</v>
      </c>
      <c r="Q19" s="9">
        <v>6.0</v>
      </c>
      <c r="R19" s="9">
        <v>6.0</v>
      </c>
      <c r="T19" s="9">
        <v>0.0</v>
      </c>
      <c r="U19" s="9">
        <v>0.0</v>
      </c>
      <c r="V19" s="9">
        <v>0.0</v>
      </c>
      <c r="W19" s="9">
        <v>1.0</v>
      </c>
      <c r="X19" s="9">
        <v>1.0</v>
      </c>
      <c r="Y19" s="9">
        <v>2.0</v>
      </c>
      <c r="Z19" s="9">
        <v>2.0</v>
      </c>
      <c r="AA19" s="9">
        <v>3.0</v>
      </c>
    </row>
    <row r="20">
      <c r="A20" s="9">
        <v>19.0</v>
      </c>
      <c r="B20" s="9">
        <v>14.0</v>
      </c>
      <c r="C20" s="9">
        <v>9.0</v>
      </c>
      <c r="D20" s="9">
        <v>4.0</v>
      </c>
      <c r="F20" s="9">
        <v>0.0</v>
      </c>
      <c r="G20" s="9">
        <v>1.0</v>
      </c>
      <c r="H20" s="9">
        <v>2.0</v>
      </c>
      <c r="I20" s="9">
        <v>3.0</v>
      </c>
      <c r="J20" s="9">
        <v>4.0</v>
      </c>
      <c r="K20" s="9">
        <v>5.0</v>
      </c>
      <c r="L20" s="9">
        <v>6.0</v>
      </c>
      <c r="M20" s="9">
        <v>6.0</v>
      </c>
      <c r="N20" s="9">
        <v>6.0</v>
      </c>
      <c r="O20" s="9">
        <v>6.0</v>
      </c>
      <c r="P20" s="9">
        <v>6.0</v>
      </c>
      <c r="Q20" s="9">
        <v>6.0</v>
      </c>
      <c r="R20" s="9">
        <v>6.0</v>
      </c>
      <c r="T20" s="9">
        <v>0.0</v>
      </c>
      <c r="U20" s="9">
        <v>0.0</v>
      </c>
      <c r="V20" s="9">
        <v>0.0</v>
      </c>
      <c r="W20" s="9">
        <v>1.0</v>
      </c>
      <c r="X20" s="9">
        <v>1.0</v>
      </c>
      <c r="Y20" s="9">
        <v>2.0</v>
      </c>
      <c r="Z20" s="9">
        <v>2.0</v>
      </c>
      <c r="AA20" s="9">
        <v>3.0</v>
      </c>
    </row>
    <row r="21">
      <c r="A21" s="9">
        <v>20.0</v>
      </c>
      <c r="B21" s="9">
        <v>15.0</v>
      </c>
      <c r="C21" s="9">
        <v>10.0</v>
      </c>
      <c r="D21" s="9">
        <v>5.0</v>
      </c>
      <c r="F21" s="9">
        <v>0.0</v>
      </c>
      <c r="G21" s="9">
        <v>1.0</v>
      </c>
      <c r="H21" s="9">
        <v>2.0</v>
      </c>
      <c r="I21" s="9">
        <v>3.0</v>
      </c>
      <c r="J21" s="9">
        <v>4.0</v>
      </c>
      <c r="K21" s="9">
        <v>5.0</v>
      </c>
      <c r="L21" s="9">
        <v>6.0</v>
      </c>
      <c r="M21" s="9">
        <v>6.0</v>
      </c>
      <c r="N21" s="9">
        <v>6.0</v>
      </c>
      <c r="O21" s="9">
        <v>6.0</v>
      </c>
      <c r="P21" s="9">
        <v>6.0</v>
      </c>
      <c r="Q21" s="9">
        <v>6.0</v>
      </c>
      <c r="R21" s="9">
        <v>6.0</v>
      </c>
      <c r="T21" s="9">
        <v>0.0</v>
      </c>
      <c r="U21" s="9">
        <v>0.0</v>
      </c>
      <c r="V21" s="9">
        <v>0.0</v>
      </c>
      <c r="W21" s="9">
        <v>1.0</v>
      </c>
      <c r="X21" s="9">
        <v>1.0</v>
      </c>
      <c r="Y21" s="9">
        <v>2.0</v>
      </c>
      <c r="Z21" s="9">
        <v>2.0</v>
      </c>
      <c r="AA21" s="9">
        <v>3.0</v>
      </c>
    </row>
    <row r="23">
      <c r="B23" s="9" t="s">
        <v>10</v>
      </c>
      <c r="D23" s="9" t="s">
        <v>44</v>
      </c>
      <c r="E23" s="9" t="s">
        <v>45</v>
      </c>
      <c r="F23" s="9" t="s">
        <v>31</v>
      </c>
    </row>
    <row r="24">
      <c r="B24" s="9" t="s">
        <v>46</v>
      </c>
      <c r="D24" s="9" t="s">
        <v>16</v>
      </c>
      <c r="E24" s="9" t="s">
        <v>21</v>
      </c>
      <c r="F24" s="9" t="s">
        <v>22</v>
      </c>
    </row>
    <row r="25">
      <c r="B25" s="9" t="s">
        <v>47</v>
      </c>
    </row>
    <row r="26">
      <c r="B26" s="9" t="s">
        <v>48</v>
      </c>
      <c r="F26" s="10"/>
    </row>
    <row r="29">
      <c r="A29" s="10" t="s">
        <v>49</v>
      </c>
      <c r="B29" s="16" t="s">
        <v>50</v>
      </c>
      <c r="C29" s="17" t="s">
        <v>51</v>
      </c>
      <c r="D29" s="18" t="s">
        <v>52</v>
      </c>
      <c r="E29" s="19" t="s">
        <v>53</v>
      </c>
      <c r="F29" s="9" t="s">
        <v>54</v>
      </c>
    </row>
    <row r="30">
      <c r="A30" s="10" t="s">
        <v>38</v>
      </c>
      <c r="B30" s="20">
        <f>$F$45+$F$48+$F$50+$F$51</f>
        <v>10</v>
      </c>
      <c r="C30" s="21">
        <f>$F$45+$F$46+$F$47+$F$50+$F$51</f>
        <v>21</v>
      </c>
      <c r="D30" s="22">
        <f>$F$45+$F$48+$F$50+$F$51</f>
        <v>10</v>
      </c>
      <c r="E30" s="23">
        <f>$F$45+$F$46*2+$F$47+$F$50+$F$51</f>
        <v>28</v>
      </c>
      <c r="F30" s="24">
        <f t="shared" ref="F30:F37" si="1">rounddown(E30/2,0)</f>
        <v>14</v>
      </c>
    </row>
    <row r="31">
      <c r="A31" s="10" t="s">
        <v>55</v>
      </c>
      <c r="B31" s="20">
        <f>$F$45+$F$48+$F$50+$F$51+$F$53</f>
        <v>25</v>
      </c>
      <c r="C31" s="21">
        <f>$F$45+$F$46+$F$47+$F$50+$F$51+$F$52</f>
        <v>52</v>
      </c>
      <c r="D31" s="22">
        <f>$F$45+$F$48+$F$50+$F$51+$F$53</f>
        <v>25</v>
      </c>
      <c r="E31" s="23">
        <f>$F$45+$F$46*2+$F$47+$F$50+$F$51+$F$56</f>
        <v>70</v>
      </c>
      <c r="F31" s="24">
        <f t="shared" si="1"/>
        <v>35</v>
      </c>
    </row>
    <row r="32">
      <c r="A32" s="10" t="s">
        <v>56</v>
      </c>
      <c r="B32" s="20">
        <f>$F$58+$F$48+$F$50+$F$51</f>
        <v>52</v>
      </c>
      <c r="C32" s="21">
        <f>$F$58+$F$46+$F$47+$F$50+$F$51</f>
        <v>63</v>
      </c>
      <c r="D32" s="22">
        <f>$F$58*2+$F$48+$F$50+$F$51</f>
        <v>94</v>
      </c>
      <c r="E32" s="23">
        <f>$F$58*2+$F$46*2+$F$47+$F$50+$F$51</f>
        <v>112</v>
      </c>
      <c r="F32" s="24">
        <f t="shared" si="1"/>
        <v>56</v>
      </c>
    </row>
    <row r="33">
      <c r="A33" s="10" t="s">
        <v>57</v>
      </c>
      <c r="B33" s="20">
        <f>$F$58+$F$48+$F$50+$F$51+$F$53</f>
        <v>67</v>
      </c>
      <c r="C33" s="21">
        <f>$F$58+$F$46+$F$47+$F$50+$F$51+$F$52</f>
        <v>94</v>
      </c>
      <c r="D33" s="22">
        <f>$F$58*2+$F$48*2+$F$50+$F$51+$F$53</f>
        <v>113</v>
      </c>
      <c r="E33" s="23">
        <f>$F$58*2+$F$46*2+$F$47+$F$50+$F$51+$F$56</f>
        <v>154</v>
      </c>
      <c r="F33" s="24">
        <f t="shared" si="1"/>
        <v>77</v>
      </c>
    </row>
    <row r="34">
      <c r="A34" s="10" t="s">
        <v>58</v>
      </c>
      <c r="B34" s="20">
        <f>$F$45+$F$48+$F$51</f>
        <v>4</v>
      </c>
      <c r="C34" s="21">
        <f>$F$45+$F$46+$F$47+$F$51</f>
        <v>15</v>
      </c>
      <c r="D34" s="22">
        <f>$F$45+$F$48+$F$51</f>
        <v>4</v>
      </c>
      <c r="E34" s="23">
        <f>$F$45+$F$46*2+$F$47+$F$51</f>
        <v>22</v>
      </c>
      <c r="F34" s="24">
        <f t="shared" si="1"/>
        <v>11</v>
      </c>
    </row>
    <row r="35">
      <c r="A35" s="10" t="s">
        <v>59</v>
      </c>
      <c r="B35" s="20">
        <f>$F$45+$F$48+$F$51+$F$55</f>
        <v>10</v>
      </c>
      <c r="C35" s="21">
        <f>$F$45+$F$46+$F$47+$F$51+$F$54</f>
        <v>37</v>
      </c>
      <c r="D35" s="22">
        <f>$F$45+$F$48+$F$51+$F$55</f>
        <v>10</v>
      </c>
      <c r="E35" s="23">
        <f>$F$45+$F$46*2+$F$47+$F$51+$F$57</f>
        <v>55</v>
      </c>
      <c r="F35" s="24">
        <f t="shared" si="1"/>
        <v>27</v>
      </c>
    </row>
    <row r="36">
      <c r="A36" s="10" t="s">
        <v>60</v>
      </c>
      <c r="B36" s="20">
        <f>$F$58+$F$48+$F$51</f>
        <v>46</v>
      </c>
      <c r="C36" s="21">
        <f>$F$58+$F$46+$F$47+$F$51</f>
        <v>57</v>
      </c>
      <c r="D36" s="22">
        <f>$F$58+$F$48+$F$51</f>
        <v>46</v>
      </c>
      <c r="E36" s="23">
        <f>$F$58+$F$46*2+$F$47+$F$51</f>
        <v>64</v>
      </c>
      <c r="F36" s="24">
        <f t="shared" si="1"/>
        <v>32</v>
      </c>
    </row>
    <row r="37">
      <c r="A37" s="10" t="s">
        <v>61</v>
      </c>
      <c r="B37" s="20">
        <f>$F$58+$F$48+$F$51+$F$55</f>
        <v>52</v>
      </c>
      <c r="C37" s="21">
        <f>$F$58+$F$46+$F$47+$F$51+$F$54</f>
        <v>79</v>
      </c>
      <c r="D37" s="22">
        <f>$F$58*2+$F$48+$F$51+$F$55</f>
        <v>94</v>
      </c>
      <c r="E37" s="23">
        <f>$F$58*2+$F$46*2+$F$47+$F$51+$F$57</f>
        <v>139</v>
      </c>
      <c r="F37" s="24">
        <f t="shared" si="1"/>
        <v>69</v>
      </c>
    </row>
    <row r="39">
      <c r="A39" s="10" t="s">
        <v>62</v>
      </c>
      <c r="B39" s="16" t="s">
        <v>63</v>
      </c>
      <c r="C39" s="18" t="s">
        <v>64</v>
      </c>
      <c r="D39" s="17" t="s">
        <v>65</v>
      </c>
      <c r="E39" s="17" t="s">
        <v>66</v>
      </c>
      <c r="F39" s="19" t="s">
        <v>67</v>
      </c>
      <c r="G39" s="19" t="s">
        <v>68</v>
      </c>
    </row>
    <row r="40">
      <c r="A40" s="10" t="s">
        <v>69</v>
      </c>
      <c r="B40" s="25">
        <f>rounddown($B$30/2,0)</f>
        <v>5</v>
      </c>
      <c r="C40" s="26">
        <f>rounddown($D$30/2,0)</f>
        <v>5</v>
      </c>
      <c r="D40" s="26">
        <f>rounddown($C$30/4,0)</f>
        <v>5</v>
      </c>
      <c r="E40" s="26">
        <f>rounddown($C$30/2,0)</f>
        <v>10</v>
      </c>
      <c r="F40" s="27">
        <f>rounddown($E$30/4,0)</f>
        <v>7</v>
      </c>
      <c r="G40" s="27">
        <f>rounddown($E$30/2,0)</f>
        <v>14</v>
      </c>
    </row>
    <row r="41">
      <c r="A41" s="10" t="s">
        <v>70</v>
      </c>
      <c r="B41" s="25">
        <f>rounddown($B$31/2,0)</f>
        <v>12</v>
      </c>
      <c r="C41" s="26">
        <f>rounddown($D$31/2,0)</f>
        <v>12</v>
      </c>
      <c r="D41" s="26">
        <f>rounddown($C$31/4,0)</f>
        <v>13</v>
      </c>
      <c r="E41" s="26">
        <f>rounddown($C$31/2,0)</f>
        <v>26</v>
      </c>
      <c r="F41" s="27">
        <f>rounddown($E$31/4,0)</f>
        <v>17</v>
      </c>
      <c r="G41" s="27">
        <f>rounddown($E$31/2,0)</f>
        <v>35</v>
      </c>
    </row>
    <row r="42">
      <c r="A42" s="10" t="s">
        <v>71</v>
      </c>
      <c r="B42" s="25">
        <f>rounddown($B$32/2,0)</f>
        <v>26</v>
      </c>
      <c r="C42" s="26">
        <f>rounddown($D$32/2,0)</f>
        <v>47</v>
      </c>
      <c r="D42" s="26">
        <f>rounddown($C$32/4,0)</f>
        <v>15</v>
      </c>
      <c r="E42" s="26">
        <f>rounddown($C$32/2,0)</f>
        <v>31</v>
      </c>
      <c r="F42" s="27">
        <f>rounddown($E$32/4,0)</f>
        <v>28</v>
      </c>
      <c r="G42" s="27">
        <f>rounddown($E$32/2,0)</f>
        <v>56</v>
      </c>
    </row>
    <row r="43">
      <c r="A43" s="10" t="s">
        <v>72</v>
      </c>
      <c r="B43" s="25">
        <f>rounddown($B$33/2,0)</f>
        <v>33</v>
      </c>
      <c r="C43" s="26">
        <f>rounddown($D$33/2,0)</f>
        <v>56</v>
      </c>
      <c r="D43" s="26">
        <f>rounddown($C$33/4,0)</f>
        <v>23</v>
      </c>
      <c r="E43" s="26">
        <f>rounddown($C$33/2,0)</f>
        <v>47</v>
      </c>
      <c r="F43" s="27">
        <f>rounddown($E$33/4,0)</f>
        <v>38</v>
      </c>
      <c r="G43" s="27">
        <f>rounddown($E$33/2,0)</f>
        <v>77</v>
      </c>
    </row>
    <row r="45">
      <c r="A45" s="10" t="s">
        <v>73</v>
      </c>
      <c r="B45" s="10" t="s">
        <v>74</v>
      </c>
      <c r="C45" s="10" t="s">
        <v>75</v>
      </c>
      <c r="E45" s="10" t="s">
        <v>76</v>
      </c>
      <c r="F45">
        <f>'Damage Calculator'!B17</f>
        <v>0</v>
      </c>
    </row>
    <row r="46">
      <c r="A46" s="9" t="s">
        <v>77</v>
      </c>
      <c r="B46" s="24">
        <f>Calculations!$B$32-6</f>
        <v>46</v>
      </c>
      <c r="C46" s="28">
        <f>(Calculations!$B$33-6)+Calculations!$G$26</f>
        <v>61</v>
      </c>
      <c r="E46" s="10" t="s">
        <v>78</v>
      </c>
      <c r="F46">
        <f>ROUNDDOWN(('Damage Calculator'!A2+1)/2)</f>
        <v>7</v>
      </c>
    </row>
    <row r="47">
      <c r="A47" s="9" t="s">
        <v>79</v>
      </c>
      <c r="B47" s="24">
        <f t="shared" ref="B47:B51" si="2">B46-6</f>
        <v>40</v>
      </c>
      <c r="C47" s="28">
        <f>(Calculations!$B$33-12)+Calculations!$G$26</f>
        <v>55</v>
      </c>
      <c r="E47" s="10" t="s">
        <v>80</v>
      </c>
      <c r="F47">
        <f>'Damage Calculator'!$C$2+'Damage Calculator'!$C$6</f>
        <v>8</v>
      </c>
    </row>
    <row r="48">
      <c r="A48" s="9" t="s">
        <v>81</v>
      </c>
      <c r="B48" s="24">
        <f t="shared" si="2"/>
        <v>34</v>
      </c>
      <c r="C48" s="28">
        <f>(Calculations!$B$33-18)+Calculations!$G$26</f>
        <v>49</v>
      </c>
      <c r="E48" s="10" t="s">
        <v>82</v>
      </c>
      <c r="F48">
        <f>ROUNDDOWN($F$47/2,0)</f>
        <v>4</v>
      </c>
    </row>
    <row r="49">
      <c r="A49" s="9" t="s">
        <v>83</v>
      </c>
      <c r="B49" s="24">
        <f t="shared" si="2"/>
        <v>28</v>
      </c>
      <c r="C49" s="28">
        <f>(Calculations!$B$33-24)+Calculations!$G$26</f>
        <v>43</v>
      </c>
      <c r="E49" s="10" t="s">
        <v>9</v>
      </c>
      <c r="F49">
        <f>'Damage Calculator'!$F$4</f>
        <v>3</v>
      </c>
    </row>
    <row r="50">
      <c r="A50" s="9" t="s">
        <v>84</v>
      </c>
      <c r="B50" s="24">
        <f t="shared" si="2"/>
        <v>22</v>
      </c>
      <c r="C50" s="28">
        <f>(Calculations!$B$33-30)+Calculations!$G$26</f>
        <v>37</v>
      </c>
      <c r="E50" s="10" t="s">
        <v>85</v>
      </c>
      <c r="F50">
        <f>$F$49*2</f>
        <v>6</v>
      </c>
    </row>
    <row r="51">
      <c r="A51" s="9" t="s">
        <v>86</v>
      </c>
      <c r="B51" s="24">
        <f t="shared" si="2"/>
        <v>16</v>
      </c>
      <c r="C51" s="28">
        <f>(Calculations!$B$33-36)+Calculations!$G$26</f>
        <v>31</v>
      </c>
      <c r="E51" s="10" t="s">
        <v>87</v>
      </c>
      <c r="F51">
        <f>'Damage Calculator'!$C$9+'Damage Calculator'!$C$11+'Damage Calculator'!$D$11+'Damage Calculator'!$D$9+'Damage Calculator'!$E$9</f>
        <v>0</v>
      </c>
    </row>
    <row r="52">
      <c r="E52" s="10" t="s">
        <v>88</v>
      </c>
      <c r="F52">
        <f>rounddown(($F$45+$F$46+$F$47+$F$50+F51)*1.5,0)</f>
        <v>31</v>
      </c>
    </row>
    <row r="53">
      <c r="A53" s="29" t="s">
        <v>89</v>
      </c>
      <c r="E53" s="10" t="s">
        <v>90</v>
      </c>
      <c r="F53">
        <f>rounddown(($F$45+$F$48+$F$50+$F$51)*1.5,0)</f>
        <v>15</v>
      </c>
    </row>
    <row r="54">
      <c r="A54" s="30">
        <f>if('Damage Calculator'!$A$12="No",SWITCH('Damage Calculator'!$A$6,"Blast",Switch('Damage Calculator'!$A$4,"Energy",Calculations!$B$30+if('Damage Calculator'!$A$14="Yes",Calculations!$F$53,0),"physical",Calculations!$C$30+if('Damage Calculator'!$A$14="Yes",Calculations!$F$52,0),"Composite Energy",Calculations!$D$30+if('Damage Calculator'!$A$14="Yes",Calculations!$F$53,0),"Composite Physical",Calculations!$E$30+if('Damage Calculator'!A14="Yes",Calculations!$F$56,0)),"Blade",Switch('Damage Calculator'!$A$4,"Energy",Calculations!$B$34+if('Damage Calculator'!$A$14="Yes",Calculations!$F$55,0),"physical",Calculations!$C$34+if('Damage Calculator'!$A$14="Yes",Calculations!$F$54,0),"Composite Energy",Calculations!$D$34+if('Damage Calculator'!$A$14="Yes",Calculations!$F$55,0),"Composite Physical",Calculations!$E$34+if('Damage Calculator'!A14="Yes",Calculations!$F$57,0))),SWITCH('Damage Calculator'!$A$6,"Blast",Switch('Damage Calculator'!$A$4,"Energy",Calculations!$B$32+if('Damage Calculator'!$A$14="Yes",Calculations!$F$53,0),"physical",Calculations!$C$32+if('Damage Calculator'!$A$14="Yes",Calculations!$F$52,0),"Composite Energy",Calculations!$D$32+if('Damage Calculator'!$A$14="Yes",Calculations!$F$53,0),"Composite Physical",Calculations!$E$32+if('Damage Calculator'!A14="Yes",Calculations!$F$56,0)),"Blade",Switch('Damage Calculator'!$A$4,"Energy",Calculations!$B$36+if('Damage Calculator'!$A$14="Yes",Calculations!$F$55,0),"physical",Calculations!$C$36+if('Damage Calculator'!$A$14="Yes",Calculations!$F$54,0),"Composite Energy",Calculations!$D$36+if('Damage Calculator'!$A$14="Yes",Calculations!$F$55,0),"Composite Physical",Calculations!$E$36+if('Damage Calculator'!$A$14="Yes",Calculations!$F$57,0)))+if('Damage Calculator'!$A$8="On",if('Damage Calculator'!$A$4="Energy",Calculations!$F$46,Calculations!$F$46*2),0))</f>
        <v>46</v>
      </c>
      <c r="E54" s="10" t="s">
        <v>91</v>
      </c>
      <c r="F54">
        <f>rounddown(($F$45+$F$46+$F$47+$F$51)*1.5,0)</f>
        <v>22</v>
      </c>
    </row>
    <row r="55">
      <c r="E55" s="10" t="s">
        <v>92</v>
      </c>
      <c r="F55">
        <f>rounddown(($F$45+$F$48+$F$51)*1.5,0)</f>
        <v>6</v>
      </c>
    </row>
    <row r="56">
      <c r="E56" s="10" t="s">
        <v>93</v>
      </c>
      <c r="F56">
        <f>rounddown(($F$45+$F$46*2+$F$47+$F$50+$F$51)*1.5,0)</f>
        <v>42</v>
      </c>
    </row>
    <row r="57">
      <c r="E57" s="10" t="s">
        <v>94</v>
      </c>
      <c r="F57">
        <f>rounddown(($F$45+$F$46*2+$F$47+$F$51)*1.5,0)</f>
        <v>33</v>
      </c>
    </row>
    <row r="58">
      <c r="E58" s="10" t="s">
        <v>95</v>
      </c>
      <c r="F58">
        <f>rounddown(('Damage Calculator'!$A$2+1)/2,0)*6</f>
        <v>42</v>
      </c>
    </row>
    <row r="59">
      <c r="E59" s="10"/>
    </row>
  </sheetData>
  <drawing r:id="rId1"/>
</worksheet>
</file>