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文稿\2014年\Excel数据分析和图表\源文件\8\"/>
    </mc:Choice>
  </mc:AlternateContent>
  <bookViews>
    <workbookView xWindow="0" yWindow="0" windowWidth="20700" windowHeight="829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solver_adj" localSheetId="3" hidden="1">Sheet4!$B$5:$B$6</definedName>
    <definedName name="solver_cvg" localSheetId="3" hidden="1">0.0001</definedName>
    <definedName name="solver_drv" localSheetId="3" hidden="1">2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Sheet4!$B$5</definedName>
    <definedName name="solver_lhs2" localSheetId="3" hidden="1">Sheet4!$B$6</definedName>
    <definedName name="solver_lhs3" localSheetId="3" hidden="1">Sheet4!$B$6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Sheet4!$B$21</definedName>
    <definedName name="solver_pre" localSheetId="3" hidden="1">0.000001</definedName>
    <definedName name="solver_rbv" localSheetId="3" hidden="1">2</definedName>
    <definedName name="solver_rel1" localSheetId="3" hidden="1">1</definedName>
    <definedName name="solver_rel2" localSheetId="3" hidden="1">1</definedName>
    <definedName name="solver_rel3" localSheetId="3" hidden="1">3</definedName>
    <definedName name="solver_rhs1" localSheetId="3" hidden="1">100</definedName>
    <definedName name="solver_rhs2" localSheetId="3" hidden="1">8000000</definedName>
    <definedName name="solver_rhs3" localSheetId="3" hidden="1">600000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4" l="1"/>
  <c r="B7" i="4"/>
  <c r="B13" i="4" s="1"/>
  <c r="B9" i="4" l="1"/>
  <c r="B14" i="4"/>
  <c r="B10" i="4"/>
  <c r="B8" i="3"/>
  <c r="B7" i="3"/>
  <c r="B14" i="3" s="1"/>
  <c r="B11" i="4" l="1"/>
  <c r="B15" i="4" s="1"/>
  <c r="B19" i="4" s="1"/>
  <c r="B20" i="4" s="1"/>
  <c r="B21" i="4" s="1"/>
  <c r="B10" i="3"/>
  <c r="B13" i="3"/>
  <c r="B9" i="3"/>
  <c r="B11" i="3" s="1"/>
  <c r="B15" i="3" l="1"/>
  <c r="B19" i="3" s="1"/>
  <c r="B20" i="3" s="1"/>
  <c r="B21" i="3" s="1"/>
  <c r="C34" i="2" l="1"/>
  <c r="C33" i="2"/>
  <c r="C32" i="2"/>
  <c r="C29" i="2"/>
  <c r="B7" i="2" l="1"/>
  <c r="B8" i="2"/>
  <c r="C26" i="2" s="1"/>
  <c r="B9" i="2" l="1"/>
  <c r="C27" i="2" s="1"/>
  <c r="C25" i="2"/>
  <c r="B26" i="2" s="1"/>
  <c r="B14" i="2"/>
  <c r="C31" i="2" s="1"/>
  <c r="B13" i="2"/>
  <c r="C30" i="2" s="1"/>
  <c r="B10" i="2"/>
  <c r="C12" i="1"/>
  <c r="D12" i="1"/>
  <c r="E12" i="1"/>
  <c r="F12" i="1"/>
  <c r="G12" i="1"/>
  <c r="H12" i="1"/>
  <c r="B12" i="1"/>
  <c r="B9" i="1"/>
  <c r="B10" i="1" s="1"/>
  <c r="C9" i="1"/>
  <c r="C11" i="1" s="1"/>
  <c r="C13" i="1" s="1"/>
  <c r="D9" i="1"/>
  <c r="D11" i="1" s="1"/>
  <c r="D13" i="1" s="1"/>
  <c r="E9" i="1"/>
  <c r="E11" i="1" s="1"/>
  <c r="E13" i="1" s="1"/>
  <c r="F9" i="1"/>
  <c r="F11" i="1" s="1"/>
  <c r="F13" i="1" s="1"/>
  <c r="G9" i="1"/>
  <c r="G11" i="1" s="1"/>
  <c r="G13" i="1" s="1"/>
  <c r="H9" i="1"/>
  <c r="H11" i="1" s="1"/>
  <c r="H13" i="1" s="1"/>
  <c r="C8" i="1"/>
  <c r="C10" i="1" s="1"/>
  <c r="C14" i="1" s="1"/>
  <c r="D8" i="1"/>
  <c r="D10" i="1" s="1"/>
  <c r="D14" i="1" s="1"/>
  <c r="E8" i="1"/>
  <c r="E10" i="1" s="1"/>
  <c r="E14" i="1" s="1"/>
  <c r="F8" i="1"/>
  <c r="F10" i="1" s="1"/>
  <c r="F14" i="1" s="1"/>
  <c r="G8" i="1"/>
  <c r="G10" i="1" s="1"/>
  <c r="G14" i="1" s="1"/>
  <c r="H8" i="1"/>
  <c r="H10" i="1" s="1"/>
  <c r="H14" i="1" s="1"/>
  <c r="B8" i="1"/>
  <c r="B27" i="2" l="1"/>
  <c r="B11" i="2"/>
  <c r="C28" i="2"/>
  <c r="B28" i="2" s="1"/>
  <c r="B29" i="2" s="1"/>
  <c r="B30" i="2" s="1"/>
  <c r="B31" i="2" s="1"/>
  <c r="B32" i="2" s="1"/>
  <c r="B33" i="2" s="1"/>
  <c r="B34" i="2" s="1"/>
  <c r="B15" i="2"/>
  <c r="B19" i="2" s="1"/>
  <c r="B20" i="2" s="1"/>
  <c r="B11" i="1"/>
  <c r="B13" i="1" s="1"/>
  <c r="B14" i="1" s="1"/>
  <c r="B21" i="2" l="1"/>
  <c r="C35" i="2"/>
  <c r="B35" i="2" s="1"/>
  <c r="B19" i="1"/>
  <c r="B17" i="1"/>
  <c r="B18" i="1"/>
  <c r="E2" i="2" l="1"/>
  <c r="C36" i="2"/>
</calcChain>
</file>

<file path=xl/sharedStrings.xml><?xml version="1.0" encoding="utf-8"?>
<sst xmlns="http://schemas.openxmlformats.org/spreadsheetml/2006/main" count="101" uniqueCount="48">
  <si>
    <t>全年固定成本（万元）</t>
    <phoneticPr fontId="3" type="noConversion"/>
  </si>
  <si>
    <t>不同价格下的年销售量预测值及成本值</t>
    <phoneticPr fontId="3" type="noConversion"/>
  </si>
  <si>
    <t>固定成本（万元）</t>
    <phoneticPr fontId="3" type="noConversion"/>
  </si>
  <si>
    <t>不同销量对应的销售收入（万元）</t>
    <phoneticPr fontId="3" type="noConversion"/>
  </si>
  <si>
    <t>年预测销量（万件）</t>
    <phoneticPr fontId="3" type="noConversion"/>
  </si>
  <si>
    <t>轶凡奶制品公司2015年新产品上市定价决策分析</t>
    <phoneticPr fontId="3" type="noConversion"/>
  </si>
  <si>
    <t>定价决策分析</t>
    <phoneticPr fontId="3" type="noConversion"/>
  </si>
  <si>
    <t>单位变动成本（元/件）</t>
    <phoneticPr fontId="3" type="noConversion"/>
  </si>
  <si>
    <t>总变动成本（万元）</t>
    <phoneticPr fontId="3" type="noConversion"/>
  </si>
  <si>
    <t>总成本（万元）</t>
    <phoneticPr fontId="3" type="noConversion"/>
  </si>
  <si>
    <t>销售利润（万元）　</t>
    <phoneticPr fontId="3" type="noConversion"/>
  </si>
  <si>
    <t>产品单价（元/件）</t>
    <phoneticPr fontId="3" type="noConversion"/>
  </si>
  <si>
    <t>应销售件数</t>
    <phoneticPr fontId="3" type="noConversion"/>
  </si>
  <si>
    <t>最大销售利润</t>
    <phoneticPr fontId="3" type="noConversion"/>
  </si>
  <si>
    <t>定价决策分析结果</t>
    <phoneticPr fontId="3" type="noConversion"/>
  </si>
  <si>
    <t>产品定价</t>
    <phoneticPr fontId="3" type="noConversion"/>
  </si>
  <si>
    <t>项目名称</t>
    <phoneticPr fontId="3" type="noConversion"/>
  </si>
  <si>
    <t>本月数字</t>
    <phoneticPr fontId="3" type="noConversion"/>
  </si>
  <si>
    <t>1.基本数据</t>
    <phoneticPr fontId="3" type="noConversion"/>
  </si>
  <si>
    <t>固定成本</t>
    <phoneticPr fontId="3" type="noConversion"/>
  </si>
  <si>
    <t>变动成本</t>
    <phoneticPr fontId="3" type="noConversion"/>
  </si>
  <si>
    <t>销售价格</t>
    <phoneticPr fontId="3" type="noConversion"/>
  </si>
  <si>
    <t>销售数量</t>
    <phoneticPr fontId="3" type="noConversion"/>
  </si>
  <si>
    <t>2.销售收入</t>
    <phoneticPr fontId="3" type="noConversion"/>
  </si>
  <si>
    <t>销售费用</t>
    <phoneticPr fontId="3" type="noConversion"/>
  </si>
  <si>
    <t>销售税金及附加</t>
    <phoneticPr fontId="3" type="noConversion"/>
  </si>
  <si>
    <t>3.销售利润</t>
    <phoneticPr fontId="3" type="noConversion"/>
  </si>
  <si>
    <t>财务费用</t>
    <phoneticPr fontId="3" type="noConversion"/>
  </si>
  <si>
    <t>4.营业利润</t>
    <phoneticPr fontId="3" type="noConversion"/>
  </si>
  <si>
    <t>营业外收入</t>
    <phoneticPr fontId="3" type="noConversion"/>
  </si>
  <si>
    <t>营业外支出</t>
    <phoneticPr fontId="3" type="noConversion"/>
  </si>
  <si>
    <t>5.利润总额</t>
    <phoneticPr fontId="3" type="noConversion"/>
  </si>
  <si>
    <t>6.净利润</t>
    <phoneticPr fontId="3" type="noConversion"/>
  </si>
  <si>
    <t>减：       生产成本</t>
    <phoneticPr fontId="3" type="noConversion"/>
  </si>
  <si>
    <t>加：       其他利润</t>
    <phoneticPr fontId="3" type="noConversion"/>
  </si>
  <si>
    <t>减：       管理费用</t>
    <phoneticPr fontId="3" type="noConversion"/>
  </si>
  <si>
    <t>加：       投资收益</t>
    <phoneticPr fontId="3" type="noConversion"/>
  </si>
  <si>
    <t>减：     企业所得税</t>
    <phoneticPr fontId="3" type="noConversion"/>
  </si>
  <si>
    <t>项目</t>
    <phoneticPr fontId="1" type="noConversion"/>
  </si>
  <si>
    <t>销售收入</t>
    <phoneticPr fontId="3" type="noConversion"/>
  </si>
  <si>
    <t>生产成本</t>
    <phoneticPr fontId="3" type="noConversion"/>
  </si>
  <si>
    <t>其他利润</t>
    <phoneticPr fontId="3" type="noConversion"/>
  </si>
  <si>
    <t>管理费用</t>
    <phoneticPr fontId="3" type="noConversion"/>
  </si>
  <si>
    <t>投资收益</t>
    <phoneticPr fontId="3" type="noConversion"/>
  </si>
  <si>
    <t>企业所得税</t>
    <phoneticPr fontId="3" type="noConversion"/>
  </si>
  <si>
    <t>净利润</t>
    <phoneticPr fontId="3" type="noConversion"/>
  </si>
  <si>
    <t>占位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</si>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</sst>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</font>
    <font>
      <b/>
      <sz val="15"/>
      <color theme="1"/>
      <name val="宋体"/>
      <family val="3"/>
      <charset val="134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54">
    <xf numFmtId="0" fontId="0" fillId="0" borderId="0" xfId="0">
      <alignment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5" fillId="2" borderId="8" xfId="1" applyNumberFormat="1" applyFont="1" applyFill="1" applyBorder="1" applyAlignment="1">
      <alignment horizontal="center" vertical="center"/>
    </xf>
    <xf numFmtId="0" fontId="5" fillId="2" borderId="7" xfId="1" applyNumberFormat="1" applyFont="1" applyFill="1" applyBorder="1" applyAlignment="1">
      <alignment horizontal="center" vertical="center"/>
    </xf>
    <xf numFmtId="0" fontId="5" fillId="2" borderId="6" xfId="1" applyNumberFormat="1" applyFont="1" applyFill="1" applyBorder="1" applyAlignment="1">
      <alignment horizontal="center" vertical="center"/>
    </xf>
    <xf numFmtId="0" fontId="5" fillId="0" borderId="8" xfId="1" applyNumberFormat="1" applyFont="1" applyBorder="1" applyAlignment="1">
      <alignment horizontal="center" vertical="center"/>
    </xf>
    <xf numFmtId="0" fontId="5" fillId="0" borderId="7" xfId="1" applyNumberFormat="1" applyFont="1" applyBorder="1" applyAlignment="1">
      <alignment horizontal="center" vertical="center"/>
    </xf>
    <xf numFmtId="0" fontId="5" fillId="2" borderId="20" xfId="1" applyNumberFormat="1" applyFont="1" applyFill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/>
    </xf>
    <xf numFmtId="0" fontId="5" fillId="2" borderId="14" xfId="1" applyNumberFormat="1" applyFont="1" applyFill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0" fillId="2" borderId="21" xfId="0" applyFont="1" applyFill="1" applyBorder="1">
      <alignment vertical="center"/>
    </xf>
    <xf numFmtId="0" fontId="0" fillId="2" borderId="22" xfId="0" applyFont="1" applyFill="1" applyBorder="1">
      <alignment vertical="center"/>
    </xf>
    <xf numFmtId="0" fontId="0" fillId="0" borderId="23" xfId="0" applyFont="1" applyBorder="1">
      <alignment vertical="center"/>
    </xf>
    <xf numFmtId="0" fontId="0" fillId="0" borderId="24" xfId="0" applyFont="1" applyBorder="1">
      <alignment vertical="center"/>
    </xf>
    <xf numFmtId="0" fontId="0" fillId="2" borderId="25" xfId="0" applyFont="1" applyFill="1" applyBorder="1">
      <alignment vertical="center"/>
    </xf>
    <xf numFmtId="0" fontId="0" fillId="2" borderId="26" xfId="0" applyFont="1" applyFill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4" fontId="0" fillId="0" borderId="2" xfId="0" applyNumberFormat="1" applyBorder="1" applyAlignment="1" applyProtection="1">
      <alignment horizontal="center" vertical="center"/>
      <protection locked="0"/>
    </xf>
    <xf numFmtId="4" fontId="0" fillId="0" borderId="27" xfId="0" applyNumberFormat="1" applyBorder="1" applyAlignment="1" applyProtection="1">
      <alignment horizontal="center" vertical="center"/>
      <protection locked="0"/>
    </xf>
    <xf numFmtId="4" fontId="0" fillId="0" borderId="28" xfId="0" applyNumberFormat="1" applyBorder="1" applyAlignment="1" applyProtection="1">
      <alignment horizontal="center" vertical="center"/>
    </xf>
    <xf numFmtId="4" fontId="0" fillId="0" borderId="2" xfId="0" applyNumberFormat="1" applyBorder="1" applyAlignment="1" applyProtection="1">
      <alignment horizontal="center" vertical="center"/>
    </xf>
    <xf numFmtId="0" fontId="0" fillId="0" borderId="0" xfId="0" applyAlignment="1"/>
    <xf numFmtId="176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4" fontId="0" fillId="0" borderId="2" xfId="0" applyNumberForma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4" fillId="0" borderId="18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1"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973558860697968E-2"/>
          <c:y val="0.23589494495006305"/>
          <c:w val="0.86342040578261048"/>
          <c:h val="0.573122299106551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不同销量对应的销售收入（万元）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Pt>
            <c:idx val="2"/>
            <c:marker>
              <c:symbol val="circle"/>
              <c:size val="17"/>
              <c:spPr>
                <a:solidFill>
                  <a:srgbClr val="C00000"/>
                </a:solidFill>
                <a:ln w="139700" cmpd="tri">
                  <a:solidFill>
                    <a:srgbClr val="C00000">
                      <a:alpha val="50000"/>
                    </a:srgbClr>
                  </a:solidFill>
                </a:ln>
                <a:effectLst/>
              </c:spPr>
            </c:marker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Sheet1!$B$8:$H$8</c:f>
              <c:numCache>
                <c:formatCode>General</c:formatCode>
                <c:ptCount val="7"/>
                <c:pt idx="0">
                  <c:v>70</c:v>
                </c:pt>
                <c:pt idx="1">
                  <c:v>65</c:v>
                </c:pt>
                <c:pt idx="2">
                  <c:v>45</c:v>
                </c:pt>
                <c:pt idx="3">
                  <c:v>40</c:v>
                </c:pt>
                <c:pt idx="4">
                  <c:v>35</c:v>
                </c:pt>
                <c:pt idx="5">
                  <c:v>50</c:v>
                </c:pt>
                <c:pt idx="6">
                  <c:v>38</c:v>
                </c:pt>
              </c:numCache>
            </c:numRef>
          </c:cat>
          <c:val>
            <c:numRef>
              <c:f>Sheet1!$B$10:$H$10</c:f>
              <c:numCache>
                <c:formatCode>General</c:formatCode>
                <c:ptCount val="7"/>
                <c:pt idx="0">
                  <c:v>1190</c:v>
                </c:pt>
                <c:pt idx="1">
                  <c:v>1300</c:v>
                </c:pt>
                <c:pt idx="2">
                  <c:v>2160</c:v>
                </c:pt>
                <c:pt idx="3">
                  <c:v>2000</c:v>
                </c:pt>
                <c:pt idx="4">
                  <c:v>2030</c:v>
                </c:pt>
                <c:pt idx="5">
                  <c:v>1750</c:v>
                </c:pt>
                <c:pt idx="6">
                  <c:v>2280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总成本（万元）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Pt>
            <c:idx val="2"/>
            <c:marker>
              <c:symbol val="circle"/>
              <c:size val="17"/>
              <c:spPr>
                <a:solidFill>
                  <a:srgbClr val="C00000"/>
                </a:solidFill>
                <a:ln w="139700" cmpd="tri">
                  <a:solidFill>
                    <a:srgbClr val="C00000">
                      <a:alpha val="50000"/>
                    </a:srgbClr>
                  </a:solidFill>
                </a:ln>
                <a:effectLst/>
              </c:spPr>
            </c:marker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Sheet1!$B$8:$H$8</c:f>
              <c:numCache>
                <c:formatCode>General</c:formatCode>
                <c:ptCount val="7"/>
                <c:pt idx="0">
                  <c:v>70</c:v>
                </c:pt>
                <c:pt idx="1">
                  <c:v>65</c:v>
                </c:pt>
                <c:pt idx="2">
                  <c:v>45</c:v>
                </c:pt>
                <c:pt idx="3">
                  <c:v>40</c:v>
                </c:pt>
                <c:pt idx="4">
                  <c:v>35</c:v>
                </c:pt>
                <c:pt idx="5">
                  <c:v>50</c:v>
                </c:pt>
                <c:pt idx="6">
                  <c:v>38</c:v>
                </c:pt>
              </c:numCache>
            </c:numRef>
          </c:cat>
          <c:val>
            <c:numRef>
              <c:f>Sheet1!$B$13:$H$13</c:f>
              <c:numCache>
                <c:formatCode>General</c:formatCode>
                <c:ptCount val="7"/>
                <c:pt idx="0">
                  <c:v>670</c:v>
                </c:pt>
                <c:pt idx="1">
                  <c:v>760</c:v>
                </c:pt>
                <c:pt idx="2">
                  <c:v>1600</c:v>
                </c:pt>
                <c:pt idx="3">
                  <c:v>1660</c:v>
                </c:pt>
                <c:pt idx="4">
                  <c:v>1900</c:v>
                </c:pt>
                <c:pt idx="5">
                  <c:v>1210</c:v>
                </c:pt>
                <c:pt idx="6">
                  <c:v>1960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销售利润（万元）　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Pt>
            <c:idx val="2"/>
            <c:marker>
              <c:symbol val="circle"/>
              <c:size val="17"/>
              <c:spPr>
                <a:solidFill>
                  <a:srgbClr val="C00000"/>
                </a:solidFill>
                <a:ln w="139700" cmpd="tri">
                  <a:solidFill>
                    <a:srgbClr val="C00000">
                      <a:alpha val="50000"/>
                    </a:srgbClr>
                  </a:solidFill>
                </a:ln>
                <a:effectLst/>
              </c:spPr>
            </c:marker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Sheet1!$B$8:$H$8</c:f>
              <c:numCache>
                <c:formatCode>General</c:formatCode>
                <c:ptCount val="7"/>
                <c:pt idx="0">
                  <c:v>70</c:v>
                </c:pt>
                <c:pt idx="1">
                  <c:v>65</c:v>
                </c:pt>
                <c:pt idx="2">
                  <c:v>45</c:v>
                </c:pt>
                <c:pt idx="3">
                  <c:v>40</c:v>
                </c:pt>
                <c:pt idx="4">
                  <c:v>35</c:v>
                </c:pt>
                <c:pt idx="5">
                  <c:v>50</c:v>
                </c:pt>
                <c:pt idx="6">
                  <c:v>38</c:v>
                </c:pt>
              </c:numCache>
            </c:numRef>
          </c:cat>
          <c:val>
            <c:numRef>
              <c:f>Sheet1!$B$14:$H$14</c:f>
              <c:numCache>
                <c:formatCode>General</c:formatCode>
                <c:ptCount val="7"/>
                <c:pt idx="0">
                  <c:v>520</c:v>
                </c:pt>
                <c:pt idx="1">
                  <c:v>540</c:v>
                </c:pt>
                <c:pt idx="2">
                  <c:v>560</c:v>
                </c:pt>
                <c:pt idx="3">
                  <c:v>340</c:v>
                </c:pt>
                <c:pt idx="4">
                  <c:v>130</c:v>
                </c:pt>
                <c:pt idx="5">
                  <c:v>540</c:v>
                </c:pt>
                <c:pt idx="6">
                  <c:v>320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3821584"/>
        <c:axId val="362492264"/>
      </c:lineChart>
      <c:catAx>
        <c:axId val="36382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362492264"/>
        <c:crosses val="autoZero"/>
        <c:auto val="1"/>
        <c:lblAlgn val="ctr"/>
        <c:lblOffset val="100"/>
        <c:noMultiLvlLbl val="0"/>
      </c:catAx>
      <c:valAx>
        <c:axId val="362492264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6382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2634032634032632E-2"/>
          <c:y val="0.87319880469486766"/>
          <c:w val="0.93006993006993011"/>
          <c:h val="6.9554211442271432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不同销量对应的销售收入（万元）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Pt>
            <c:idx val="2"/>
            <c:marker>
              <c:symbol val="circle"/>
              <c:size val="17"/>
              <c:spPr>
                <a:solidFill>
                  <a:srgbClr val="C00000"/>
                </a:solidFill>
                <a:ln w="139700" cmpd="tri">
                  <a:solidFill>
                    <a:srgbClr val="C00000">
                      <a:alpha val="50000"/>
                    </a:srgbClr>
                  </a:solidFill>
                </a:ln>
                <a:effectLst/>
              </c:spPr>
            </c:marker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Sheet1!$B$10:$H$10</c:f>
              <c:numCache>
                <c:formatCode>General</c:formatCode>
                <c:ptCount val="7"/>
                <c:pt idx="0">
                  <c:v>1190</c:v>
                </c:pt>
                <c:pt idx="1">
                  <c:v>1300</c:v>
                </c:pt>
                <c:pt idx="2">
                  <c:v>2160</c:v>
                </c:pt>
                <c:pt idx="3">
                  <c:v>2000</c:v>
                </c:pt>
                <c:pt idx="4">
                  <c:v>2030</c:v>
                </c:pt>
                <c:pt idx="5">
                  <c:v>1750</c:v>
                </c:pt>
                <c:pt idx="6">
                  <c:v>2280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总成本（万元）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Pt>
            <c:idx val="2"/>
            <c:marker>
              <c:symbol val="circle"/>
              <c:size val="17"/>
              <c:spPr>
                <a:solidFill>
                  <a:srgbClr val="C00000"/>
                </a:solidFill>
                <a:ln w="139700" cmpd="thinThick">
                  <a:solidFill>
                    <a:srgbClr val="C00000">
                      <a:alpha val="50000"/>
                    </a:srgbClr>
                  </a:solidFill>
                </a:ln>
                <a:effectLst/>
              </c:spPr>
            </c:marker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Sheet1!$B$13:$H$13</c:f>
              <c:numCache>
                <c:formatCode>General</c:formatCode>
                <c:ptCount val="7"/>
                <c:pt idx="0">
                  <c:v>670</c:v>
                </c:pt>
                <c:pt idx="1">
                  <c:v>760</c:v>
                </c:pt>
                <c:pt idx="2">
                  <c:v>1600</c:v>
                </c:pt>
                <c:pt idx="3">
                  <c:v>1660</c:v>
                </c:pt>
                <c:pt idx="4">
                  <c:v>1900</c:v>
                </c:pt>
                <c:pt idx="5">
                  <c:v>1210</c:v>
                </c:pt>
                <c:pt idx="6">
                  <c:v>1960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销售利润（万元）　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Pt>
            <c:idx val="2"/>
            <c:marker>
              <c:symbol val="circle"/>
              <c:size val="17"/>
              <c:spPr>
                <a:solidFill>
                  <a:srgbClr val="C00000"/>
                </a:solidFill>
                <a:ln w="139700" cmpd="tri">
                  <a:solidFill>
                    <a:srgbClr val="C00000">
                      <a:alpha val="50000"/>
                    </a:srgbClr>
                  </a:solidFill>
                </a:ln>
                <a:effectLst/>
              </c:spPr>
            </c:marker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Sheet1!$B$14:$H$14</c:f>
              <c:numCache>
                <c:formatCode>General</c:formatCode>
                <c:ptCount val="7"/>
                <c:pt idx="0">
                  <c:v>520</c:v>
                </c:pt>
                <c:pt idx="1">
                  <c:v>540</c:v>
                </c:pt>
                <c:pt idx="2">
                  <c:v>560</c:v>
                </c:pt>
                <c:pt idx="3">
                  <c:v>340</c:v>
                </c:pt>
                <c:pt idx="4">
                  <c:v>130</c:v>
                </c:pt>
                <c:pt idx="5">
                  <c:v>540</c:v>
                </c:pt>
                <c:pt idx="6">
                  <c:v>320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2489520"/>
        <c:axId val="362491480"/>
      </c:lineChart>
      <c:catAx>
        <c:axId val="362489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2491480"/>
        <c:crosses val="autoZero"/>
        <c:auto val="1"/>
        <c:lblAlgn val="ctr"/>
        <c:lblOffset val="100"/>
        <c:noMultiLvlLbl val="0"/>
      </c:catAx>
      <c:valAx>
        <c:axId val="3624914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6248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59740449110527"/>
          <c:y val="0.23838001891004371"/>
          <c:w val="0.77295217264508598"/>
          <c:h val="0.572846994103882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Sheet2!$B$24</c:f>
              <c:strCache>
                <c:ptCount val="1"/>
                <c:pt idx="0">
                  <c:v>占位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Sheet2!$A$25:$A$36</c:f>
              <c:strCache>
                <c:ptCount val="12"/>
                <c:pt idx="0">
                  <c:v>销售收入</c:v>
                </c:pt>
                <c:pt idx="1">
                  <c:v>生产成本</c:v>
                </c:pt>
                <c:pt idx="2">
                  <c:v>销售费用</c:v>
                </c:pt>
                <c:pt idx="3">
                  <c:v>销售税金及附加</c:v>
                </c:pt>
                <c:pt idx="4">
                  <c:v>其他利润</c:v>
                </c:pt>
                <c:pt idx="5">
                  <c:v>管理费用</c:v>
                </c:pt>
                <c:pt idx="6">
                  <c:v>财务费用</c:v>
                </c:pt>
                <c:pt idx="7">
                  <c:v>投资收益</c:v>
                </c:pt>
                <c:pt idx="8">
                  <c:v>营业外收入</c:v>
                </c:pt>
                <c:pt idx="9">
                  <c:v>营业外支出</c:v>
                </c:pt>
                <c:pt idx="10">
                  <c:v>企业所得税</c:v>
                </c:pt>
                <c:pt idx="11">
                  <c:v>净利润</c:v>
                </c:pt>
              </c:strCache>
            </c:strRef>
          </c:cat>
          <c:val>
            <c:numRef>
              <c:f>Sheet2!$B$25:$B$36</c:f>
              <c:numCache>
                <c:formatCode>#,##0.00</c:formatCode>
                <c:ptCount val="12"/>
                <c:pt idx="0">
                  <c:v>0</c:v>
                </c:pt>
                <c:pt idx="1">
                  <c:v>19500000</c:v>
                </c:pt>
                <c:pt idx="2">
                  <c:v>17500000</c:v>
                </c:pt>
                <c:pt idx="3">
                  <c:v>15900000</c:v>
                </c:pt>
                <c:pt idx="4">
                  <c:v>15942000</c:v>
                </c:pt>
                <c:pt idx="5">
                  <c:v>15522000</c:v>
                </c:pt>
                <c:pt idx="6">
                  <c:v>15442000</c:v>
                </c:pt>
                <c:pt idx="7">
                  <c:v>15692000</c:v>
                </c:pt>
                <c:pt idx="8">
                  <c:v>15707000</c:v>
                </c:pt>
                <c:pt idx="9">
                  <c:v>15627000</c:v>
                </c:pt>
                <c:pt idx="10">
                  <c:v>12501600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Sheet2!$C$24</c:f>
              <c:strCache>
                <c:ptCount val="1"/>
                <c:pt idx="0">
                  <c:v>金额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tx2">
                  <a:lumMod val="50000"/>
                </a:schemeClr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-1.6975112544026656E-17"/>
                  <c:y val="-0.1508600457920045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700" b="0" i="0" u="none" strike="noStrike" kern="1200" baseline="0">
                      <a:solidFill>
                        <a:schemeClr val="bg1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  <a:endParaRPr lang="zh-CN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2.654994953247534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700" b="0" i="0" u="none" strike="noStrike" kern="1200" baseline="0">
                      <a:solidFill>
                        <a:schemeClr val="bg1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  <a:endParaRPr lang="zh-CN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2.644888678655675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1.8518518518518519E-3"/>
                  <c:y val="-2.435119632569430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5.5555555555554872E-3"/>
                  <c:y val="-1.469596440402258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0" i="0" u="none" strike="noStrike" kern="1200" baseline="0">
                      <a:solidFill>
                        <a:schemeClr val="tx1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  <a:endParaRPr lang="zh-CN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5.9259259259259262E-2"/>
                      <c:h val="2.3692829087390632E-2"/>
                    </c:manualLayout>
                  </c15:layout>
                </c:ext>
              </c:extLst>
            </c:dLbl>
            <c:dLbl>
              <c:idx val="5"/>
              <c:layout>
                <c:manualLayout>
                  <c:x val="-6.7900450176106624E-17"/>
                  <c:y val="-1.980227821698326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7.4074074074074077E-3"/>
                  <c:y val="-1.520301115904201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9.2592592592591911E-3"/>
                  <c:y val="-2.443584093599426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1.4814814814814678E-2"/>
                  <c:y val="-1.970978938633204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7.4074074074074077E-3"/>
                  <c:y val="-1.65212050254818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-1.3580090035221325E-16"/>
                  <c:y val="-2.961886392703926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3.1844430692520566E-4"/>
                  <c:y val="-0.1069643276605726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Sheet2!$A$25:$A$36</c:f>
              <c:strCache>
                <c:ptCount val="12"/>
                <c:pt idx="0">
                  <c:v>销售收入</c:v>
                </c:pt>
                <c:pt idx="1">
                  <c:v>生产成本</c:v>
                </c:pt>
                <c:pt idx="2">
                  <c:v>销售费用</c:v>
                </c:pt>
                <c:pt idx="3">
                  <c:v>销售税金及附加</c:v>
                </c:pt>
                <c:pt idx="4">
                  <c:v>其他利润</c:v>
                </c:pt>
                <c:pt idx="5">
                  <c:v>管理费用</c:v>
                </c:pt>
                <c:pt idx="6">
                  <c:v>财务费用</c:v>
                </c:pt>
                <c:pt idx="7">
                  <c:v>投资收益</c:v>
                </c:pt>
                <c:pt idx="8">
                  <c:v>营业外收入</c:v>
                </c:pt>
                <c:pt idx="9">
                  <c:v>营业外支出</c:v>
                </c:pt>
                <c:pt idx="10">
                  <c:v>企业所得税</c:v>
                </c:pt>
                <c:pt idx="11">
                  <c:v>净利润</c:v>
                </c:pt>
              </c:strCache>
            </c:strRef>
          </c:cat>
          <c:val>
            <c:numRef>
              <c:f>Sheet2!$C$25:$C$36</c:f>
              <c:numCache>
                <c:formatCode>#,##0.00</c:formatCode>
                <c:ptCount val="12"/>
                <c:pt idx="0">
                  <c:v>40000000</c:v>
                </c:pt>
                <c:pt idx="1">
                  <c:v>20500000</c:v>
                </c:pt>
                <c:pt idx="2">
                  <c:v>2000000</c:v>
                </c:pt>
                <c:pt idx="3">
                  <c:v>1600000</c:v>
                </c:pt>
                <c:pt idx="4">
                  <c:v>42000</c:v>
                </c:pt>
                <c:pt idx="5">
                  <c:v>420000</c:v>
                </c:pt>
                <c:pt idx="6">
                  <c:v>80000</c:v>
                </c:pt>
                <c:pt idx="7">
                  <c:v>250000</c:v>
                </c:pt>
                <c:pt idx="8">
                  <c:v>15000</c:v>
                </c:pt>
                <c:pt idx="9">
                  <c:v>80000</c:v>
                </c:pt>
                <c:pt idx="10">
                  <c:v>3125400</c:v>
                </c:pt>
                <c:pt idx="11">
                  <c:v>12501600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59083392"/>
        <c:axId val="359083000"/>
      </c:barChart>
      <c:catAx>
        <c:axId val="35908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359083000"/>
        <c:crosses val="autoZero"/>
        <c:auto val="1"/>
        <c:lblAlgn val="ctr"/>
        <c:lblOffset val="100"/>
        <c:noMultiLvlLbl val="0"/>
      </c:catAx>
      <c:valAx>
        <c:axId val="359083000"/>
        <c:scaling>
          <c:orientation val="minMax"/>
          <c:max val="4000000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359083392"/>
        <c:crosses val="autoZero"/>
        <c:crossBetween val="between"/>
        <c:majorUnit val="5000000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16753</xdr:colOff>
      <xdr:row>0</xdr:row>
      <xdr:rowOff>24606</xdr:rowOff>
    </xdr:from>
    <xdr:to>
      <xdr:col>19</xdr:col>
      <xdr:colOff>531104</xdr:colOff>
      <xdr:row>27</xdr:row>
      <xdr:rowOff>120543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207003</xdr:colOff>
      <xdr:row>47</xdr:row>
      <xdr:rowOff>159568</xdr:rowOff>
    </xdr:from>
    <xdr:to>
      <xdr:col>17</xdr:col>
      <xdr:colOff>502472</xdr:colOff>
      <xdr:row>67</xdr:row>
      <xdr:rowOff>175725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0.00078</cdr:y>
    </cdr:from>
    <cdr:to>
      <cdr:x>1</cdr:x>
      <cdr:y>0.13276</cdr:y>
    </cdr:to>
    <cdr:sp macro="" textlink="">
      <cdr:nvSpPr>
        <cdr:cNvPr id="3" name="文本框 2"/>
        <cdr:cNvSpPr txBox="1"/>
      </cdr:nvSpPr>
      <cdr:spPr>
        <a:xfrm xmlns:a="http://schemas.openxmlformats.org/drawingml/2006/main">
          <a:off x="0" y="4194"/>
          <a:ext cx="7200900" cy="709684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销售单价为</a:t>
          </a:r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45</a:t>
          </a:r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元时，销售收入将达到</a:t>
          </a:r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2160</a:t>
          </a:r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万元，销售成本为</a:t>
          </a:r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1600</a:t>
          </a:r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万元，销售利润达到最高</a:t>
          </a:r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560</a:t>
          </a:r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万元</a:t>
          </a:r>
          <a:endParaRPr lang="en-US" altLang="zh-CN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 xmlns:a="http://schemas.openxmlformats.org/drawingml/2006/main"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销售利润最大情况下的定价分析</a:t>
          </a:r>
        </a:p>
      </cdr:txBody>
    </cdr:sp>
  </cdr:relSizeAnchor>
  <cdr:relSizeAnchor xmlns:cdr="http://schemas.openxmlformats.org/drawingml/2006/chartDrawing">
    <cdr:from>
      <cdr:x>0.05035</cdr:x>
      <cdr:y>0.94493</cdr:y>
    </cdr:from>
    <cdr:to>
      <cdr:x>0.43077</cdr:x>
      <cdr:y>0.99307</cdr:y>
    </cdr:to>
    <cdr:sp macro="" textlink="">
      <cdr:nvSpPr>
        <cdr:cNvPr id="4" name="文本框 3"/>
        <cdr:cNvSpPr txBox="1"/>
      </cdr:nvSpPr>
      <cdr:spPr>
        <a:xfrm xmlns:a="http://schemas.openxmlformats.org/drawingml/2006/main">
          <a:off x="274320" y="4989842"/>
          <a:ext cx="2072640" cy="2542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数据来源：销售部</a:t>
          </a:r>
        </a:p>
      </cdr:txBody>
    </cdr:sp>
  </cdr:relSizeAnchor>
  <cdr:relSizeAnchor xmlns:cdr="http://schemas.openxmlformats.org/drawingml/2006/chartDrawing">
    <cdr:from>
      <cdr:x>0</cdr:x>
      <cdr:y>0.80994</cdr:y>
    </cdr:from>
    <cdr:to>
      <cdr:x>0.1421</cdr:x>
      <cdr:y>0.86662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0" y="4355193"/>
          <a:ext cx="1023258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定价（元）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133349</xdr:colOff>
      <xdr:row>22</xdr:row>
      <xdr:rowOff>52385</xdr:rowOff>
    </xdr:from>
    <xdr:to>
      <xdr:col>10</xdr:col>
      <xdr:colOff>304800</xdr:colOff>
      <xdr:row>59</xdr:row>
      <xdr:rowOff>47624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0.00222</cdr:x>
      <cdr:y>0.00495</cdr:y>
    </cdr:from>
    <cdr:to>
      <cdr:x>1</cdr:x>
      <cdr:y>0.14084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15240" y="26670"/>
          <a:ext cx="6842760" cy="731520"/>
        </a:xfrm>
        <a:prstGeom xmlns:a="http://schemas.openxmlformats.org/drawingml/2006/main" prst="rect">
          <a:avLst/>
        </a:prstGeom>
        <a:solidFill xmlns:a="http://schemas.openxmlformats.org/drawingml/2006/main">
          <a:schemeClr val="tx2">
            <a:lumMod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5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生产成本和企业所得税是影响产品净利润的重要因素</a:t>
          </a:r>
          <a:endParaRPr lang="en-US" altLang="zh-CN" sz="15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 xmlns:a="http://schemas.openxmlformats.org/drawingml/2006/main">
          <a:r>
            <a:rPr lang="zh-CN" altLang="en-US" sz="12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新产品净利润分析</a:t>
          </a:r>
        </a:p>
      </cdr:txBody>
    </cdr:sp>
  </cdr:relSizeAnchor>
  <cdr:relSizeAnchor xmlns:cdr="http://schemas.openxmlformats.org/drawingml/2006/chartDrawing">
    <cdr:from>
      <cdr:x>0.05778</cdr:x>
      <cdr:y>0.93575</cdr:y>
    </cdr:from>
    <cdr:to>
      <cdr:x>0.34296</cdr:x>
      <cdr:y>1</cdr:y>
    </cdr:to>
    <cdr:sp macro="" textlink="">
      <cdr:nvSpPr>
        <cdr:cNvPr id="3" name="文本框 2"/>
        <cdr:cNvSpPr txBox="1"/>
      </cdr:nvSpPr>
      <cdr:spPr>
        <a:xfrm xmlns:a="http://schemas.openxmlformats.org/drawingml/2006/main">
          <a:off x="396240" y="5129530"/>
          <a:ext cx="1955800" cy="3522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数据来源：销售部</a:t>
          </a:r>
        </a:p>
      </cdr:txBody>
    </cdr:sp>
  </cdr:relSizeAnchor>
  <cdr:relSizeAnchor xmlns:cdr="http://schemas.openxmlformats.org/drawingml/2006/chartDrawing">
    <cdr:from>
      <cdr:x>0.85037</cdr:x>
      <cdr:y>0.15731</cdr:y>
    </cdr:from>
    <cdr:to>
      <cdr:x>0.99358</cdr:x>
      <cdr:y>0.20056</cdr:y>
    </cdr:to>
    <cdr:sp macro="" textlink="">
      <cdr:nvSpPr>
        <cdr:cNvPr id="4" name="文本框 3"/>
        <cdr:cNvSpPr txBox="1"/>
      </cdr:nvSpPr>
      <cdr:spPr>
        <a:xfrm xmlns:a="http://schemas.openxmlformats.org/drawingml/2006/main">
          <a:off x="5831839" y="862330"/>
          <a:ext cx="982133" cy="2370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单位：千元</a:t>
          </a:r>
        </a:p>
      </cdr:txBody>
    </cdr:sp>
  </cdr:relSizeAnchor>
</c:userShape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B1" zoomScale="90" zoomScaleNormal="90" workbookViewId="0">
      <selection activeCell="V45" sqref="V45"/>
    </sheetView>
  </sheetViews>
  <sheetFormatPr defaultRowHeight="13.5" x14ac:dyDescent="0.15"/>
  <cols>
    <col min="1" max="1" width="32.125" customWidth="1"/>
    <col min="4" max="4" width="23.125" customWidth="1"/>
    <col min="8" max="8" width="10.25" customWidth="1"/>
  </cols>
  <sheetData>
    <row r="1" spans="1:8" ht="26.25" customHeight="1" thickBot="1" x14ac:dyDescent="0.2">
      <c r="A1" s="39" t="s">
        <v>5</v>
      </c>
      <c r="B1" s="39"/>
      <c r="C1" s="39"/>
      <c r="D1" s="39"/>
      <c r="E1" s="39"/>
      <c r="F1" s="39"/>
      <c r="G1" s="39"/>
      <c r="H1" s="39"/>
    </row>
    <row r="2" spans="1:8" ht="14.25" x14ac:dyDescent="0.15">
      <c r="A2" s="41" t="s">
        <v>1</v>
      </c>
      <c r="B2" s="42"/>
      <c r="C2" s="42"/>
      <c r="D2" s="42"/>
      <c r="E2" s="42"/>
      <c r="F2" s="42"/>
      <c r="G2" s="42"/>
      <c r="H2" s="43"/>
    </row>
    <row r="3" spans="1:8" x14ac:dyDescent="0.15">
      <c r="A3" s="5" t="s">
        <v>11</v>
      </c>
      <c r="B3" s="2">
        <v>70</v>
      </c>
      <c r="C3" s="2">
        <v>65</v>
      </c>
      <c r="D3" s="2">
        <v>45</v>
      </c>
      <c r="E3" s="2">
        <v>40</v>
      </c>
      <c r="F3" s="2">
        <v>35</v>
      </c>
      <c r="G3" s="2">
        <v>50</v>
      </c>
      <c r="H3" s="3">
        <v>38</v>
      </c>
    </row>
    <row r="4" spans="1:8" x14ac:dyDescent="0.15">
      <c r="A4" s="6" t="s">
        <v>4</v>
      </c>
      <c r="B4" s="1">
        <v>17</v>
      </c>
      <c r="C4" s="1">
        <v>20</v>
      </c>
      <c r="D4" s="1">
        <v>48</v>
      </c>
      <c r="E4" s="1">
        <v>50</v>
      </c>
      <c r="F4" s="1">
        <v>58</v>
      </c>
      <c r="G4" s="1">
        <v>35</v>
      </c>
      <c r="H4" s="4">
        <v>60</v>
      </c>
    </row>
    <row r="5" spans="1:8" ht="14.25" thickBot="1" x14ac:dyDescent="0.2">
      <c r="A5" s="7" t="s">
        <v>0</v>
      </c>
      <c r="B5" s="44">
        <v>160</v>
      </c>
      <c r="C5" s="44"/>
      <c r="D5" s="8" t="s">
        <v>7</v>
      </c>
      <c r="E5" s="45">
        <v>30</v>
      </c>
      <c r="F5" s="46"/>
      <c r="G5" s="46"/>
      <c r="H5" s="47"/>
    </row>
    <row r="6" spans="1:8" ht="14.25" thickBot="1" x14ac:dyDescent="0.2"/>
    <row r="7" spans="1:8" ht="14.25" x14ac:dyDescent="0.15">
      <c r="A7" s="48" t="s">
        <v>6</v>
      </c>
      <c r="B7" s="49"/>
      <c r="C7" s="49"/>
      <c r="D7" s="49"/>
      <c r="E7" s="49"/>
      <c r="F7" s="49"/>
      <c r="G7" s="49"/>
      <c r="H7" s="50"/>
    </row>
    <row r="8" spans="1:8" x14ac:dyDescent="0.15">
      <c r="A8" s="9" t="s">
        <v>11</v>
      </c>
      <c r="B8" s="10">
        <f>B3</f>
        <v>70</v>
      </c>
      <c r="C8" s="10">
        <f t="shared" ref="C8:H8" si="0">C3</f>
        <v>65</v>
      </c>
      <c r="D8" s="10">
        <f t="shared" si="0"/>
        <v>45</v>
      </c>
      <c r="E8" s="10">
        <f t="shared" si="0"/>
        <v>40</v>
      </c>
      <c r="F8" s="10">
        <f t="shared" si="0"/>
        <v>35</v>
      </c>
      <c r="G8" s="10">
        <f t="shared" si="0"/>
        <v>50</v>
      </c>
      <c r="H8" s="11">
        <f t="shared" si="0"/>
        <v>38</v>
      </c>
    </row>
    <row r="9" spans="1:8" x14ac:dyDescent="0.15">
      <c r="A9" s="12" t="s">
        <v>4</v>
      </c>
      <c r="B9" s="13">
        <f>B4</f>
        <v>17</v>
      </c>
      <c r="C9" s="13">
        <f t="shared" ref="C9:H9" si="1">C4</f>
        <v>20</v>
      </c>
      <c r="D9" s="13">
        <f t="shared" si="1"/>
        <v>48</v>
      </c>
      <c r="E9" s="13">
        <f t="shared" si="1"/>
        <v>50</v>
      </c>
      <c r="F9" s="13">
        <f t="shared" si="1"/>
        <v>58</v>
      </c>
      <c r="G9" s="13">
        <f t="shared" si="1"/>
        <v>35</v>
      </c>
      <c r="H9" s="17">
        <f t="shared" si="1"/>
        <v>60</v>
      </c>
    </row>
    <row r="10" spans="1:8" x14ac:dyDescent="0.15">
      <c r="A10" s="9" t="s">
        <v>3</v>
      </c>
      <c r="B10" s="10">
        <f>B8*B9</f>
        <v>1190</v>
      </c>
      <c r="C10" s="10">
        <f t="shared" ref="C10:H10" si="2">C8*C9</f>
        <v>1300</v>
      </c>
      <c r="D10" s="10">
        <f t="shared" si="2"/>
        <v>2160</v>
      </c>
      <c r="E10" s="10">
        <f t="shared" si="2"/>
        <v>2000</v>
      </c>
      <c r="F10" s="10">
        <f t="shared" si="2"/>
        <v>2030</v>
      </c>
      <c r="G10" s="10">
        <f t="shared" si="2"/>
        <v>1750</v>
      </c>
      <c r="H10" s="11">
        <f t="shared" si="2"/>
        <v>2280</v>
      </c>
    </row>
    <row r="11" spans="1:8" x14ac:dyDescent="0.15">
      <c r="A11" s="12" t="s">
        <v>8</v>
      </c>
      <c r="B11" s="13">
        <f>B9*$E$5</f>
        <v>510</v>
      </c>
      <c r="C11" s="13">
        <f t="shared" ref="C11:H11" si="3">C9*$E$5</f>
        <v>600</v>
      </c>
      <c r="D11" s="13">
        <f t="shared" si="3"/>
        <v>1440</v>
      </c>
      <c r="E11" s="13">
        <f t="shared" si="3"/>
        <v>1500</v>
      </c>
      <c r="F11" s="13">
        <f t="shared" si="3"/>
        <v>1740</v>
      </c>
      <c r="G11" s="13">
        <f t="shared" si="3"/>
        <v>1050</v>
      </c>
      <c r="H11" s="17">
        <f t="shared" si="3"/>
        <v>1800</v>
      </c>
    </row>
    <row r="12" spans="1:8" x14ac:dyDescent="0.15">
      <c r="A12" s="9" t="s">
        <v>2</v>
      </c>
      <c r="B12" s="10">
        <f>$B$5</f>
        <v>160</v>
      </c>
      <c r="C12" s="10">
        <f t="shared" ref="C12:H12" si="4">$B$5</f>
        <v>160</v>
      </c>
      <c r="D12" s="10">
        <f t="shared" si="4"/>
        <v>160</v>
      </c>
      <c r="E12" s="10">
        <f t="shared" si="4"/>
        <v>160</v>
      </c>
      <c r="F12" s="10">
        <f t="shared" si="4"/>
        <v>160</v>
      </c>
      <c r="G12" s="10">
        <f t="shared" si="4"/>
        <v>160</v>
      </c>
      <c r="H12" s="11">
        <f t="shared" si="4"/>
        <v>160</v>
      </c>
    </row>
    <row r="13" spans="1:8" x14ac:dyDescent="0.15">
      <c r="A13" s="12" t="s">
        <v>9</v>
      </c>
      <c r="B13" s="13">
        <f>B11+$B$12</f>
        <v>670</v>
      </c>
      <c r="C13" s="13">
        <f t="shared" ref="C13:H13" si="5">C11+$B$12</f>
        <v>760</v>
      </c>
      <c r="D13" s="13">
        <f t="shared" si="5"/>
        <v>1600</v>
      </c>
      <c r="E13" s="13">
        <f t="shared" si="5"/>
        <v>1660</v>
      </c>
      <c r="F13" s="13">
        <f t="shared" si="5"/>
        <v>1900</v>
      </c>
      <c r="G13" s="13">
        <f t="shared" si="5"/>
        <v>1210</v>
      </c>
      <c r="H13" s="17">
        <f t="shared" si="5"/>
        <v>1960</v>
      </c>
    </row>
    <row r="14" spans="1:8" ht="14.25" thickBot="1" x14ac:dyDescent="0.2">
      <c r="A14" s="14" t="s">
        <v>10</v>
      </c>
      <c r="B14" s="15">
        <f>B10-B13</f>
        <v>520</v>
      </c>
      <c r="C14" s="15">
        <f t="shared" ref="C14:H14" si="6">C10-C13</f>
        <v>540</v>
      </c>
      <c r="D14" s="15">
        <f t="shared" si="6"/>
        <v>560</v>
      </c>
      <c r="E14" s="15">
        <f t="shared" si="6"/>
        <v>340</v>
      </c>
      <c r="F14" s="15">
        <f t="shared" si="6"/>
        <v>130</v>
      </c>
      <c r="G14" s="15">
        <f t="shared" si="6"/>
        <v>540</v>
      </c>
      <c r="H14" s="16">
        <f t="shared" si="6"/>
        <v>320</v>
      </c>
    </row>
    <row r="16" spans="1:8" ht="14.25" thickBot="1" x14ac:dyDescent="0.2">
      <c r="A16" s="40" t="s">
        <v>14</v>
      </c>
      <c r="B16" s="40"/>
    </row>
    <row r="17" spans="1:2" x14ac:dyDescent="0.15">
      <c r="A17" s="18" t="s">
        <v>15</v>
      </c>
      <c r="B17" s="19">
        <f>INDEX(B8:H8,MATCH(MAX(B14:H14),B14:H14,0))</f>
        <v>45</v>
      </c>
    </row>
    <row r="18" spans="1:2" x14ac:dyDescent="0.15">
      <c r="A18" s="20" t="s">
        <v>12</v>
      </c>
      <c r="B18" s="21">
        <f>INDEX(B9:H9,MATCH(MAX(B14:H14),B14:H14,0))</f>
        <v>48</v>
      </c>
    </row>
    <row r="19" spans="1:2" ht="14.25" thickBot="1" x14ac:dyDescent="0.2">
      <c r="A19" s="22" t="s">
        <v>13</v>
      </c>
      <c r="B19" s="23">
        <f>INDEX(B14:H14,MATCH(MAX(B14:H14),B14:H14,0))</f>
        <v>560</v>
      </c>
    </row>
  </sheetData>
  <mergeCells count="6">
    <mergeCell ref="A1:H1"/>
    <mergeCell ref="A16:B16"/>
    <mergeCell ref="A2:H2"/>
    <mergeCell ref="B5:C5"/>
    <mergeCell ref="E5:H5"/>
    <mergeCell ref="A7:H7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Normal="100" workbookViewId="0">
      <selection sqref="A1:B21"/>
    </sheetView>
  </sheetViews>
  <sheetFormatPr defaultRowHeight="13.5" x14ac:dyDescent="0.15"/>
  <cols>
    <col min="1" max="1" width="18.5" customWidth="1"/>
    <col min="2" max="2" width="18.25" customWidth="1"/>
    <col min="3" max="3" width="18" customWidth="1"/>
    <col min="4" max="4" width="4.25" customWidth="1"/>
    <col min="5" max="5" width="11.125" customWidth="1"/>
    <col min="6" max="6" width="10.875" customWidth="1"/>
    <col min="7" max="7" width="14.25" customWidth="1"/>
    <col min="8" max="8" width="16.25" customWidth="1"/>
    <col min="9" max="9" width="12.375" customWidth="1"/>
    <col min="10" max="10" width="11.5" customWidth="1"/>
    <col min="11" max="11" width="12.125" customWidth="1"/>
    <col min="12" max="12" width="13.625" customWidth="1"/>
  </cols>
  <sheetData>
    <row r="1" spans="1:12" x14ac:dyDescent="0.15">
      <c r="A1" s="24" t="s">
        <v>16</v>
      </c>
      <c r="B1" s="25" t="s">
        <v>17</v>
      </c>
      <c r="D1" s="35"/>
      <c r="E1" s="51" t="s">
        <v>22</v>
      </c>
      <c r="F1" s="51"/>
      <c r="G1" s="51"/>
      <c r="H1" s="51"/>
      <c r="I1" s="51"/>
      <c r="J1" s="51"/>
      <c r="K1" s="51"/>
      <c r="L1" s="51"/>
    </row>
    <row r="2" spans="1:12" x14ac:dyDescent="0.15">
      <c r="A2" s="25" t="s">
        <v>18</v>
      </c>
      <c r="B2" s="31"/>
      <c r="D2" s="52" t="s">
        <v>21</v>
      </c>
      <c r="E2" s="36">
        <f>B21</f>
        <v>12501600</v>
      </c>
      <c r="F2" s="26">
        <v>400000</v>
      </c>
      <c r="G2" s="26">
        <v>450000</v>
      </c>
      <c r="H2" s="26">
        <v>500000</v>
      </c>
      <c r="I2" s="26">
        <v>550000</v>
      </c>
      <c r="J2" s="26">
        <v>600000</v>
      </c>
      <c r="K2" s="26">
        <v>650000</v>
      </c>
      <c r="L2" s="26">
        <v>700000</v>
      </c>
    </row>
    <row r="3" spans="1:12" x14ac:dyDescent="0.15">
      <c r="A3" s="26" t="s">
        <v>19</v>
      </c>
      <c r="B3" s="31">
        <v>500000</v>
      </c>
      <c r="D3" s="53"/>
      <c r="E3" s="26">
        <v>50</v>
      </c>
      <c r="F3" s="36">
        <f t="dataTable" ref="F3:L18" dt2D="1" dtr="1" r1="B6" r2="B5"/>
        <v>1341600</v>
      </c>
      <c r="G3" s="36">
        <v>1536600</v>
      </c>
      <c r="H3" s="36">
        <v>1731600</v>
      </c>
      <c r="I3" s="36">
        <v>1926600</v>
      </c>
      <c r="J3" s="36">
        <v>2121600</v>
      </c>
      <c r="K3" s="36">
        <v>2316600</v>
      </c>
      <c r="L3" s="36">
        <v>2511600</v>
      </c>
    </row>
    <row r="4" spans="1:12" x14ac:dyDescent="0.15">
      <c r="A4" s="26" t="s">
        <v>20</v>
      </c>
      <c r="B4" s="31">
        <v>40</v>
      </c>
      <c r="D4" s="53"/>
      <c r="E4" s="26">
        <v>54</v>
      </c>
      <c r="F4" s="36">
        <v>2490400</v>
      </c>
      <c r="G4" s="36">
        <v>2829000</v>
      </c>
      <c r="H4" s="36">
        <v>3167600</v>
      </c>
      <c r="I4" s="36">
        <v>3506200</v>
      </c>
      <c r="J4" s="36">
        <v>3844800</v>
      </c>
      <c r="K4" s="36">
        <v>4183400</v>
      </c>
      <c r="L4" s="36">
        <v>4522000</v>
      </c>
    </row>
    <row r="5" spans="1:12" x14ac:dyDescent="0.15">
      <c r="A5" s="26" t="s">
        <v>21</v>
      </c>
      <c r="B5" s="31">
        <v>80</v>
      </c>
      <c r="D5" s="53"/>
      <c r="E5" s="26">
        <v>58</v>
      </c>
      <c r="F5" s="36">
        <v>3639200</v>
      </c>
      <c r="G5" s="36">
        <v>4121400</v>
      </c>
      <c r="H5" s="36">
        <v>4603600</v>
      </c>
      <c r="I5" s="36">
        <v>5085800</v>
      </c>
      <c r="J5" s="36">
        <v>5568000</v>
      </c>
      <c r="K5" s="36">
        <v>6050200</v>
      </c>
      <c r="L5" s="36">
        <v>6532400</v>
      </c>
    </row>
    <row r="6" spans="1:12" ht="14.25" thickBot="1" x14ac:dyDescent="0.2">
      <c r="A6" s="28" t="s">
        <v>22</v>
      </c>
      <c r="B6" s="32">
        <v>500000</v>
      </c>
      <c r="D6" s="53"/>
      <c r="E6" s="26">
        <v>62</v>
      </c>
      <c r="F6" s="36">
        <v>4788000</v>
      </c>
      <c r="G6" s="36">
        <v>5413800</v>
      </c>
      <c r="H6" s="36">
        <v>6039600</v>
      </c>
      <c r="I6" s="36">
        <v>6665400</v>
      </c>
      <c r="J6" s="36">
        <v>7291200</v>
      </c>
      <c r="K6" s="36">
        <v>7917000</v>
      </c>
      <c r="L6" s="36">
        <v>8542800</v>
      </c>
    </row>
    <row r="7" spans="1:12" ht="14.25" thickTop="1" x14ac:dyDescent="0.15">
      <c r="A7" s="27" t="s">
        <v>23</v>
      </c>
      <c r="B7" s="33">
        <f>B5*B6</f>
        <v>40000000</v>
      </c>
      <c r="D7" s="53"/>
      <c r="E7" s="26">
        <v>66</v>
      </c>
      <c r="F7" s="36">
        <v>5936800</v>
      </c>
      <c r="G7" s="36">
        <v>6706200</v>
      </c>
      <c r="H7" s="36">
        <v>7475600</v>
      </c>
      <c r="I7" s="36">
        <v>8245000</v>
      </c>
      <c r="J7" s="36">
        <v>9014400</v>
      </c>
      <c r="K7" s="36">
        <v>9783800</v>
      </c>
      <c r="L7" s="36">
        <v>10553200</v>
      </c>
    </row>
    <row r="8" spans="1:12" x14ac:dyDescent="0.15">
      <c r="A8" s="30" t="s">
        <v>33</v>
      </c>
      <c r="B8" s="34">
        <f>B3+(B6*B4)</f>
        <v>20500000</v>
      </c>
      <c r="D8" s="53"/>
      <c r="E8" s="26">
        <v>70</v>
      </c>
      <c r="F8" s="36">
        <v>7085600</v>
      </c>
      <c r="G8" s="36">
        <v>7998600</v>
      </c>
      <c r="H8" s="36">
        <v>8911600</v>
      </c>
      <c r="I8" s="36">
        <v>9824600</v>
      </c>
      <c r="J8" s="36">
        <v>10737600</v>
      </c>
      <c r="K8" s="36">
        <v>11650600</v>
      </c>
      <c r="L8" s="36">
        <v>12563600</v>
      </c>
    </row>
    <row r="9" spans="1:12" x14ac:dyDescent="0.15">
      <c r="A9" s="29" t="s">
        <v>24</v>
      </c>
      <c r="B9" s="34">
        <f>B7*0.05</f>
        <v>2000000</v>
      </c>
      <c r="D9" s="53"/>
      <c r="E9" s="26">
        <v>74</v>
      </c>
      <c r="F9" s="36">
        <v>8234400</v>
      </c>
      <c r="G9" s="36">
        <v>9291000</v>
      </c>
      <c r="H9" s="36">
        <v>10347600</v>
      </c>
      <c r="I9" s="36">
        <v>11404200</v>
      </c>
      <c r="J9" s="36">
        <v>12460800</v>
      </c>
      <c r="K9" s="36">
        <v>13517400</v>
      </c>
      <c r="L9" s="36">
        <v>14574000</v>
      </c>
    </row>
    <row r="10" spans="1:12" x14ac:dyDescent="0.15">
      <c r="A10" s="29" t="s">
        <v>25</v>
      </c>
      <c r="B10" s="34">
        <f>B7*0.04</f>
        <v>1600000</v>
      </c>
      <c r="D10" s="53"/>
      <c r="E10" s="26">
        <v>78</v>
      </c>
      <c r="F10" s="36">
        <v>9383200</v>
      </c>
      <c r="G10" s="36">
        <v>10583400</v>
      </c>
      <c r="H10" s="36">
        <v>11783600</v>
      </c>
      <c r="I10" s="36">
        <v>12983800</v>
      </c>
      <c r="J10" s="36">
        <v>14184000</v>
      </c>
      <c r="K10" s="36">
        <v>15384200</v>
      </c>
      <c r="L10" s="36">
        <v>16584400</v>
      </c>
    </row>
    <row r="11" spans="1:12" x14ac:dyDescent="0.15">
      <c r="A11" s="25" t="s">
        <v>26</v>
      </c>
      <c r="B11" s="34">
        <f>B7-B8-B9-B10</f>
        <v>15900000</v>
      </c>
      <c r="D11" s="53"/>
      <c r="E11" s="26">
        <v>82</v>
      </c>
      <c r="F11" s="36">
        <v>10532000</v>
      </c>
      <c r="G11" s="36">
        <v>11875800</v>
      </c>
      <c r="H11" s="36">
        <v>13219600</v>
      </c>
      <c r="I11" s="36">
        <v>14563400</v>
      </c>
      <c r="J11" s="36">
        <v>15907200</v>
      </c>
      <c r="K11" s="36">
        <v>17251000</v>
      </c>
      <c r="L11" s="36">
        <v>18594800</v>
      </c>
    </row>
    <row r="12" spans="1:12" x14ac:dyDescent="0.15">
      <c r="A12" s="30" t="s">
        <v>34</v>
      </c>
      <c r="B12" s="34">
        <v>42000</v>
      </c>
      <c r="D12" s="53"/>
      <c r="E12" s="26">
        <v>86</v>
      </c>
      <c r="F12" s="36">
        <v>11680800</v>
      </c>
      <c r="G12" s="36">
        <v>13168200</v>
      </c>
      <c r="H12" s="36">
        <v>14655600</v>
      </c>
      <c r="I12" s="36">
        <v>16143000</v>
      </c>
      <c r="J12" s="36">
        <v>17630400</v>
      </c>
      <c r="K12" s="36">
        <v>19117800</v>
      </c>
      <c r="L12" s="36">
        <v>20605200</v>
      </c>
    </row>
    <row r="13" spans="1:12" x14ac:dyDescent="0.15">
      <c r="A13" s="30" t="s">
        <v>35</v>
      </c>
      <c r="B13" s="34">
        <f>B7*0.0105</f>
        <v>420000</v>
      </c>
      <c r="D13" s="53"/>
      <c r="E13" s="26">
        <v>90</v>
      </c>
      <c r="F13" s="36">
        <v>12829600</v>
      </c>
      <c r="G13" s="36">
        <v>14460600</v>
      </c>
      <c r="H13" s="36">
        <v>16091600</v>
      </c>
      <c r="I13" s="36">
        <v>17722600</v>
      </c>
      <c r="J13" s="36">
        <v>19353600</v>
      </c>
      <c r="K13" s="36">
        <v>20984600</v>
      </c>
      <c r="L13" s="36">
        <v>22615600</v>
      </c>
    </row>
    <row r="14" spans="1:12" x14ac:dyDescent="0.15">
      <c r="A14" s="29" t="s">
        <v>27</v>
      </c>
      <c r="B14" s="34">
        <f>B7*0.002</f>
        <v>80000</v>
      </c>
      <c r="D14" s="53"/>
      <c r="E14" s="26">
        <v>94</v>
      </c>
      <c r="F14" s="36">
        <v>13978400</v>
      </c>
      <c r="G14" s="36">
        <v>15753000</v>
      </c>
      <c r="H14" s="36">
        <v>17527600</v>
      </c>
      <c r="I14" s="36">
        <v>19302200</v>
      </c>
      <c r="J14" s="36">
        <v>21076800</v>
      </c>
      <c r="K14" s="36">
        <v>22851400</v>
      </c>
      <c r="L14" s="36">
        <v>24626000</v>
      </c>
    </row>
    <row r="15" spans="1:12" x14ac:dyDescent="0.15">
      <c r="A15" s="25" t="s">
        <v>28</v>
      </c>
      <c r="B15" s="34">
        <f>B11+B12-B13-B14</f>
        <v>15442000</v>
      </c>
      <c r="D15" s="53"/>
      <c r="E15" s="26">
        <v>98</v>
      </c>
      <c r="F15" s="36">
        <v>15127200</v>
      </c>
      <c r="G15" s="36">
        <v>17045400</v>
      </c>
      <c r="H15" s="36">
        <v>18963600</v>
      </c>
      <c r="I15" s="36">
        <v>20881800</v>
      </c>
      <c r="J15" s="36">
        <v>22800000</v>
      </c>
      <c r="K15" s="36">
        <v>24718200</v>
      </c>
      <c r="L15" s="36">
        <v>26636400</v>
      </c>
    </row>
    <row r="16" spans="1:12" x14ac:dyDescent="0.15">
      <c r="A16" s="30" t="s">
        <v>36</v>
      </c>
      <c r="B16" s="34">
        <v>250000</v>
      </c>
      <c r="D16" s="53"/>
      <c r="E16" s="26">
        <v>102</v>
      </c>
      <c r="F16" s="36">
        <v>16276000</v>
      </c>
      <c r="G16" s="36">
        <v>18337800</v>
      </c>
      <c r="H16" s="36">
        <v>20399600</v>
      </c>
      <c r="I16" s="36">
        <v>22461400</v>
      </c>
      <c r="J16" s="36">
        <v>24523200</v>
      </c>
      <c r="K16" s="36">
        <v>26585000</v>
      </c>
      <c r="L16" s="36">
        <v>28646800</v>
      </c>
    </row>
    <row r="17" spans="1:12" x14ac:dyDescent="0.15">
      <c r="A17" s="29" t="s">
        <v>29</v>
      </c>
      <c r="B17" s="34">
        <v>15000</v>
      </c>
      <c r="D17" s="53"/>
      <c r="E17" s="26">
        <v>106</v>
      </c>
      <c r="F17" s="36">
        <v>17424800</v>
      </c>
      <c r="G17" s="36">
        <v>19630200</v>
      </c>
      <c r="H17" s="36">
        <v>21835600</v>
      </c>
      <c r="I17" s="36">
        <v>24041000</v>
      </c>
      <c r="J17" s="36">
        <v>26246400</v>
      </c>
      <c r="K17" s="36">
        <v>28451800</v>
      </c>
      <c r="L17" s="36">
        <v>30657200</v>
      </c>
    </row>
    <row r="18" spans="1:12" x14ac:dyDescent="0.15">
      <c r="A18" s="29" t="s">
        <v>30</v>
      </c>
      <c r="B18" s="34">
        <v>80000</v>
      </c>
      <c r="D18" s="53"/>
      <c r="E18" s="26">
        <v>110</v>
      </c>
      <c r="F18" s="36">
        <v>18573600</v>
      </c>
      <c r="G18" s="36">
        <v>20922600</v>
      </c>
      <c r="H18" s="36">
        <v>23271600</v>
      </c>
      <c r="I18" s="36">
        <v>25620600</v>
      </c>
      <c r="J18" s="36">
        <v>27969600</v>
      </c>
      <c r="K18" s="36">
        <v>30318600</v>
      </c>
      <c r="L18" s="36">
        <v>32667600</v>
      </c>
    </row>
    <row r="19" spans="1:12" x14ac:dyDescent="0.15">
      <c r="A19" s="25" t="s">
        <v>31</v>
      </c>
      <c r="B19" s="34">
        <f>B15+B16+B17-B18</f>
        <v>15627000</v>
      </c>
    </row>
    <row r="20" spans="1:12" x14ac:dyDescent="0.15">
      <c r="A20" s="30" t="s">
        <v>37</v>
      </c>
      <c r="B20" s="34">
        <f>B19*0.2</f>
        <v>3125400</v>
      </c>
    </row>
    <row r="21" spans="1:12" x14ac:dyDescent="0.15">
      <c r="A21" s="25" t="s">
        <v>32</v>
      </c>
      <c r="B21" s="34">
        <f>B19-B20</f>
        <v>12501600</v>
      </c>
    </row>
    <row r="24" spans="1:12" x14ac:dyDescent="0.15">
      <c r="A24" s="37" t="s">
        <v>38</v>
      </c>
      <c r="B24" s="37" t="s">
        <v>46</v>
      </c>
      <c r="C24" s="37" t="s">
        <v>47</v>
      </c>
    </row>
    <row r="25" spans="1:12" x14ac:dyDescent="0.15">
      <c r="A25" s="26" t="s">
        <v>39</v>
      </c>
      <c r="B25" s="38">
        <v>0</v>
      </c>
      <c r="C25" s="38">
        <f t="shared" ref="C25" si="0">B7</f>
        <v>40000000</v>
      </c>
    </row>
    <row r="26" spans="1:12" x14ac:dyDescent="0.15">
      <c r="A26" s="26" t="s">
        <v>40</v>
      </c>
      <c r="B26" s="38">
        <f>C25-C26</f>
        <v>19500000</v>
      </c>
      <c r="C26" s="38">
        <f>B8</f>
        <v>20500000</v>
      </c>
    </row>
    <row r="27" spans="1:12" x14ac:dyDescent="0.15">
      <c r="A27" s="26" t="s">
        <v>24</v>
      </c>
      <c r="B27" s="38">
        <f>B26-C27</f>
        <v>17500000</v>
      </c>
      <c r="C27" s="38">
        <f>B9</f>
        <v>2000000</v>
      </c>
    </row>
    <row r="28" spans="1:12" x14ac:dyDescent="0.15">
      <c r="A28" s="26" t="s">
        <v>25</v>
      </c>
      <c r="B28" s="38">
        <f>B27-C28</f>
        <v>15900000</v>
      </c>
      <c r="C28" s="38">
        <f>B10</f>
        <v>1600000</v>
      </c>
    </row>
    <row r="29" spans="1:12" x14ac:dyDescent="0.15">
      <c r="A29" s="26" t="s">
        <v>41</v>
      </c>
      <c r="B29" s="38">
        <f>B28+C29</f>
        <v>15942000</v>
      </c>
      <c r="C29" s="38">
        <f>B12</f>
        <v>42000</v>
      </c>
    </row>
    <row r="30" spans="1:12" x14ac:dyDescent="0.15">
      <c r="A30" s="26" t="s">
        <v>42</v>
      </c>
      <c r="B30" s="38">
        <f>B29-C30</f>
        <v>15522000</v>
      </c>
      <c r="C30" s="38">
        <f>B13</f>
        <v>420000</v>
      </c>
    </row>
    <row r="31" spans="1:12" x14ac:dyDescent="0.15">
      <c r="A31" s="26" t="s">
        <v>27</v>
      </c>
      <c r="B31" s="38">
        <f>B30-C31</f>
        <v>15442000</v>
      </c>
      <c r="C31" s="38">
        <f>B14</f>
        <v>80000</v>
      </c>
    </row>
    <row r="32" spans="1:12" x14ac:dyDescent="0.15">
      <c r="A32" s="26" t="s">
        <v>43</v>
      </c>
      <c r="B32" s="38">
        <f>B31+C32</f>
        <v>15692000</v>
      </c>
      <c r="C32" s="38">
        <f>B16</f>
        <v>250000</v>
      </c>
    </row>
    <row r="33" spans="1:3" x14ac:dyDescent="0.15">
      <c r="A33" s="26" t="s">
        <v>29</v>
      </c>
      <c r="B33" s="38">
        <f>B32+C33</f>
        <v>15707000</v>
      </c>
      <c r="C33" s="38">
        <f>B17</f>
        <v>15000</v>
      </c>
    </row>
    <row r="34" spans="1:3" x14ac:dyDescent="0.15">
      <c r="A34" s="26" t="s">
        <v>30</v>
      </c>
      <c r="B34" s="38">
        <f>B33-C34</f>
        <v>15627000</v>
      </c>
      <c r="C34" s="38">
        <f>B18</f>
        <v>80000</v>
      </c>
    </row>
    <row r="35" spans="1:3" x14ac:dyDescent="0.15">
      <c r="A35" s="26" t="s">
        <v>44</v>
      </c>
      <c r="B35" s="38">
        <f>B34-C35</f>
        <v>12501600</v>
      </c>
      <c r="C35" s="38">
        <f>B20</f>
        <v>3125400</v>
      </c>
    </row>
    <row r="36" spans="1:3" x14ac:dyDescent="0.15">
      <c r="A36" s="25" t="s">
        <v>45</v>
      </c>
      <c r="B36" s="38">
        <v>0</v>
      </c>
      <c r="C36" s="38">
        <f>B21</f>
        <v>12501600</v>
      </c>
    </row>
  </sheetData>
  <sheetProtection selectLockedCells="1" selectUnlockedCells="1"/>
  <mergeCells count="2">
    <mergeCell ref="E1:L1"/>
    <mergeCell ref="D2:D18"/>
  </mergeCells>
  <phoneticPr fontId="1" type="noConversion"/>
  <conditionalFormatting sqref="F3:L18">
    <cfRule type="cellIs" dxfId="0" priority="1" operator="greaterThan">
      <formula>10000000</formula>
    </cfRule>
  </conditionalFormatting>
  <dataValidations count="1">
    <dataValidation type="textLength" operator="equal" allowBlank="1" showInputMessage="1" showErrorMessage="1" errorTitle="警告" error="此单元格中数据不允许进行修改！" promptTitle="注意" prompt="请不要修改此单元格中数据！" sqref="B3:B4 B7:B21">
      <formula1>0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3.5" x14ac:dyDescent="0.15"/>
  <cols>
    <col min="1" max="1" width="21" customWidth="1"/>
    <col min="2" max="2" width="21.125" customWidth="1"/>
  </cols>
  <sheetData>
    <row r="1" spans="1:2" x14ac:dyDescent="0.15">
      <c r="A1" s="24" t="s">
        <v>16</v>
      </c>
      <c r="B1" s="25" t="s">
        <v>17</v>
      </c>
    </row>
    <row r="2" spans="1:2" x14ac:dyDescent="0.15">
      <c r="A2" s="25" t="s">
        <v>18</v>
      </c>
      <c r="B2" s="31"/>
    </row>
    <row r="3" spans="1:2" x14ac:dyDescent="0.15">
      <c r="A3" s="26" t="s">
        <v>19</v>
      </c>
      <c r="B3" s="31">
        <v>500000</v>
      </c>
    </row>
    <row r="4" spans="1:2" x14ac:dyDescent="0.15">
      <c r="A4" s="26" t="s">
        <v>20</v>
      </c>
      <c r="B4" s="31">
        <v>40</v>
      </c>
    </row>
    <row r="5" spans="1:2" x14ac:dyDescent="0.15">
      <c r="A5" s="26" t="s">
        <v>21</v>
      </c>
      <c r="B5" s="31">
        <v>73.031754874651824</v>
      </c>
    </row>
    <row r="6" spans="1:2" ht="14.25" thickBot="1" x14ac:dyDescent="0.2">
      <c r="A6" s="28" t="s">
        <v>22</v>
      </c>
      <c r="B6" s="32">
        <v>500000</v>
      </c>
    </row>
    <row r="7" spans="1:2" ht="14.25" thickTop="1" x14ac:dyDescent="0.15">
      <c r="A7" s="27" t="s">
        <v>23</v>
      </c>
      <c r="B7" s="33">
        <f>B5*B6</f>
        <v>36515877.43732591</v>
      </c>
    </row>
    <row r="8" spans="1:2" x14ac:dyDescent="0.15">
      <c r="A8" s="30" t="s">
        <v>33</v>
      </c>
      <c r="B8" s="34">
        <f>B3+(B6*B4)</f>
        <v>20500000</v>
      </c>
    </row>
    <row r="9" spans="1:2" x14ac:dyDescent="0.15">
      <c r="A9" s="29" t="s">
        <v>24</v>
      </c>
      <c r="B9" s="34">
        <f>B7*0.05</f>
        <v>1825793.8718662956</v>
      </c>
    </row>
    <row r="10" spans="1:2" x14ac:dyDescent="0.15">
      <c r="A10" s="29" t="s">
        <v>25</v>
      </c>
      <c r="B10" s="34">
        <f>B7*0.04</f>
        <v>1460635.0974930364</v>
      </c>
    </row>
    <row r="11" spans="1:2" x14ac:dyDescent="0.15">
      <c r="A11" s="25" t="s">
        <v>26</v>
      </c>
      <c r="B11" s="34">
        <f>B7-B8-B9-B10</f>
        <v>12729448.467966579</v>
      </c>
    </row>
    <row r="12" spans="1:2" x14ac:dyDescent="0.15">
      <c r="A12" s="30" t="s">
        <v>34</v>
      </c>
      <c r="B12" s="34">
        <v>42000</v>
      </c>
    </row>
    <row r="13" spans="1:2" x14ac:dyDescent="0.15">
      <c r="A13" s="30" t="s">
        <v>35</v>
      </c>
      <c r="B13" s="34">
        <f>B7*0.0105</f>
        <v>383416.71309192205</v>
      </c>
    </row>
    <row r="14" spans="1:2" x14ac:dyDescent="0.15">
      <c r="A14" s="29" t="s">
        <v>27</v>
      </c>
      <c r="B14" s="34">
        <f>B7*0.002</f>
        <v>73031.754874651815</v>
      </c>
    </row>
    <row r="15" spans="1:2" x14ac:dyDescent="0.15">
      <c r="A15" s="25" t="s">
        <v>28</v>
      </c>
      <c r="B15" s="34">
        <f>B11+B12-B13-B14</f>
        <v>12315000.000000004</v>
      </c>
    </row>
    <row r="16" spans="1:2" x14ac:dyDescent="0.15">
      <c r="A16" s="30" t="s">
        <v>36</v>
      </c>
      <c r="B16" s="34">
        <v>250000</v>
      </c>
    </row>
    <row r="17" spans="1:2" x14ac:dyDescent="0.15">
      <c r="A17" s="29" t="s">
        <v>29</v>
      </c>
      <c r="B17" s="34">
        <v>15000</v>
      </c>
    </row>
    <row r="18" spans="1:2" x14ac:dyDescent="0.15">
      <c r="A18" s="29" t="s">
        <v>30</v>
      </c>
      <c r="B18" s="34">
        <v>80000</v>
      </c>
    </row>
    <row r="19" spans="1:2" x14ac:dyDescent="0.15">
      <c r="A19" s="25" t="s">
        <v>31</v>
      </c>
      <c r="B19" s="34">
        <f>B15+B16+B17-B18</f>
        <v>12500000.000000004</v>
      </c>
    </row>
    <row r="20" spans="1:2" x14ac:dyDescent="0.15">
      <c r="A20" s="30" t="s">
        <v>37</v>
      </c>
      <c r="B20" s="34">
        <f>B19*0.2</f>
        <v>2500000.0000000009</v>
      </c>
    </row>
    <row r="21" spans="1:2" x14ac:dyDescent="0.15">
      <c r="A21" s="25" t="s">
        <v>32</v>
      </c>
      <c r="B21" s="34">
        <f>B19-B20</f>
        <v>10000000.000000004</v>
      </c>
    </row>
  </sheetData>
  <phoneticPr fontId="1" type="noConversion"/>
  <dataValidations count="1">
    <dataValidation type="textLength" operator="equal" allowBlank="1" showInputMessage="1" showErrorMessage="1" errorTitle="警告" error="此单元格中数据不允许进行修改！" promptTitle="注意" prompt="请不要修改此单元格中数据！" sqref="B3:B4 B7:B21">
      <formula1>0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0" sqref="E10"/>
    </sheetView>
  </sheetViews>
  <sheetFormatPr defaultRowHeight="13.5" x14ac:dyDescent="0.15"/>
  <cols>
    <col min="1" max="1" width="25" customWidth="1"/>
    <col min="2" max="2" width="21.25" customWidth="1"/>
  </cols>
  <sheetData>
    <row r="1" spans="1:2" x14ac:dyDescent="0.15">
      <c r="A1" s="24" t="s">
        <v>16</v>
      </c>
      <c r="B1" s="25" t="s">
        <v>17</v>
      </c>
    </row>
    <row r="2" spans="1:2" x14ac:dyDescent="0.15">
      <c r="A2" s="25" t="s">
        <v>18</v>
      </c>
      <c r="B2" s="31"/>
    </row>
    <row r="3" spans="1:2" x14ac:dyDescent="0.15">
      <c r="A3" s="26" t="s">
        <v>19</v>
      </c>
      <c r="B3" s="31">
        <v>500000</v>
      </c>
    </row>
    <row r="4" spans="1:2" x14ac:dyDescent="0.15">
      <c r="A4" s="26" t="s">
        <v>20</v>
      </c>
      <c r="B4" s="31">
        <v>40</v>
      </c>
    </row>
    <row r="5" spans="1:2" x14ac:dyDescent="0.15">
      <c r="A5" s="26" t="s">
        <v>21</v>
      </c>
      <c r="B5" s="31">
        <v>100</v>
      </c>
    </row>
    <row r="6" spans="1:2" ht="14.25" thickBot="1" x14ac:dyDescent="0.2">
      <c r="A6" s="28" t="s">
        <v>22</v>
      </c>
      <c r="B6" s="32">
        <v>500000.00153522182</v>
      </c>
    </row>
    <row r="7" spans="1:2" ht="14.25" thickTop="1" x14ac:dyDescent="0.15">
      <c r="A7" s="27" t="s">
        <v>23</v>
      </c>
      <c r="B7" s="33">
        <f>B5*B6</f>
        <v>50000000.153522179</v>
      </c>
    </row>
    <row r="8" spans="1:2" x14ac:dyDescent="0.15">
      <c r="A8" s="30" t="s">
        <v>33</v>
      </c>
      <c r="B8" s="34">
        <f>B3+(B6*B4)</f>
        <v>20500000.061408874</v>
      </c>
    </row>
    <row r="9" spans="1:2" x14ac:dyDescent="0.15">
      <c r="A9" s="29" t="s">
        <v>24</v>
      </c>
      <c r="B9" s="34">
        <f>B7*0.05</f>
        <v>2500000.0076761092</v>
      </c>
    </row>
    <row r="10" spans="1:2" x14ac:dyDescent="0.15">
      <c r="A10" s="29" t="s">
        <v>25</v>
      </c>
      <c r="B10" s="34">
        <f>B7*0.04</f>
        <v>2000000.0061408873</v>
      </c>
    </row>
    <row r="11" spans="1:2" x14ac:dyDescent="0.15">
      <c r="A11" s="25" t="s">
        <v>26</v>
      </c>
      <c r="B11" s="34">
        <f>B7-B8-B9-B10</f>
        <v>25000000.078296307</v>
      </c>
    </row>
    <row r="12" spans="1:2" x14ac:dyDescent="0.15">
      <c r="A12" s="30" t="s">
        <v>34</v>
      </c>
      <c r="B12" s="34">
        <v>42000</v>
      </c>
    </row>
    <row r="13" spans="1:2" x14ac:dyDescent="0.15">
      <c r="A13" s="30" t="s">
        <v>35</v>
      </c>
      <c r="B13" s="34">
        <f>B7*0.0105</f>
        <v>525000.00161198294</v>
      </c>
    </row>
    <row r="14" spans="1:2" x14ac:dyDescent="0.15">
      <c r="A14" s="29" t="s">
        <v>27</v>
      </c>
      <c r="B14" s="34">
        <f>B7*0.002</f>
        <v>100000.00030704436</v>
      </c>
    </row>
    <row r="15" spans="1:2" x14ac:dyDescent="0.15">
      <c r="A15" s="25" t="s">
        <v>28</v>
      </c>
      <c r="B15" s="34">
        <f>B11+B12-B13-B14</f>
        <v>24417000.07637728</v>
      </c>
    </row>
    <row r="16" spans="1:2" x14ac:dyDescent="0.15">
      <c r="A16" s="30" t="s">
        <v>36</v>
      </c>
      <c r="B16" s="34">
        <v>250000</v>
      </c>
    </row>
    <row r="17" spans="1:2" x14ac:dyDescent="0.15">
      <c r="A17" s="29" t="s">
        <v>29</v>
      </c>
      <c r="B17" s="34">
        <v>15000</v>
      </c>
    </row>
    <row r="18" spans="1:2" x14ac:dyDescent="0.15">
      <c r="A18" s="29" t="s">
        <v>30</v>
      </c>
      <c r="B18" s="34">
        <v>80000</v>
      </c>
    </row>
    <row r="19" spans="1:2" x14ac:dyDescent="0.15">
      <c r="A19" s="25" t="s">
        <v>31</v>
      </c>
      <c r="B19" s="34">
        <f>B15+B16+B17-B18</f>
        <v>24602000.07637728</v>
      </c>
    </row>
    <row r="20" spans="1:2" x14ac:dyDescent="0.15">
      <c r="A20" s="30" t="s">
        <v>37</v>
      </c>
      <c r="B20" s="34">
        <f>B19*0.2</f>
        <v>4920400.015275456</v>
      </c>
    </row>
    <row r="21" spans="1:2" x14ac:dyDescent="0.15">
      <c r="A21" s="25" t="s">
        <v>32</v>
      </c>
      <c r="B21" s="34">
        <f>B19-B20</f>
        <v>19681600.061101824</v>
      </c>
    </row>
  </sheetData>
  <phoneticPr fontId="1" type="noConversion"/>
  <dataValidations count="1">
    <dataValidation type="textLength" operator="equal" allowBlank="1" showInputMessage="1" showErrorMessage="1" errorTitle="警告" error="此单元格中数据不允许进行修改！" promptTitle="注意" prompt="请不要修改此单元格中数据！" sqref="B3:B4 B7:B21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轶凡工作室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郭刚</dc:creator>
  <cp:lastModifiedBy>郭刚</cp:lastModifiedBy>
  <dcterms:created xsi:type="dcterms:W3CDTF">2015-03-23T09:06:35Z</dcterms:created>
  <dcterms:modified xsi:type="dcterms:W3CDTF">2015-03-30T13:24:19Z</dcterms:modified>
</cp:coreProperties>
</file>