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i3 Day 2 Data - Cocurrent - A"/>
  </sheets>
  <calcPr fullCalcOnLoad="1"/>
</workbook>
</file>

<file path=xl/sharedStrings.xml><?xml version="1.0" encoding="utf-8"?>
<sst xmlns="http://schemas.openxmlformats.org/spreadsheetml/2006/main" count="38" uniqueCount="38">
  <si>
    <t>Hints 
used</t>
  </si>
  <si>
    <t xml:space="preserve">Sample 
Number 
</t>
  </si>
  <si>
    <t>Temp 
T1 
[°C]</t>
  </si>
  <si>
    <t>Temp 
T2 
[°C]</t>
  </si>
  <si>
    <t>Temp 
T3 
[°C]</t>
  </si>
  <si>
    <t>Temp 
T4 
[°C]</t>
  </si>
  <si>
    <t>Temp 
T5 
[°C]</t>
  </si>
  <si>
    <t>Temp 
T6 
[°C]</t>
  </si>
  <si>
    <t>Temp 
T7 
[°C]</t>
  </si>
  <si>
    <t>Temp 
T8 
[°C]</t>
  </si>
  <si>
    <t>Temp 
T9 
[°C]</t>
  </si>
  <si>
    <t>Temp 
T10 
[°C]</t>
  </si>
  <si>
    <t>Hot Water 
Pump 
Setting 
[%]</t>
  </si>
  <si>
    <t>Hot Water 
Flowrate 
Fhot 
[l/min]</t>
  </si>
  <si>
    <t>Cold Water 
Valve 
Setting 
[%]</t>
  </si>
  <si>
    <t>Cold Water 
Flowrate 
Fcold 
[l/min]</t>
  </si>
  <si>
    <t xml:space="preserve">Flow 
Orientation 
</t>
  </si>
  <si>
    <t>Notes</t>
  </si>
  <si>
    <t>Specific Heat 
Hot Fluid 
Cph 
[kJ/kg K]</t>
  </si>
  <si>
    <t>Specific Heat 
Cold Fluid 
Cpc 
[kJ/kg K]</t>
  </si>
  <si>
    <t>Hot fluid 
Average 
Temperature 
[°C]</t>
  </si>
  <si>
    <t>Density 
Hot Fluid 
[kg/m³]</t>
  </si>
  <si>
    <t>Cold fluid 
Average 
Temperature 
[°C]</t>
  </si>
  <si>
    <t>Density 
Cold Fluid 
[kg/m³]</t>
  </si>
  <si>
    <t>Thot 
[°C]</t>
  </si>
  <si>
    <t>Tcold 
[°C]</t>
  </si>
  <si>
    <t>Hot Mass 
Flow Rate 
qmh 
[kg/s]</t>
  </si>
  <si>
    <t>Cold Mass 
Flow Rate 
qmc 
[kg/s]</t>
  </si>
  <si>
    <t>Heat Power 
emitted 
Qe 
[W]</t>
  </si>
  <si>
    <t>Heat Power 
absorbed 
Qa 
[W]</t>
  </si>
  <si>
    <t>Heat Power 
lost 
Qf 
[W]</t>
  </si>
  <si>
    <t>Overall 
Efficiency 
[%]</t>
  </si>
  <si>
    <t>Temp 
Efficiency 
of hot fluid 
[%]</t>
  </si>
  <si>
    <t>Temp 
Efficiency 
of cold fluid 
[%]</t>
  </si>
  <si>
    <t>Mean 
Temp 
Efficiency 
[%]</t>
  </si>
  <si>
    <t xml:space="preserve">LMTD 
</t>
  </si>
  <si>
    <t>Overall 
Heat Transfer 
Coefficient 
U</t>
  </si>
  <si>
    <t>Questions 
Score 
[%]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</si>
</sst>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"/>
    <numFmt numFmtId="165" formatCode="#,##0.000"/>
    <numFmt numFmtId="166" formatCode="$#,##0_);($#,##0)"/>
  </numFmts>
  <fonts count="4" x14ac:knownFonts="1">
    <font>
      <sz val="11"/>
      <color theme="1"/>
      <name val="Calibri"/>
      <family val="2"/>
      <scheme val="minor"/>
    </font>
    <font>
      <b/>
      <sz val="11"/>
      <color rgb="FF008080"/>
      <name val="Calibri"/>
      <family val="2"/>
    </font>
    <font>
      <sz val="11"/>
      <color rgb="FF00808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1" applyNumberFormat="1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165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6" applyNumberFormat="1" borderId="1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47"/>
  <sheetViews>
    <sheetView workbookViewId="0" tabSelected="1"/>
  </sheetViews>
  <sheetFormatPr defaultRowHeight="15" x14ac:dyDescent="0.25"/>
  <cols>
    <col min="1" max="1" style="18" width="13.576428571428572" customWidth="1" bestFit="1" hidden="1"/>
    <col min="2" max="2" style="19" width="11.719285714285713" customWidth="1" bestFit="1"/>
    <col min="3" max="3" style="20" width="8.719285714285713" customWidth="1" bestFit="1"/>
    <col min="4" max="4" style="20" width="8.719285714285713" customWidth="1" bestFit="1"/>
    <col min="5" max="5" style="20" width="8.719285714285713" customWidth="1" bestFit="1"/>
    <col min="6" max="6" style="20" width="8.719285714285713" customWidth="1" bestFit="1"/>
    <col min="7" max="7" style="20" width="13.576428571428572" customWidth="1" bestFit="1" hidden="1"/>
    <col min="8" max="8" style="20" width="13.576428571428572" customWidth="1" bestFit="1" hidden="1"/>
    <col min="9" max="9" style="20" width="13.576428571428572" customWidth="1" bestFit="1" hidden="1"/>
    <col min="10" max="10" style="20" width="13.576428571428572" customWidth="1" bestFit="1" hidden="1"/>
    <col min="11" max="11" style="20" width="13.576428571428572" customWidth="1" bestFit="1" hidden="1"/>
    <col min="12" max="12" style="20" width="13.576428571428572" customWidth="1" bestFit="1" hidden="1"/>
    <col min="13" max="13" style="21" width="11.719285714285713" customWidth="1" bestFit="1"/>
    <col min="14" max="14" style="20" width="11.719285714285713" customWidth="1" bestFit="1"/>
    <col min="15" max="15" style="19" width="11.719285714285713" customWidth="1" bestFit="1"/>
    <col min="16" max="16" style="22" width="11.719285714285713" customWidth="1" bestFit="1"/>
    <col min="17" max="17" style="20" width="13.576428571428572" customWidth="1" bestFit="1" hidden="1"/>
    <col min="18" max="18" style="23" width="11.719285714285713" customWidth="1" bestFit="1"/>
    <col min="19" max="19" style="24" width="33.005" customWidth="1" bestFit="1"/>
    <col min="20" max="20" style="23" width="13.147857142857141" customWidth="1" bestFit="1"/>
    <col min="21" max="21" style="23" width="13.147857142857141" customWidth="1" bestFit="1"/>
    <col min="22" max="22" style="23" width="13.576428571428572" customWidth="1" bestFit="1"/>
    <col min="23" max="23" style="23" width="13.576428571428572" customWidth="1" bestFit="1"/>
    <col min="24" max="24" style="23" width="13.576428571428572" customWidth="1" bestFit="1"/>
    <col min="25" max="25" style="23" width="13.576428571428572" customWidth="1" bestFit="1"/>
    <col min="26" max="26" style="23" width="11.719285714285713" customWidth="1" bestFit="1"/>
    <col min="27" max="27" style="23" width="11.719285714285713" customWidth="1" bestFit="1"/>
    <col min="28" max="28" style="23" width="11.719285714285713" customWidth="1" bestFit="1"/>
    <col min="29" max="29" style="23" width="11.719285714285713" customWidth="1" bestFit="1"/>
    <col min="30" max="30" style="23" width="11.719285714285713" customWidth="1" bestFit="1"/>
    <col min="31" max="31" style="23" width="11.719285714285713" customWidth="1" bestFit="1"/>
    <col min="32" max="32" style="23" width="11.719285714285713" customWidth="1" bestFit="1"/>
    <col min="33" max="33" style="23" width="11.719285714285713" customWidth="1" bestFit="1"/>
    <col min="34" max="34" style="23" width="11.719285714285713" customWidth="1" bestFit="1"/>
    <col min="35" max="35" style="23" width="11.719285714285713" customWidth="1" bestFit="1"/>
    <col min="36" max="36" style="23" width="11.719285714285713" customWidth="1" bestFit="1"/>
    <col min="37" max="37" style="25" width="13.576428571428572" customWidth="1" bestFit="1" hidden="1"/>
    <col min="38" max="38" style="23" width="13.147857142857141" customWidth="1" bestFit="1"/>
    <col min="39" max="39" style="23" width="14.147857142857141" customWidth="1" bestFit="1"/>
    <col min="40" max="40" style="23" width="11.719285714285713" customWidth="1" bestFit="1"/>
  </cols>
  <sheetData>
    <row x14ac:dyDescent="0.25" r="1" customHeight="1" ht="75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3" t="s">
        <v>14</v>
      </c>
      <c r="P1" s="6" t="s">
        <v>15</v>
      </c>
      <c r="Q1" s="4"/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2"/>
      <c r="AL1" s="7" t="s">
        <v>35</v>
      </c>
      <c r="AM1" s="7" t="s">
        <v>36</v>
      </c>
      <c r="AN1" s="7" t="s">
        <v>37</v>
      </c>
    </row>
    <row x14ac:dyDescent="0.25" r="2" customHeight="1" ht="21.75">
      <c r="A2" s="8">
        <v>1</v>
      </c>
      <c r="B2" s="9">
        <v>1</v>
      </c>
      <c r="C2" s="10">
        <v>57.115966796875</v>
      </c>
      <c r="D2" s="10">
        <v>64.94140625</v>
      </c>
      <c r="E2" s="10">
        <v>21.4306640625</v>
      </c>
      <c r="F2" s="10">
        <v>25.099853515625</v>
      </c>
      <c r="G2" s="10">
        <v>132.967529296875</v>
      </c>
      <c r="H2" s="10">
        <v>132.967529296875</v>
      </c>
      <c r="I2" s="10">
        <v>132.967529296875</v>
      </c>
      <c r="J2" s="10">
        <v>132.967529296875</v>
      </c>
      <c r="K2" s="10">
        <v>132.967529296875</v>
      </c>
      <c r="L2" s="10">
        <v>132.967529296875</v>
      </c>
      <c r="M2" s="11">
        <v>30</v>
      </c>
      <c r="N2" s="10">
        <v>1.904296875</v>
      </c>
      <c r="O2" s="9">
        <v>100</v>
      </c>
      <c r="P2" s="12">
        <v>5.0537109375</v>
      </c>
      <c r="Q2" s="10">
        <v>0</v>
      </c>
      <c r="R2" s="13">
        <f>IF(ISNUMBER(Q2),IF(Q2=1,"Countercurrent","Cocurrent"),"")</f>
      </c>
      <c r="S2" s="14"/>
      <c r="T2" s="11">
        <f>IF(ISNUMBER(C2),1.15290498E-12*(V2^6)-3.5879038802E-10*(V2^5)+4.710833256816E-08*(V2^4)-3.38194190874219E-06*(V2^3)+0.000148978977392744*(V2^2)-0.00373903643230733*(V2)+4.21734712411944,"")</f>
      </c>
      <c r="U2" s="11">
        <f>IF(ISNUMBER(D2),1.15290498E-12*(X2^6)-3.5879038802E-10*(X2^5)+4.710833256816E-08*(X2^4)-3.38194190874219E-06*(X2^3)+0.000148978977392744*(X2^2)-0.00373903643230733*(X2)+4.21734712411944,"")</f>
      </c>
      <c r="V2" s="12">
        <f>IF(ISNUMBER(C2),AVERAGE(C2,D2),"")</f>
      </c>
      <c r="W2" s="10">
        <f>IF(ISNUMBER(F2),-0.0000002301*(V2^4)+0.0000569866*(V2^3)-0.0082923226*(V2^2)+0.0654036947*V2+999.8017570756,"")</f>
      </c>
      <c r="X2" s="12">
        <f>IF(ISNUMBER(E2),AVERAGE(E2,F2),"")</f>
      </c>
      <c r="Y2" s="10">
        <f>IF(ISNUMBER(F2),-0.0000002301*(X2^4)+0.0000569866*(X2^3)-0.0082923226*(X2^2)+0.0654036947*X2+999.8017570756,"")</f>
      </c>
      <c r="Z2" s="10">
        <f>IF(ISNUMBER(C2),IF(R2="Countercurrent",C2-D2,D2-C2),"")</f>
      </c>
      <c r="AA2" s="10">
        <f>IF(ISNUMBER(E2),F2-E2,"")</f>
      </c>
      <c r="AB2" s="11">
        <f>IF(ISNUMBER(N2),N2*W2/(1000*60),"")</f>
      </c>
      <c r="AC2" s="11">
        <f>IF(ISNUMBER(P2),P2*Y2/(1000*60),"")</f>
      </c>
      <c r="AD2" s="10">
        <f>IF(SUM($A$1:$A$1000)=0,IF(ROW($A2)=6,"Hidden",""),IF(ISNUMBER(AB2),AB2*T2*ABS(Z2)*1000,""))</f>
      </c>
      <c r="AE2" s="10">
        <f>IF(SUM($A$1:$A$1000)=0,IF(ROW($A2)=6,"Hidden",""),IF(ISNUMBER(AC2),AC2*U2*AA2*1000,""))</f>
      </c>
      <c r="AF2" s="10">
        <f>IF(SUM($A$1:$A$1000)=0,IF(ROW($A2)=6,"Hidden",""),IF(ISNUMBER(AD2),AD2-AE2,""))</f>
      </c>
      <c r="AG2" s="10">
        <f>IF(SUM($A$1:$A$1000)=0,IF(ROW($A2)=6,"Hidden",""),IF(ISNUMBER(AD2),IF(AD2=0,0,AE2*100/AD2),""))</f>
      </c>
      <c r="AH2" s="10">
        <f>IF(SUM($A$1:$A$1000)=0,IF(ROW($A2)=6,"Hidden",""),IF(ISNUMBER(C2),IF(R2="cocurrent",IF((D2=E2),0,(D2-C2)*100/(D2-E2)),IF((C2=E2),0,(C2-D2)*100/(C2-E2))),""))</f>
      </c>
      <c r="AI2" s="10">
        <f>IF(SUM($A$1:$A$1000)=0,IF(ROW($A2)=6,"Hidden",""),IF(ISNUMBER(C2),IF(R2="cocurrent",IF(C2=E2,0,(F2-E2)*100/(D2-E2)),IF(C2=E2,0,(F2-E2)*100/(C2-E2))),""))</f>
      </c>
      <c r="AJ2" s="10">
        <f>IF(SUM($A$1:$A$1000)=0,IF(ROW($A2)=6,"Hidden",""),IF(ISNUMBER(AH2),(AH2+AI2)/2,""))</f>
      </c>
      <c r="AK2" s="12">
        <f>IF(C2=F2,0,(D2-E2)/(C2-F2))</f>
      </c>
      <c r="AL2" s="12">
        <f>IF(ISNUMBER(F2),IF(OR(AK2&lt;=0,AK2=1),0,((D2-E2)-(C2-F2))/LN(AK2)),"")</f>
      </c>
      <c r="AM2" s="12">
        <f>IF(ISNUMBER(AL2),IF(AL2=0,0,(AB2*T2*Z2*1000)/(PI()*0.006*1.008*AL2)),"")</f>
      </c>
      <c r="AN2" s="15">
        <f>IF(ISNUMBER(A2),IF(ROW(A2)=2,1-(A2/13),""),"")</f>
      </c>
    </row>
    <row x14ac:dyDescent="0.25" r="3" customHeight="1" ht="21.75">
      <c r="A3" s="8">
        <v>1</v>
      </c>
      <c r="B3" s="9">
        <v>2</v>
      </c>
      <c r="C3" s="10">
        <v>56.95361328125</v>
      </c>
      <c r="D3" s="10">
        <v>64.87646484375</v>
      </c>
      <c r="E3" s="10">
        <v>21.4306640625</v>
      </c>
      <c r="F3" s="10">
        <v>25.13232421875</v>
      </c>
      <c r="G3" s="10">
        <v>132.967529296875</v>
      </c>
      <c r="H3" s="10">
        <v>132.967529296875</v>
      </c>
      <c r="I3" s="10">
        <v>132.967529296875</v>
      </c>
      <c r="J3" s="10">
        <v>132.967529296875</v>
      </c>
      <c r="K3" s="10">
        <v>132.967529296875</v>
      </c>
      <c r="L3" s="10">
        <v>132.967529296875</v>
      </c>
      <c r="M3" s="11">
        <v>30</v>
      </c>
      <c r="N3" s="10">
        <v>2.001953125</v>
      </c>
      <c r="O3" s="9">
        <v>100</v>
      </c>
      <c r="P3" s="12">
        <v>5.01708984375</v>
      </c>
      <c r="Q3" s="10">
        <v>0</v>
      </c>
      <c r="R3" s="13">
        <f>IF(ISNUMBER(Q3),IF(Q3=1,"Countercurrent","Cocurrent"),"")</f>
      </c>
      <c r="S3" s="14"/>
      <c r="T3" s="11">
        <f>IF(ISNUMBER(C3),1.15290498E-12*(V3^6)-3.5879038802E-10*(V3^5)+4.710833256816E-08*(V3^4)-3.38194190874219E-06*(V3^3)+0.000148978977392744*(V3^2)-0.00373903643230733*(V3)+4.21734712411944,"")</f>
      </c>
      <c r="U3" s="11">
        <f>IF(ISNUMBER(D3),1.15290498E-12*(X3^6)-3.5879038802E-10*(X3^5)+4.710833256816E-08*(X3^4)-3.38194190874219E-06*(X3^3)+0.000148978977392744*(X3^2)-0.00373903643230733*(X3)+4.21734712411944,"")</f>
      </c>
      <c r="V3" s="12">
        <f>IF(ISNUMBER(C3),AVERAGE(C3,D3),"")</f>
      </c>
      <c r="W3" s="10">
        <f>IF(ISNUMBER(F3),-0.0000002301*(V3^4)+0.0000569866*(V3^3)-0.0082923226*(V3^2)+0.0654036947*V3+999.8017570756,"")</f>
      </c>
      <c r="X3" s="12">
        <f>IF(ISNUMBER(E3),AVERAGE(E3,F3),"")</f>
      </c>
      <c r="Y3" s="10">
        <f>IF(ISNUMBER(F3),-0.0000002301*(X3^4)+0.0000569866*(X3^3)-0.0082923226*(X3^2)+0.0654036947*X3+999.8017570756,"")</f>
      </c>
      <c r="Z3" s="10">
        <f>IF(ISNUMBER(C3),IF(R3="Countercurrent",C3-D3,D3-C3),"")</f>
      </c>
      <c r="AA3" s="10">
        <f>IF(ISNUMBER(E3),F3-E3,"")</f>
      </c>
      <c r="AB3" s="11">
        <f>IF(ISNUMBER(N3),N3*W3/(1000*60),"")</f>
      </c>
      <c r="AC3" s="11">
        <f>IF(ISNUMBER(P3),P3*Y3/(1000*60),"")</f>
      </c>
      <c r="AD3" s="10">
        <f>IF(SUM($A$1:$A$1000)=0,IF(ROW($A3)=6,"Hidden",""),IF(ISNUMBER(AB3),AB3*T3*ABS(Z3)*1000,""))</f>
      </c>
      <c r="AE3" s="10">
        <f>IF(SUM($A$1:$A$1000)=0,IF(ROW($A3)=6,"Hidden",""),IF(ISNUMBER(AC3),AC3*U3*AA3*1000,""))</f>
      </c>
      <c r="AF3" s="10">
        <f>IF(SUM($A$1:$A$1000)=0,IF(ROW($A3)=6,"Hidden",""),IF(ISNUMBER(AD3),AD3-AE3,""))</f>
      </c>
      <c r="AG3" s="10">
        <f>IF(SUM($A$1:$A$1000)=0,IF(ROW($A3)=6,"Hidden",""),IF(ISNUMBER(AD3),IF(AD3=0,0,AE3*100/AD3),""))</f>
      </c>
      <c r="AH3" s="10">
        <f>IF(SUM($A$1:$A$1000)=0,IF(ROW($A3)=6,"Hidden",""),IF(ISNUMBER(C3),IF(R3="cocurrent",IF((D3=E3),0,(D3-C3)*100/(D3-E3)),IF((C3=E3),0,(C3-D3)*100/(C3-E3))),""))</f>
      </c>
      <c r="AI3" s="10">
        <f>IF(SUM($A$1:$A$1000)=0,IF(ROW($A3)=6,"Hidden",""),IF(ISNUMBER(C3),IF(R3="cocurrent",IF(C3=E3,0,(F3-E3)*100/(D3-E3)),IF(C3=E3,0,(F3-E3)*100/(C3-E3))),""))</f>
      </c>
      <c r="AJ3" s="10">
        <f>IF(SUM($A$1:$A$1000)=0,IF(ROW($A3)=6,"Hidden",""),IF(ISNUMBER(AH3),(AH3+AI3)/2,""))</f>
      </c>
      <c r="AK3" s="12">
        <f>IF(C3=F3,0,(D3-E3)/(C3-F3))</f>
      </c>
      <c r="AL3" s="12">
        <f>IF(ISNUMBER(F3),IF(OR(AK3&lt;=0,AK3=1),0,((D3-E3)-(C3-F3))/LN(AK3)),"")</f>
      </c>
      <c r="AM3" s="12">
        <f>IF(ISNUMBER(AL3),IF(AL3=0,0,(AB3*T3*Z3*1000)/(PI()*0.006*1.008*AL3)),"")</f>
      </c>
      <c r="AN3" s="15">
        <f>IF(ISNUMBER(A3),IF(ROW(A3)=2,1-(A3/13),""),"")</f>
      </c>
    </row>
    <row x14ac:dyDescent="0.25" r="4" customHeight="1" ht="21.75">
      <c r="A4" s="8">
        <v>1</v>
      </c>
      <c r="B4" s="9">
        <v>3</v>
      </c>
      <c r="C4" s="10">
        <v>56.82373046875</v>
      </c>
      <c r="D4" s="10">
        <v>64.584228515625</v>
      </c>
      <c r="E4" s="10">
        <v>21.4306640625</v>
      </c>
      <c r="F4" s="10">
        <v>25.0673828125</v>
      </c>
      <c r="G4" s="10">
        <v>132.967529296875</v>
      </c>
      <c r="H4" s="10">
        <v>132.967529296875</v>
      </c>
      <c r="I4" s="10">
        <v>132.967529296875</v>
      </c>
      <c r="J4" s="10">
        <v>132.967529296875</v>
      </c>
      <c r="K4" s="10">
        <v>132.967529296875</v>
      </c>
      <c r="L4" s="10">
        <v>132.967529296875</v>
      </c>
      <c r="M4" s="11">
        <v>30</v>
      </c>
      <c r="N4" s="10">
        <v>2</v>
      </c>
      <c r="O4" s="9">
        <v>100</v>
      </c>
      <c r="P4" s="12">
        <v>5.11474609375</v>
      </c>
      <c r="Q4" s="10">
        <v>0</v>
      </c>
      <c r="R4" s="13">
        <f>IF(ISNUMBER(Q4),IF(Q4=1,"Countercurrent","Cocurrent"),"")</f>
      </c>
      <c r="S4" s="14"/>
      <c r="T4" s="11">
        <f>IF(ISNUMBER(C4),1.15290498E-12*(V4^6)-3.5879038802E-10*(V4^5)+4.710833256816E-08*(V4^4)-3.38194190874219E-06*(V4^3)+0.000148978977392744*(V4^2)-0.00373903643230733*(V4)+4.21734712411944,"")</f>
      </c>
      <c r="U4" s="11">
        <f>IF(ISNUMBER(D4),1.15290498E-12*(X4^6)-3.5879038802E-10*(X4^5)+4.710833256816E-08*(X4^4)-3.38194190874219E-06*(X4^3)+0.000148978977392744*(X4^2)-0.00373903643230733*(X4)+4.21734712411944,"")</f>
      </c>
      <c r="V4" s="12">
        <f>IF(ISNUMBER(C4),AVERAGE(C4,D4),"")</f>
      </c>
      <c r="W4" s="10">
        <f>IF(ISNUMBER(F4),-0.0000002301*(V4^4)+0.0000569866*(V4^3)-0.0082923226*(V4^2)+0.0654036947*V4+999.8017570756,"")</f>
      </c>
      <c r="X4" s="12">
        <f>IF(ISNUMBER(E4),AVERAGE(E4,F4),"")</f>
      </c>
      <c r="Y4" s="10">
        <f>IF(ISNUMBER(F4),-0.0000002301*(X4^4)+0.0000569866*(X4^3)-0.0082923226*(X4^2)+0.0654036947*X4+999.8017570756,"")</f>
      </c>
      <c r="Z4" s="10">
        <f>IF(ISNUMBER(C4),IF(R4="Countercurrent",C4-D4,D4-C4),"")</f>
      </c>
      <c r="AA4" s="10">
        <f>IF(ISNUMBER(E4),F4-E4,"")</f>
      </c>
      <c r="AB4" s="11">
        <f>IF(ISNUMBER(N4),N4*W4/(1000*60),"")</f>
      </c>
      <c r="AC4" s="11">
        <f>IF(ISNUMBER(P4),P4*Y4/(1000*60),"")</f>
      </c>
      <c r="AD4" s="10">
        <f>IF(SUM($A$1:$A$1000)=0,IF(ROW($A4)=6,"Hidden",""),IF(ISNUMBER(AB4),AB4*T4*ABS(Z4)*1000,""))</f>
      </c>
      <c r="AE4" s="10">
        <f>IF(SUM($A$1:$A$1000)=0,IF(ROW($A4)=6,"Hidden",""),IF(ISNUMBER(AC4),AC4*U4*AA4*1000,""))</f>
      </c>
      <c r="AF4" s="10">
        <f>IF(SUM($A$1:$A$1000)=0,IF(ROW($A4)=6,"Hidden",""),IF(ISNUMBER(AD4),AD4-AE4,""))</f>
      </c>
      <c r="AG4" s="10">
        <f>IF(SUM($A$1:$A$1000)=0,IF(ROW($A4)=6,"Hidden",""),IF(ISNUMBER(AD4),IF(AD4=0,0,AE4*100/AD4),""))</f>
      </c>
      <c r="AH4" s="10">
        <f>IF(SUM($A$1:$A$1000)=0,IF(ROW($A4)=6,"Hidden",""),IF(ISNUMBER(C4),IF(R4="cocurrent",IF((D4=E4),0,(D4-C4)*100/(D4-E4)),IF((C4=E4),0,(C4-D4)*100/(C4-E4))),""))</f>
      </c>
      <c r="AI4" s="10">
        <f>IF(SUM($A$1:$A$1000)=0,IF(ROW($A4)=6,"Hidden",""),IF(ISNUMBER(C4),IF(R4="cocurrent",IF(C4=E4,0,(F4-E4)*100/(D4-E4)),IF(C4=E4,0,(F4-E4)*100/(C4-E4))),""))</f>
      </c>
      <c r="AJ4" s="10">
        <f>IF(SUM($A$1:$A$1000)=0,IF(ROW($A4)=6,"Hidden",""),IF(ISNUMBER(AH4),(AH4+AI4)/2,""))</f>
      </c>
      <c r="AK4" s="12">
        <f>IF(C4=F4,0,(D4-E4)/(C4-F4))</f>
      </c>
      <c r="AL4" s="12">
        <f>IF(ISNUMBER(F4),IF(OR(AK4&lt;=0,AK4=1),0,((D4-E4)-(C4-F4))/LN(AK4)),"")</f>
      </c>
      <c r="AM4" s="12">
        <f>IF(ISNUMBER(AL4),IF(AL4=0,0,(AB4*T4*Z4*1000)/(PI()*0.006*1.008*AL4)),"")</f>
      </c>
      <c r="AN4" s="15">
        <f>IF(ISNUMBER(A4),IF(ROW(A4)=2,1-(A4/13),""),"")</f>
      </c>
    </row>
    <row x14ac:dyDescent="0.25" r="5" customHeight="1" ht="21.75">
      <c r="A5" s="8">
        <v>1</v>
      </c>
      <c r="B5" s="9">
        <v>4</v>
      </c>
      <c r="C5" s="10">
        <v>56.69384765625</v>
      </c>
      <c r="D5" s="10">
        <v>64.5517578125</v>
      </c>
      <c r="E5" s="10">
        <v>21.4306640625</v>
      </c>
      <c r="F5" s="10">
        <v>25.034912109375</v>
      </c>
      <c r="G5" s="10">
        <v>132.967529296875</v>
      </c>
      <c r="H5" s="10">
        <v>132.967529296875</v>
      </c>
      <c r="I5" s="10">
        <v>132.967529296875</v>
      </c>
      <c r="J5" s="10">
        <v>132.967529296875</v>
      </c>
      <c r="K5" s="10">
        <v>132.967529296875</v>
      </c>
      <c r="L5" s="10">
        <v>132.967529296875</v>
      </c>
      <c r="M5" s="11">
        <v>29</v>
      </c>
      <c r="N5" s="10">
        <v>2.06298828125</v>
      </c>
      <c r="O5" s="9">
        <v>100</v>
      </c>
      <c r="P5" s="12">
        <v>5.078125</v>
      </c>
      <c r="Q5" s="10">
        <v>0</v>
      </c>
      <c r="R5" s="13">
        <f>IF(ISNUMBER(Q5),IF(Q5=1,"Countercurrent","Cocurrent"),"")</f>
      </c>
      <c r="S5" s="14"/>
      <c r="T5" s="11">
        <f>IF(ISNUMBER(C5),1.15290498E-12*(V5^6)-3.5879038802E-10*(V5^5)+4.710833256816E-08*(V5^4)-3.38194190874219E-06*(V5^3)+0.000148978977392744*(V5^2)-0.00373903643230733*(V5)+4.21734712411944,"")</f>
      </c>
      <c r="U5" s="11">
        <f>IF(ISNUMBER(D5),1.15290498E-12*(X5^6)-3.5879038802E-10*(X5^5)+4.710833256816E-08*(X5^4)-3.38194190874219E-06*(X5^3)+0.000148978977392744*(X5^2)-0.00373903643230733*(X5)+4.21734712411944,"")</f>
      </c>
      <c r="V5" s="12">
        <f>IF(ISNUMBER(C5),AVERAGE(C5,D5),"")</f>
      </c>
      <c r="W5" s="10">
        <f>IF(ISNUMBER(F5),-0.0000002301*(V5^4)+0.0000569866*(V5^3)-0.0082923226*(V5^2)+0.0654036947*V5+999.8017570756,"")</f>
      </c>
      <c r="X5" s="12">
        <f>IF(ISNUMBER(E5),AVERAGE(E5,F5),"")</f>
      </c>
      <c r="Y5" s="10">
        <f>IF(ISNUMBER(F5),-0.0000002301*(X5^4)+0.0000569866*(X5^3)-0.0082923226*(X5^2)+0.0654036947*X5+999.8017570756,"")</f>
      </c>
      <c r="Z5" s="10">
        <f>IF(ISNUMBER(C5),IF(R5="Countercurrent",C5-D5,D5-C5),"")</f>
      </c>
      <c r="AA5" s="10">
        <f>IF(ISNUMBER(E5),F5-E5,"")</f>
      </c>
      <c r="AB5" s="11">
        <f>IF(ISNUMBER(N5),N5*W5/(1000*60),"")</f>
      </c>
      <c r="AC5" s="11">
        <f>IF(ISNUMBER(P5),P5*Y5/(1000*60),"")</f>
      </c>
      <c r="AD5" s="10">
        <f>IF(SUM($A$1:$A$1000)=0,IF(ROW($A5)=6,"Hidden",""),IF(ISNUMBER(AB5),AB5*T5*ABS(Z5)*1000,""))</f>
      </c>
      <c r="AE5" s="10">
        <f>IF(SUM($A$1:$A$1000)=0,IF(ROW($A5)=6,"Hidden",""),IF(ISNUMBER(AC5),AC5*U5*AA5*1000,""))</f>
      </c>
      <c r="AF5" s="10">
        <f>IF(SUM($A$1:$A$1000)=0,IF(ROW($A5)=6,"Hidden",""),IF(ISNUMBER(AD5),AD5-AE5,""))</f>
      </c>
      <c r="AG5" s="10">
        <f>IF(SUM($A$1:$A$1000)=0,IF(ROW($A5)=6,"Hidden",""),IF(ISNUMBER(AD5),IF(AD5=0,0,AE5*100/AD5),""))</f>
      </c>
      <c r="AH5" s="10">
        <f>IF(SUM($A$1:$A$1000)=0,IF(ROW($A5)=6,"Hidden",""),IF(ISNUMBER(C5),IF(R5="cocurrent",IF((D5=E5),0,(D5-C5)*100/(D5-E5)),IF((C5=E5),0,(C5-D5)*100/(C5-E5))),""))</f>
      </c>
      <c r="AI5" s="10">
        <f>IF(SUM($A$1:$A$1000)=0,IF(ROW($A5)=6,"Hidden",""),IF(ISNUMBER(C5),IF(R5="cocurrent",IF(C5=E5,0,(F5-E5)*100/(D5-E5)),IF(C5=E5,0,(F5-E5)*100/(C5-E5))),""))</f>
      </c>
      <c r="AJ5" s="10">
        <f>IF(SUM($A$1:$A$1000)=0,IF(ROW($A5)=6,"Hidden",""),IF(ISNUMBER(AH5),(AH5+AI5)/2,""))</f>
      </c>
      <c r="AK5" s="12">
        <f>IF(C5=F5,0,(D5-E5)/(C5-F5))</f>
      </c>
      <c r="AL5" s="12">
        <f>IF(ISNUMBER(F5),IF(OR(AK5&lt;=0,AK5=1),0,((D5-E5)-(C5-F5))/LN(AK5)),"")</f>
      </c>
      <c r="AM5" s="12">
        <f>IF(ISNUMBER(AL5),IF(AL5=0,0,(AB5*T5*Z5*1000)/(PI()*0.006*1.008*AL5)),"")</f>
      </c>
      <c r="AN5" s="15">
        <f>IF(ISNUMBER(A5),IF(ROW(A5)=2,1-(A5/13),""),"")</f>
      </c>
    </row>
    <row x14ac:dyDescent="0.25" r="6" customHeight="1" ht="21.75">
      <c r="A6" s="8">
        <v>1</v>
      </c>
      <c r="B6" s="9">
        <v>5</v>
      </c>
      <c r="C6" s="10">
        <v>56.791259765625</v>
      </c>
      <c r="D6" s="10">
        <v>64.714111328125</v>
      </c>
      <c r="E6" s="10">
        <v>21.4306640625</v>
      </c>
      <c r="F6" s="10">
        <v>25.099853515625</v>
      </c>
      <c r="G6" s="10">
        <v>132.967529296875</v>
      </c>
      <c r="H6" s="10">
        <v>132.967529296875</v>
      </c>
      <c r="I6" s="10">
        <v>132.967529296875</v>
      </c>
      <c r="J6" s="10">
        <v>132.967529296875</v>
      </c>
      <c r="K6" s="10">
        <v>132.967529296875</v>
      </c>
      <c r="L6" s="10">
        <v>132.967529296875</v>
      </c>
      <c r="M6" s="11">
        <v>29</v>
      </c>
      <c r="N6" s="10">
        <v>2.1</v>
      </c>
      <c r="O6" s="9">
        <v>100</v>
      </c>
      <c r="P6" s="12">
        <v>5.09033203125</v>
      </c>
      <c r="Q6" s="10">
        <v>0</v>
      </c>
      <c r="R6" s="13">
        <f>IF(ISNUMBER(Q6),IF(Q6=1,"Countercurrent","Cocurrent"),"")</f>
      </c>
      <c r="S6" s="14"/>
      <c r="T6" s="11">
        <f>IF(ISNUMBER(C6),1.15290498E-12*(V6^6)-3.5879038802E-10*(V6^5)+4.710833256816E-08*(V6^4)-3.38194190874219E-06*(V6^3)+0.000148978977392744*(V6^2)-0.00373903643230733*(V6)+4.21734712411944,"")</f>
      </c>
      <c r="U6" s="11">
        <f>IF(ISNUMBER(D6),1.15290498E-12*(X6^6)-3.5879038802E-10*(X6^5)+4.710833256816E-08*(X6^4)-3.38194190874219E-06*(X6^3)+0.000148978977392744*(X6^2)-0.00373903643230733*(X6)+4.21734712411944,"")</f>
      </c>
      <c r="V6" s="12">
        <f>IF(ISNUMBER(C6),AVERAGE(C6,D6),"")</f>
      </c>
      <c r="W6" s="10">
        <f>IF(ISNUMBER(F6),-0.0000002301*(V6^4)+0.0000569866*(V6^3)-0.0082923226*(V6^2)+0.0654036947*V6+999.8017570756,"")</f>
      </c>
      <c r="X6" s="12">
        <f>IF(ISNUMBER(E6),AVERAGE(E6,F6),"")</f>
      </c>
      <c r="Y6" s="10">
        <f>IF(ISNUMBER(F6),-0.0000002301*(X6^4)+0.0000569866*(X6^3)-0.0082923226*(X6^2)+0.0654036947*X6+999.8017570756,"")</f>
      </c>
      <c r="Z6" s="10">
        <f>IF(ISNUMBER(C6),IF(R6="Countercurrent",C6-D6,D6-C6),"")</f>
      </c>
      <c r="AA6" s="10">
        <f>IF(ISNUMBER(E6),F6-E6,"")</f>
      </c>
      <c r="AB6" s="11">
        <f>IF(ISNUMBER(N6),N6*W6/(1000*60),"")</f>
      </c>
      <c r="AC6" s="11">
        <f>IF(ISNUMBER(P6),P6*Y6/(1000*60),"")</f>
      </c>
      <c r="AD6" s="10">
        <f>IF(SUM($A$1:$A$1000)=0,IF(ROW($A6)=6,"Hidden",""),IF(ISNUMBER(AB6),AB6*T6*ABS(Z6)*1000,""))</f>
      </c>
      <c r="AE6" s="10">
        <f>IF(SUM($A$1:$A$1000)=0,IF(ROW($A6)=6,"Hidden",""),IF(ISNUMBER(AC6),AC6*U6*AA6*1000,""))</f>
      </c>
      <c r="AF6" s="10">
        <f>IF(SUM($A$1:$A$1000)=0,IF(ROW($A6)=6,"Hidden",""),IF(ISNUMBER(AD6),AD6-AE6,""))</f>
      </c>
      <c r="AG6" s="10">
        <f>IF(SUM($A$1:$A$1000)=0,IF(ROW($A6)=6,"Hidden",""),IF(ISNUMBER(AD6),IF(AD6=0,0,AE6*100/AD6),""))</f>
      </c>
      <c r="AH6" s="10">
        <f>IF(SUM($A$1:$A$1000)=0,IF(ROW($A6)=6,"Hidden",""),IF(ISNUMBER(C6),IF(R6="cocurrent",IF((D6=E6),0,(D6-C6)*100/(D6-E6)),IF((C6=E6),0,(C6-D6)*100/(C6-E6))),""))</f>
      </c>
      <c r="AI6" s="10">
        <f>IF(SUM($A$1:$A$1000)=0,IF(ROW($A6)=6,"Hidden",""),IF(ISNUMBER(C6),IF(R6="cocurrent",IF(C6=E6,0,(F6-E6)*100/(D6-E6)),IF(C6=E6,0,(F6-E6)*100/(C6-E6))),""))</f>
      </c>
      <c r="AJ6" s="10">
        <f>IF(SUM($A$1:$A$1000)=0,IF(ROW($A6)=6,"Hidden",""),IF(ISNUMBER(AH6),(AH6+AI6)/2,""))</f>
      </c>
      <c r="AK6" s="12">
        <f>IF(C6=F6,0,(D6-E6)/(C6-F6))</f>
      </c>
      <c r="AL6" s="12">
        <f>IF(ISNUMBER(F6),IF(OR(AK6&lt;=0,AK6=1),0,((D6-E6)-(C6-F6))/LN(AK6)),"")</f>
      </c>
      <c r="AM6" s="12">
        <f>IF(ISNUMBER(AL6),IF(AL6=0,0,(AB6*T6*Z6*1000)/(PI()*0.006*1.008*AL6)),"")</f>
      </c>
      <c r="AN6" s="15">
        <f>IF(ISNUMBER(A6),IF(ROW(A6)=2,1-(A6/13),""),"")</f>
      </c>
    </row>
    <row x14ac:dyDescent="0.25" r="7" customHeight="1" ht="21.75">
      <c r="A7" s="8">
        <v>1</v>
      </c>
      <c r="B7" s="9">
        <v>6</v>
      </c>
      <c r="C7" s="10">
        <v>56.986083984375</v>
      </c>
      <c r="D7" s="10">
        <v>64.973876953125</v>
      </c>
      <c r="E7" s="10">
        <v>21.4306640625</v>
      </c>
      <c r="F7" s="10">
        <v>25.099853515625</v>
      </c>
      <c r="G7" s="10">
        <v>132.967529296875</v>
      </c>
      <c r="H7" s="10">
        <v>132.967529296875</v>
      </c>
      <c r="I7" s="10">
        <v>132.967529296875</v>
      </c>
      <c r="J7" s="10">
        <v>132.967529296875</v>
      </c>
      <c r="K7" s="10">
        <v>132.967529296875</v>
      </c>
      <c r="L7" s="10">
        <v>132.967529296875</v>
      </c>
      <c r="M7" s="11">
        <v>30</v>
      </c>
      <c r="N7" s="10">
        <v>1.7822265625</v>
      </c>
      <c r="O7" s="9">
        <v>100</v>
      </c>
      <c r="P7" s="12">
        <v>5.17578125</v>
      </c>
      <c r="Q7" s="10">
        <v>0</v>
      </c>
      <c r="R7" s="13">
        <f>IF(ISNUMBER(Q7),IF(Q7=1,"Countercurrent","Cocurrent"),"")</f>
      </c>
      <c r="S7" s="14"/>
      <c r="T7" s="11">
        <f>IF(ISNUMBER(C7),1.15290498E-12*(V7^6)-3.5879038802E-10*(V7^5)+4.710833256816E-08*(V7^4)-3.38194190874219E-06*(V7^3)+0.000148978977392744*(V7^2)-0.00373903643230733*(V7)+4.21734712411944,"")</f>
      </c>
      <c r="U7" s="11">
        <f>IF(ISNUMBER(D7),1.15290498E-12*(X7^6)-3.5879038802E-10*(X7^5)+4.710833256816E-08*(X7^4)-3.38194190874219E-06*(X7^3)+0.000148978977392744*(X7^2)-0.00373903643230733*(X7)+4.21734712411944,"")</f>
      </c>
      <c r="V7" s="12">
        <f>IF(ISNUMBER(C7),AVERAGE(C7,D7),"")</f>
      </c>
      <c r="W7" s="10">
        <f>IF(ISNUMBER(F7),-0.0000002301*(V7^4)+0.0000569866*(V7^3)-0.0082923226*(V7^2)+0.0654036947*V7+999.8017570756,"")</f>
      </c>
      <c r="X7" s="12">
        <f>IF(ISNUMBER(E7),AVERAGE(E7,F7),"")</f>
      </c>
      <c r="Y7" s="10">
        <f>IF(ISNUMBER(F7),-0.0000002301*(X7^4)+0.0000569866*(X7^3)-0.0082923226*(X7^2)+0.0654036947*X7+999.8017570756,"")</f>
      </c>
      <c r="Z7" s="10">
        <f>IF(ISNUMBER(C7),IF(R7="Countercurrent",C7-D7,D7-C7),"")</f>
      </c>
      <c r="AA7" s="10">
        <f>IF(ISNUMBER(E7),F7-E7,"")</f>
      </c>
      <c r="AB7" s="11">
        <f>IF(ISNUMBER(N7),N7*W7/(1000*60),"")</f>
      </c>
      <c r="AC7" s="11">
        <f>IF(ISNUMBER(P7),P7*Y7/(1000*60),"")</f>
      </c>
      <c r="AD7" s="10">
        <f>IF(SUM($A$1:$A$1000)=0,IF(ROW($A7)=6,"Hidden",""),IF(ISNUMBER(AB7),AB7*T7*ABS(Z7)*1000,""))</f>
      </c>
      <c r="AE7" s="10">
        <f>IF(SUM($A$1:$A$1000)=0,IF(ROW($A7)=6,"Hidden",""),IF(ISNUMBER(AC7),AC7*U7*AA7*1000,""))</f>
      </c>
      <c r="AF7" s="10">
        <f>IF(SUM($A$1:$A$1000)=0,IF(ROW($A7)=6,"Hidden",""),IF(ISNUMBER(AD7),AD7-AE7,""))</f>
      </c>
      <c r="AG7" s="10">
        <f>IF(SUM($A$1:$A$1000)=0,IF(ROW($A7)=6,"Hidden",""),IF(ISNUMBER(AD7),IF(AD7=0,0,AE7*100/AD7),""))</f>
      </c>
      <c r="AH7" s="10">
        <f>IF(SUM($A$1:$A$1000)=0,IF(ROW($A7)=6,"Hidden",""),IF(ISNUMBER(C7),IF(R7="cocurrent",IF((D7=E7),0,(D7-C7)*100/(D7-E7)),IF((C7=E7),0,(C7-D7)*100/(C7-E7))),""))</f>
      </c>
      <c r="AI7" s="10">
        <f>IF(SUM($A$1:$A$1000)=0,IF(ROW($A7)=6,"Hidden",""),IF(ISNUMBER(C7),IF(R7="cocurrent",IF(C7=E7,0,(F7-E7)*100/(D7-E7)),IF(C7=E7,0,(F7-E7)*100/(C7-E7))),""))</f>
      </c>
      <c r="AJ7" s="10">
        <f>IF(SUM($A$1:$A$1000)=0,IF(ROW($A7)=6,"Hidden",""),IF(ISNUMBER(AH7),(AH7+AI7)/2,""))</f>
      </c>
      <c r="AK7" s="12">
        <f>IF(C7=F7,0,(D7-E7)/(C7-F7))</f>
      </c>
      <c r="AL7" s="12">
        <f>IF(ISNUMBER(F7),IF(OR(AK7&lt;=0,AK7=1),0,((D7-E7)-(C7-F7))/LN(AK7)),"")</f>
      </c>
      <c r="AM7" s="12">
        <f>IF(ISNUMBER(AL7),IF(AL7=0,0,(AB7*T7*Z7*1000)/(PI()*0.006*1.008*AL7)),"")</f>
      </c>
      <c r="AN7" s="15">
        <f>IF(ISNUMBER(A7),IF(ROW(A7)=2,1-(A7/13),""),"")</f>
      </c>
    </row>
    <row x14ac:dyDescent="0.25" r="8" customHeight="1" ht="21.75">
      <c r="A8" s="8">
        <v>1</v>
      </c>
      <c r="B8" s="9">
        <v>7</v>
      </c>
      <c r="C8" s="10">
        <v>57.0185546875</v>
      </c>
      <c r="D8" s="10">
        <v>64.908935546875</v>
      </c>
      <c r="E8" s="10">
        <v>21.4306640625</v>
      </c>
      <c r="F8" s="10">
        <v>25.099853515625</v>
      </c>
      <c r="G8" s="10">
        <v>132.967529296875</v>
      </c>
      <c r="H8" s="10">
        <v>132.967529296875</v>
      </c>
      <c r="I8" s="10">
        <v>132.967529296875</v>
      </c>
      <c r="J8" s="10">
        <v>132.967529296875</v>
      </c>
      <c r="K8" s="10">
        <v>132.967529296875</v>
      </c>
      <c r="L8" s="10">
        <v>132.967529296875</v>
      </c>
      <c r="M8" s="11">
        <v>29</v>
      </c>
      <c r="N8" s="10">
        <v>2.03857421875</v>
      </c>
      <c r="O8" s="9">
        <v>100</v>
      </c>
      <c r="P8" s="12">
        <v>5.0048828125</v>
      </c>
      <c r="Q8" s="10">
        <v>0</v>
      </c>
      <c r="R8" s="13">
        <f>IF(ISNUMBER(Q8),IF(Q8=1,"Countercurrent","Cocurrent"),"")</f>
      </c>
      <c r="S8" s="14"/>
      <c r="T8" s="11">
        <f>IF(ISNUMBER(C8),1.15290498E-12*(V8^6)-3.5879038802E-10*(V8^5)+4.710833256816E-08*(V8^4)-3.38194190874219E-06*(V8^3)+0.000148978977392744*(V8^2)-0.00373903643230733*(V8)+4.21734712411944,"")</f>
      </c>
      <c r="U8" s="11">
        <f>IF(ISNUMBER(D8),1.15290498E-12*(X8^6)-3.5879038802E-10*(X8^5)+4.710833256816E-08*(X8^4)-3.38194190874219E-06*(X8^3)+0.000148978977392744*(X8^2)-0.00373903643230733*(X8)+4.21734712411944,"")</f>
      </c>
      <c r="V8" s="12">
        <f>IF(ISNUMBER(C8),AVERAGE(C8,D8),"")</f>
      </c>
      <c r="W8" s="10">
        <f>IF(ISNUMBER(F8),-0.0000002301*(V8^4)+0.0000569866*(V8^3)-0.0082923226*(V8^2)+0.0654036947*V8+999.8017570756,"")</f>
      </c>
      <c r="X8" s="12">
        <f>IF(ISNUMBER(E8),AVERAGE(E8,F8),"")</f>
      </c>
      <c r="Y8" s="10">
        <f>IF(ISNUMBER(F8),-0.0000002301*(X8^4)+0.0000569866*(X8^3)-0.0082923226*(X8^2)+0.0654036947*X8+999.8017570756,"")</f>
      </c>
      <c r="Z8" s="10">
        <f>IF(ISNUMBER(C8),IF(R8="Countercurrent",C8-D8,D8-C8),"")</f>
      </c>
      <c r="AA8" s="10">
        <f>IF(ISNUMBER(E8),F8-E8,"")</f>
      </c>
      <c r="AB8" s="11">
        <f>IF(ISNUMBER(N8),N8*W8/(1000*60),"")</f>
      </c>
      <c r="AC8" s="11">
        <f>IF(ISNUMBER(P8),P8*Y8/(1000*60),"")</f>
      </c>
      <c r="AD8" s="10">
        <f>IF(SUM($A$1:$A$1000)=0,IF(ROW($A8)=6,"Hidden",""),IF(ISNUMBER(AB8),AB8*T8*ABS(Z8)*1000,""))</f>
      </c>
      <c r="AE8" s="10">
        <f>IF(SUM($A$1:$A$1000)=0,IF(ROW($A8)=6,"Hidden",""),IF(ISNUMBER(AC8),AC8*U8*AA8*1000,""))</f>
      </c>
      <c r="AF8" s="10">
        <f>IF(SUM($A$1:$A$1000)=0,IF(ROW($A8)=6,"Hidden",""),IF(ISNUMBER(AD8),AD8-AE8,""))</f>
      </c>
      <c r="AG8" s="10">
        <f>IF(SUM($A$1:$A$1000)=0,IF(ROW($A8)=6,"Hidden",""),IF(ISNUMBER(AD8),IF(AD8=0,0,AE8*100/AD8),""))</f>
      </c>
      <c r="AH8" s="10">
        <f>IF(SUM($A$1:$A$1000)=0,IF(ROW($A8)=6,"Hidden",""),IF(ISNUMBER(C8),IF(R8="cocurrent",IF((D8=E8),0,(D8-C8)*100/(D8-E8)),IF((C8=E8),0,(C8-D8)*100/(C8-E8))),""))</f>
      </c>
      <c r="AI8" s="10">
        <f>IF(SUM($A$1:$A$1000)=0,IF(ROW($A8)=6,"Hidden",""),IF(ISNUMBER(C8),IF(R8="cocurrent",IF(C8=E8,0,(F8-E8)*100/(D8-E8)),IF(C8=E8,0,(F8-E8)*100/(C8-E8))),""))</f>
      </c>
      <c r="AJ8" s="10">
        <f>IF(SUM($A$1:$A$1000)=0,IF(ROW($A8)=6,"Hidden",""),IF(ISNUMBER(AH8),(AH8+AI8)/2,""))</f>
      </c>
      <c r="AK8" s="12">
        <f>IF(C8=F8,0,(D8-E8)/(C8-F8))</f>
      </c>
      <c r="AL8" s="12">
        <f>IF(ISNUMBER(F8),IF(OR(AK8&lt;=0,AK8=1),0,((D8-E8)-(C8-F8))/LN(AK8)),"")</f>
      </c>
      <c r="AM8" s="12">
        <f>IF(ISNUMBER(AL8),IF(AL8=0,0,(AB8*T8*Z8*1000)/(PI()*0.006*1.008*AL8)),"")</f>
      </c>
      <c r="AN8" s="15">
        <f>IF(ISNUMBER(A8),IF(ROW(A8)=2,1-(A8/13),""),"")</f>
      </c>
    </row>
    <row x14ac:dyDescent="0.25" r="9" customHeight="1" ht="21.75">
      <c r="A9" s="8">
        <v>1</v>
      </c>
      <c r="B9" s="9">
        <v>8</v>
      </c>
      <c r="C9" s="10">
        <v>56.921142578125</v>
      </c>
      <c r="D9" s="10">
        <v>64.94140625</v>
      </c>
      <c r="E9" s="10">
        <v>21.4306640625</v>
      </c>
      <c r="F9" s="10">
        <v>25.099853515625</v>
      </c>
      <c r="G9" s="10">
        <v>132.967529296875</v>
      </c>
      <c r="H9" s="10">
        <v>132.967529296875</v>
      </c>
      <c r="I9" s="10">
        <v>132.967529296875</v>
      </c>
      <c r="J9" s="10">
        <v>132.967529296875</v>
      </c>
      <c r="K9" s="10">
        <v>132.967529296875</v>
      </c>
      <c r="L9" s="10">
        <v>132.967529296875</v>
      </c>
      <c r="M9" s="11">
        <v>29</v>
      </c>
      <c r="N9" s="10">
        <v>1.94091796875</v>
      </c>
      <c r="O9" s="9">
        <v>100</v>
      </c>
      <c r="P9" s="12">
        <v>4.931640625</v>
      </c>
      <c r="Q9" s="10">
        <v>0</v>
      </c>
      <c r="R9" s="13">
        <f>IF(ISNUMBER(Q9),IF(Q9=1,"Countercurrent","Cocurrent"),"")</f>
      </c>
      <c r="S9" s="14"/>
      <c r="T9" s="11">
        <f>IF(ISNUMBER(C9),1.15290498E-12*(V9^6)-3.5879038802E-10*(V9^5)+4.710833256816E-08*(V9^4)-3.38194190874219E-06*(V9^3)+0.000148978977392744*(V9^2)-0.00373903643230733*(V9)+4.21734712411944,"")</f>
      </c>
      <c r="U9" s="11">
        <f>IF(ISNUMBER(D9),1.15290498E-12*(X9^6)-3.5879038802E-10*(X9^5)+4.710833256816E-08*(X9^4)-3.38194190874219E-06*(X9^3)+0.000148978977392744*(X9^2)-0.00373903643230733*(X9)+4.21734712411944,"")</f>
      </c>
      <c r="V9" s="12">
        <f>IF(ISNUMBER(C9),AVERAGE(C9,D9),"")</f>
      </c>
      <c r="W9" s="10">
        <f>IF(ISNUMBER(F9),-0.0000002301*(V9^4)+0.0000569866*(V9^3)-0.0082923226*(V9^2)+0.0654036947*V9+999.8017570756,"")</f>
      </c>
      <c r="X9" s="12">
        <f>IF(ISNUMBER(E9),AVERAGE(E9,F9),"")</f>
      </c>
      <c r="Y9" s="10">
        <f>IF(ISNUMBER(F9),-0.0000002301*(X9^4)+0.0000569866*(X9^3)-0.0082923226*(X9^2)+0.0654036947*X9+999.8017570756,"")</f>
      </c>
      <c r="Z9" s="10">
        <f>IF(ISNUMBER(C9),IF(R9="Countercurrent",C9-D9,D9-C9),"")</f>
      </c>
      <c r="AA9" s="10">
        <f>IF(ISNUMBER(E9),F9-E9,"")</f>
      </c>
      <c r="AB9" s="11">
        <f>IF(ISNUMBER(N9),N9*W9/(1000*60),"")</f>
      </c>
      <c r="AC9" s="11">
        <f>IF(ISNUMBER(P9),P9*Y9/(1000*60),"")</f>
      </c>
      <c r="AD9" s="10">
        <f>IF(SUM($A$1:$A$1000)=0,IF(ROW($A9)=6,"Hidden",""),IF(ISNUMBER(AB9),AB9*T9*ABS(Z9)*1000,""))</f>
      </c>
      <c r="AE9" s="10">
        <f>IF(SUM($A$1:$A$1000)=0,IF(ROW($A9)=6,"Hidden",""),IF(ISNUMBER(AC9),AC9*U9*AA9*1000,""))</f>
      </c>
      <c r="AF9" s="10">
        <f>IF(SUM($A$1:$A$1000)=0,IF(ROW($A9)=6,"Hidden",""),IF(ISNUMBER(AD9),AD9-AE9,""))</f>
      </c>
      <c r="AG9" s="10">
        <f>IF(SUM($A$1:$A$1000)=0,IF(ROW($A9)=6,"Hidden",""),IF(ISNUMBER(AD9),IF(AD9=0,0,AE9*100/AD9),""))</f>
      </c>
      <c r="AH9" s="10">
        <f>IF(SUM($A$1:$A$1000)=0,IF(ROW($A9)=6,"Hidden",""),IF(ISNUMBER(C9),IF(R9="cocurrent",IF((D9=E9),0,(D9-C9)*100/(D9-E9)),IF((C9=E9),0,(C9-D9)*100/(C9-E9))),""))</f>
      </c>
      <c r="AI9" s="10">
        <f>IF(SUM($A$1:$A$1000)=0,IF(ROW($A9)=6,"Hidden",""),IF(ISNUMBER(C9),IF(R9="cocurrent",IF(C9=E9,0,(F9-E9)*100/(D9-E9)),IF(C9=E9,0,(F9-E9)*100/(C9-E9))),""))</f>
      </c>
      <c r="AJ9" s="10">
        <f>IF(SUM($A$1:$A$1000)=0,IF(ROW($A9)=6,"Hidden",""),IF(ISNUMBER(AH9),(AH9+AI9)/2,""))</f>
      </c>
      <c r="AK9" s="12">
        <f>IF(C9=F9,0,(D9-E9)/(C9-F9))</f>
      </c>
      <c r="AL9" s="12">
        <f>IF(ISNUMBER(F9),IF(OR(AK9&lt;=0,AK9=1),0,((D9-E9)-(C9-F9))/LN(AK9)),"")</f>
      </c>
      <c r="AM9" s="12">
        <f>IF(ISNUMBER(AL9),IF(AL9=0,0,(AB9*T9*Z9*1000)/(PI()*0.006*1.008*AL9)),"")</f>
      </c>
      <c r="AN9" s="15">
        <f>IF(ISNUMBER(A9),IF(ROW(A9)=2,1-(A9/13),""),"")</f>
      </c>
    </row>
    <row x14ac:dyDescent="0.25" r="10" customHeight="1" ht="21.75">
      <c r="A10" s="8">
        <v>1</v>
      </c>
      <c r="B10" s="9">
        <v>9</v>
      </c>
      <c r="C10" s="10">
        <v>57.08349609375</v>
      </c>
      <c r="D10" s="10">
        <v>65.00634765625</v>
      </c>
      <c r="E10" s="10">
        <v>21.4306640625</v>
      </c>
      <c r="F10" s="10">
        <v>25.13232421875</v>
      </c>
      <c r="G10" s="10">
        <v>132.967529296875</v>
      </c>
      <c r="H10" s="10">
        <v>132.967529296875</v>
      </c>
      <c r="I10" s="10">
        <v>132.967529296875</v>
      </c>
      <c r="J10" s="10">
        <v>132.967529296875</v>
      </c>
      <c r="K10" s="10">
        <v>132.967529296875</v>
      </c>
      <c r="L10" s="10">
        <v>132.967529296875</v>
      </c>
      <c r="M10" s="11">
        <v>30</v>
      </c>
      <c r="N10" s="10">
        <v>1.94091796875</v>
      </c>
      <c r="O10" s="9">
        <v>100</v>
      </c>
      <c r="P10" s="12">
        <v>5.11474609375</v>
      </c>
      <c r="Q10" s="10">
        <v>0</v>
      </c>
      <c r="R10" s="13">
        <f>IF(ISNUMBER(Q10),IF(Q10=1,"Countercurrent","Cocurrent"),"")</f>
      </c>
      <c r="S10" s="14"/>
      <c r="T10" s="11">
        <f>IF(ISNUMBER(C10),1.15290498E-12*(V10^6)-3.5879038802E-10*(V10^5)+4.710833256816E-08*(V10^4)-3.38194190874219E-06*(V10^3)+0.000148978977392744*(V10^2)-0.00373903643230733*(V10)+4.21734712411944,"")</f>
      </c>
      <c r="U10" s="11">
        <f>IF(ISNUMBER(D10),1.15290498E-12*(X10^6)-3.5879038802E-10*(X10^5)+4.710833256816E-08*(X10^4)-3.38194190874219E-06*(X10^3)+0.000148978977392744*(X10^2)-0.00373903643230733*(X10)+4.21734712411944,"")</f>
      </c>
      <c r="V10" s="12">
        <f>IF(ISNUMBER(C10),AVERAGE(C10,D10),"")</f>
      </c>
      <c r="W10" s="10">
        <f>IF(ISNUMBER(F10),-0.0000002301*(V10^4)+0.0000569866*(V10^3)-0.0082923226*(V10^2)+0.0654036947*V10+999.8017570756,"")</f>
      </c>
      <c r="X10" s="12">
        <f>IF(ISNUMBER(E10),AVERAGE(E10,F10),"")</f>
      </c>
      <c r="Y10" s="10">
        <f>IF(ISNUMBER(F10),-0.0000002301*(X10^4)+0.0000569866*(X10^3)-0.0082923226*(X10^2)+0.0654036947*X10+999.8017570756,"")</f>
      </c>
      <c r="Z10" s="10">
        <f>IF(ISNUMBER(C10),IF(R10="Countercurrent",C10-D10,D10-C10),"")</f>
      </c>
      <c r="AA10" s="10">
        <f>IF(ISNUMBER(E10),F10-E10,"")</f>
      </c>
      <c r="AB10" s="11">
        <f>IF(ISNUMBER(N10),N10*W10/(1000*60),"")</f>
      </c>
      <c r="AC10" s="11">
        <f>IF(ISNUMBER(P10),P10*Y10/(1000*60),"")</f>
      </c>
      <c r="AD10" s="10">
        <f>IF(SUM($A$1:$A$1000)=0,IF(ROW($A10)=6,"Hidden",""),IF(ISNUMBER(AB10),AB10*T10*ABS(Z10)*1000,""))</f>
      </c>
      <c r="AE10" s="10">
        <f>IF(SUM($A$1:$A$1000)=0,IF(ROW($A10)=6,"Hidden",""),IF(ISNUMBER(AC10),AC10*U10*AA10*1000,""))</f>
      </c>
      <c r="AF10" s="10">
        <f>IF(SUM($A$1:$A$1000)=0,IF(ROW($A10)=6,"Hidden",""),IF(ISNUMBER(AD10),AD10-AE10,""))</f>
      </c>
      <c r="AG10" s="10">
        <f>IF(SUM($A$1:$A$1000)=0,IF(ROW($A10)=6,"Hidden",""),IF(ISNUMBER(AD10),IF(AD10=0,0,AE10*100/AD10),""))</f>
      </c>
      <c r="AH10" s="10">
        <f>IF(SUM($A$1:$A$1000)=0,IF(ROW($A10)=6,"Hidden",""),IF(ISNUMBER(C10),IF(R10="cocurrent",IF((D10=E10),0,(D10-C10)*100/(D10-E10)),IF((C10=E10),0,(C10-D10)*100/(C10-E10))),""))</f>
      </c>
      <c r="AI10" s="10">
        <f>IF(SUM($A$1:$A$1000)=0,IF(ROW($A10)=6,"Hidden",""),IF(ISNUMBER(C10),IF(R10="cocurrent",IF(C10=E10,0,(F10-E10)*100/(D10-E10)),IF(C10=E10,0,(F10-E10)*100/(C10-E10))),""))</f>
      </c>
      <c r="AJ10" s="10">
        <f>IF(SUM($A$1:$A$1000)=0,IF(ROW($A10)=6,"Hidden",""),IF(ISNUMBER(AH10),(AH10+AI10)/2,""))</f>
      </c>
      <c r="AK10" s="12">
        <f>IF(C10=F10,0,(D10-E10)/(C10-F10))</f>
      </c>
      <c r="AL10" s="12">
        <f>IF(ISNUMBER(F10),IF(OR(AK10&lt;=0,AK10=1),0,((D10-E10)-(C10-F10))/LN(AK10)),"")</f>
      </c>
      <c r="AM10" s="12">
        <f>IF(ISNUMBER(AL10),IF(AL10=0,0,(AB10*T10*Z10*1000)/(PI()*0.006*1.008*AL10)),"")</f>
      </c>
      <c r="AN10" s="15">
        <f>IF(ISNUMBER(A10),IF(ROW(A10)=2,1-(A10/13),""),"")</f>
      </c>
    </row>
    <row x14ac:dyDescent="0.25" r="11" customHeight="1" ht="21.75">
      <c r="A11" s="8">
        <v>1</v>
      </c>
      <c r="B11" s="9">
        <v>10</v>
      </c>
      <c r="C11" s="10">
        <v>56.921142578125</v>
      </c>
      <c r="D11" s="10">
        <v>64.908935546875</v>
      </c>
      <c r="E11" s="10">
        <v>21.4306640625</v>
      </c>
      <c r="F11" s="10">
        <v>25.099853515625</v>
      </c>
      <c r="G11" s="10">
        <v>132.967529296875</v>
      </c>
      <c r="H11" s="10">
        <v>132.967529296875</v>
      </c>
      <c r="I11" s="10">
        <v>132.967529296875</v>
      </c>
      <c r="J11" s="10">
        <v>132.967529296875</v>
      </c>
      <c r="K11" s="10">
        <v>132.967529296875</v>
      </c>
      <c r="L11" s="10">
        <v>132.967529296875</v>
      </c>
      <c r="M11" s="11">
        <v>29</v>
      </c>
      <c r="N11" s="10">
        <v>1.8</v>
      </c>
      <c r="O11" s="9">
        <v>100</v>
      </c>
      <c r="P11" s="12">
        <v>5.11474609375</v>
      </c>
      <c r="Q11" s="10">
        <v>0</v>
      </c>
      <c r="R11" s="13">
        <f>IF(ISNUMBER(Q11),IF(Q11=1,"Countercurrent","Cocurrent"),"")</f>
      </c>
      <c r="S11" s="14"/>
      <c r="T11" s="11">
        <f>IF(ISNUMBER(C11),1.15290498E-12*(V11^6)-3.5879038802E-10*(V11^5)+4.710833256816E-08*(V11^4)-3.38194190874219E-06*(V11^3)+0.000148978977392744*(V11^2)-0.00373903643230733*(V11)+4.21734712411944,"")</f>
      </c>
      <c r="U11" s="11">
        <f>IF(ISNUMBER(D11),1.15290498E-12*(X11^6)-3.5879038802E-10*(X11^5)+4.710833256816E-08*(X11^4)-3.38194190874219E-06*(X11^3)+0.000148978977392744*(X11^2)-0.00373903643230733*(X11)+4.21734712411944,"")</f>
      </c>
      <c r="V11" s="12">
        <f>IF(ISNUMBER(C11),AVERAGE(C11,D11),"")</f>
      </c>
      <c r="W11" s="10">
        <f>IF(ISNUMBER(F11),-0.0000002301*(V11^4)+0.0000569866*(V11^3)-0.0082923226*(V11^2)+0.0654036947*V11+999.8017570756,"")</f>
      </c>
      <c r="X11" s="12">
        <f>IF(ISNUMBER(E11),AVERAGE(E11,F11),"")</f>
      </c>
      <c r="Y11" s="10">
        <f>IF(ISNUMBER(F11),-0.0000002301*(X11^4)+0.0000569866*(X11^3)-0.0082923226*(X11^2)+0.0654036947*X11+999.8017570756,"")</f>
      </c>
      <c r="Z11" s="10">
        <f>IF(ISNUMBER(C11),IF(R11="Countercurrent",C11-D11,D11-C11),"")</f>
      </c>
      <c r="AA11" s="10">
        <f>IF(ISNUMBER(E11),F11-E11,"")</f>
      </c>
      <c r="AB11" s="11">
        <f>IF(ISNUMBER(N11),N11*W11/(1000*60),"")</f>
      </c>
      <c r="AC11" s="11">
        <f>IF(ISNUMBER(P11),P11*Y11/(1000*60),"")</f>
      </c>
      <c r="AD11" s="10">
        <f>IF(SUM($A$1:$A$1000)=0,IF(ROW($A11)=6,"Hidden",""),IF(ISNUMBER(AB11),AB11*T11*ABS(Z11)*1000,""))</f>
      </c>
      <c r="AE11" s="10">
        <f>IF(SUM($A$1:$A$1000)=0,IF(ROW($A11)=6,"Hidden",""),IF(ISNUMBER(AC11),AC11*U11*AA11*1000,""))</f>
      </c>
      <c r="AF11" s="10">
        <f>IF(SUM($A$1:$A$1000)=0,IF(ROW($A11)=6,"Hidden",""),IF(ISNUMBER(AD11),AD11-AE11,""))</f>
      </c>
      <c r="AG11" s="10">
        <f>IF(SUM($A$1:$A$1000)=0,IF(ROW($A11)=6,"Hidden",""),IF(ISNUMBER(AD11),IF(AD11=0,0,AE11*100/AD11),""))</f>
      </c>
      <c r="AH11" s="10">
        <f>IF(SUM($A$1:$A$1000)=0,IF(ROW($A11)=6,"Hidden",""),IF(ISNUMBER(C11),IF(R11="cocurrent",IF((D11=E11),0,(D11-C11)*100/(D11-E11)),IF((C11=E11),0,(C11-D11)*100/(C11-E11))),""))</f>
      </c>
      <c r="AI11" s="10">
        <f>IF(SUM($A$1:$A$1000)=0,IF(ROW($A11)=6,"Hidden",""),IF(ISNUMBER(C11),IF(R11="cocurrent",IF(C11=E11,0,(F11-E11)*100/(D11-E11)),IF(C11=E11,0,(F11-E11)*100/(C11-E11))),""))</f>
      </c>
      <c r="AJ11" s="10">
        <f>IF(SUM($A$1:$A$1000)=0,IF(ROW($A11)=6,"Hidden",""),IF(ISNUMBER(AH11),(AH11+AI11)/2,""))</f>
      </c>
      <c r="AK11" s="12">
        <f>IF(C11=F11,0,(D11-E11)/(C11-F11))</f>
      </c>
      <c r="AL11" s="12">
        <f>IF(ISNUMBER(F11),IF(OR(AK11&lt;=0,AK11=1),0,((D11-E11)-(C11-F11))/LN(AK11)),"")</f>
      </c>
      <c r="AM11" s="12">
        <f>IF(ISNUMBER(AL11),IF(AL11=0,0,(AB11*T11*Z11*1000)/(PI()*0.006*1.008*AL11)),"")</f>
      </c>
      <c r="AN11" s="15">
        <f>IF(ISNUMBER(A11),IF(ROW(A11)=2,1-(A11/13),""),"")</f>
      </c>
    </row>
    <row x14ac:dyDescent="0.25" r="12" customHeight="1" ht="21.75">
      <c r="A12" s="8">
        <v>1</v>
      </c>
      <c r="B12" s="9">
        <v>11</v>
      </c>
      <c r="C12" s="10">
        <v>56.888671875</v>
      </c>
      <c r="D12" s="10">
        <v>64.74658203125</v>
      </c>
      <c r="E12" s="10">
        <v>21.4306640625</v>
      </c>
      <c r="F12" s="10">
        <v>25.099853515625</v>
      </c>
      <c r="G12" s="10">
        <v>132.967529296875</v>
      </c>
      <c r="H12" s="10">
        <v>132.967529296875</v>
      </c>
      <c r="I12" s="10">
        <v>132.967529296875</v>
      </c>
      <c r="J12" s="10">
        <v>132.967529296875</v>
      </c>
      <c r="K12" s="10">
        <v>132.967529296875</v>
      </c>
      <c r="L12" s="10">
        <v>132.967529296875</v>
      </c>
      <c r="M12" s="11">
        <v>30</v>
      </c>
      <c r="N12" s="10">
        <v>1.9</v>
      </c>
      <c r="O12" s="9">
        <v>100</v>
      </c>
      <c r="P12" s="12">
        <v>5.1513671875</v>
      </c>
      <c r="Q12" s="10">
        <v>0</v>
      </c>
      <c r="R12" s="13">
        <f>IF(ISNUMBER(Q12),IF(Q12=1,"Countercurrent","Cocurrent"),"")</f>
      </c>
      <c r="S12" s="14"/>
      <c r="T12" s="11">
        <f>IF(ISNUMBER(C12),1.15290498E-12*(V12^6)-3.5879038802E-10*(V12^5)+4.710833256816E-08*(V12^4)-3.38194190874219E-06*(V12^3)+0.000148978977392744*(V12^2)-0.00373903643230733*(V12)+4.21734712411944,"")</f>
      </c>
      <c r="U12" s="11">
        <f>IF(ISNUMBER(D12),1.15290498E-12*(X12^6)-3.5879038802E-10*(X12^5)+4.710833256816E-08*(X12^4)-3.38194190874219E-06*(X12^3)+0.000148978977392744*(X12^2)-0.00373903643230733*(X12)+4.21734712411944,"")</f>
      </c>
      <c r="V12" s="12">
        <f>IF(ISNUMBER(C12),AVERAGE(C12,D12),"")</f>
      </c>
      <c r="W12" s="10">
        <f>IF(ISNUMBER(F12),-0.0000002301*(V12^4)+0.0000569866*(V12^3)-0.0082923226*(V12^2)+0.0654036947*V12+999.8017570756,"")</f>
      </c>
      <c r="X12" s="12">
        <f>IF(ISNUMBER(E12),AVERAGE(E12,F12),"")</f>
      </c>
      <c r="Y12" s="10">
        <f>IF(ISNUMBER(F12),-0.0000002301*(X12^4)+0.0000569866*(X12^3)-0.0082923226*(X12^2)+0.0654036947*X12+999.8017570756,"")</f>
      </c>
      <c r="Z12" s="10">
        <f>IF(ISNUMBER(C12),IF(R12="Countercurrent",C12-D12,D12-C12),"")</f>
      </c>
      <c r="AA12" s="10">
        <f>IF(ISNUMBER(E12),F12-E12,"")</f>
      </c>
      <c r="AB12" s="11">
        <f>IF(ISNUMBER(N12),N12*W12/(1000*60),"")</f>
      </c>
      <c r="AC12" s="11">
        <f>IF(ISNUMBER(P12),P12*Y12/(1000*60),"")</f>
      </c>
      <c r="AD12" s="10">
        <f>IF(SUM($A$1:$A$1000)=0,IF(ROW($A12)=6,"Hidden",""),IF(ISNUMBER(AB12),AB12*T12*ABS(Z12)*1000,""))</f>
      </c>
      <c r="AE12" s="10">
        <f>IF(SUM($A$1:$A$1000)=0,IF(ROW($A12)=6,"Hidden",""),IF(ISNUMBER(AC12),AC12*U12*AA12*1000,""))</f>
      </c>
      <c r="AF12" s="10">
        <f>IF(SUM($A$1:$A$1000)=0,IF(ROW($A12)=6,"Hidden",""),IF(ISNUMBER(AD12),AD12-AE12,""))</f>
      </c>
      <c r="AG12" s="10">
        <f>IF(SUM($A$1:$A$1000)=0,IF(ROW($A12)=6,"Hidden",""),IF(ISNUMBER(AD12),IF(AD12=0,0,AE12*100/AD12),""))</f>
      </c>
      <c r="AH12" s="10">
        <f>IF(SUM($A$1:$A$1000)=0,IF(ROW($A12)=6,"Hidden",""),IF(ISNUMBER(C12),IF(R12="cocurrent",IF((D12=E12),0,(D12-C12)*100/(D12-E12)),IF((C12=E12),0,(C12-D12)*100/(C12-E12))),""))</f>
      </c>
      <c r="AI12" s="10">
        <f>IF(SUM($A$1:$A$1000)=0,IF(ROW($A12)=6,"Hidden",""),IF(ISNUMBER(C12),IF(R12="cocurrent",IF(C12=E12,0,(F12-E12)*100/(D12-E12)),IF(C12=E12,0,(F12-E12)*100/(C12-E12))),""))</f>
      </c>
      <c r="AJ12" s="10">
        <f>IF(SUM($A$1:$A$1000)=0,IF(ROW($A12)=6,"Hidden",""),IF(ISNUMBER(AH12),(AH12+AI12)/2,""))</f>
      </c>
      <c r="AK12" s="12">
        <f>IF(C12=F12,0,(D12-E12)/(C12-F12))</f>
      </c>
      <c r="AL12" s="12">
        <f>IF(ISNUMBER(F12),IF(OR(AK12&lt;=0,AK12=1),0,((D12-E12)-(C12-F12))/LN(AK12)),"")</f>
      </c>
      <c r="AM12" s="12">
        <f>IF(ISNUMBER(AL12),IF(AL12=0,0,(AB12*T12*Z12*1000)/(PI()*0.006*1.008*AL12)),"")</f>
      </c>
      <c r="AN12" s="15">
        <f>IF(ISNUMBER(A12),IF(ROW(A12)=2,1-(A12/13),""),"")</f>
      </c>
    </row>
    <row x14ac:dyDescent="0.25" r="13" customHeight="1" ht="21.75">
      <c r="A13" s="8">
        <v>1</v>
      </c>
      <c r="B13" s="9">
        <v>12</v>
      </c>
      <c r="C13" s="10">
        <v>56.856201171875</v>
      </c>
      <c r="D13" s="10">
        <v>64.74658203125</v>
      </c>
      <c r="E13" s="10">
        <v>21.4306640625</v>
      </c>
      <c r="F13" s="10">
        <v>25.099853515625</v>
      </c>
      <c r="G13" s="10">
        <v>132.967529296875</v>
      </c>
      <c r="H13" s="10">
        <v>132.967529296875</v>
      </c>
      <c r="I13" s="10">
        <v>132.967529296875</v>
      </c>
      <c r="J13" s="10">
        <v>132.967529296875</v>
      </c>
      <c r="K13" s="10">
        <v>132.967529296875</v>
      </c>
      <c r="L13" s="10">
        <v>132.967529296875</v>
      </c>
      <c r="M13" s="11">
        <v>29</v>
      </c>
      <c r="N13" s="10">
        <v>1.98974609375</v>
      </c>
      <c r="O13" s="9">
        <v>100</v>
      </c>
      <c r="P13" s="12">
        <v>5.01708984375</v>
      </c>
      <c r="Q13" s="10">
        <v>0</v>
      </c>
      <c r="R13" s="13">
        <f>IF(ISNUMBER(Q13),IF(Q13=1,"Countercurrent","Cocurrent"),"")</f>
      </c>
      <c r="S13" s="14"/>
      <c r="T13" s="11">
        <f>IF(ISNUMBER(C13),1.15290498E-12*(V13^6)-3.5879038802E-10*(V13^5)+4.710833256816E-08*(V13^4)-3.38194190874219E-06*(V13^3)+0.000148978977392744*(V13^2)-0.00373903643230733*(V13)+4.21734712411944,"")</f>
      </c>
      <c r="U13" s="11">
        <f>IF(ISNUMBER(D13),1.15290498E-12*(X13^6)-3.5879038802E-10*(X13^5)+4.710833256816E-08*(X13^4)-3.38194190874219E-06*(X13^3)+0.000148978977392744*(X13^2)-0.00373903643230733*(X13)+4.21734712411944,"")</f>
      </c>
      <c r="V13" s="12">
        <f>IF(ISNUMBER(C13),AVERAGE(C13,D13),"")</f>
      </c>
      <c r="W13" s="10">
        <f>IF(ISNUMBER(F13),-0.0000002301*(V13^4)+0.0000569866*(V13^3)-0.0082923226*(V13^2)+0.0654036947*V13+999.8017570756,"")</f>
      </c>
      <c r="X13" s="12">
        <f>IF(ISNUMBER(E13),AVERAGE(E13,F13),"")</f>
      </c>
      <c r="Y13" s="10">
        <f>IF(ISNUMBER(F13),-0.0000002301*(X13^4)+0.0000569866*(X13^3)-0.0082923226*(X13^2)+0.0654036947*X13+999.8017570756,"")</f>
      </c>
      <c r="Z13" s="10">
        <f>IF(ISNUMBER(C13),IF(R13="Countercurrent",C13-D13,D13-C13),"")</f>
      </c>
      <c r="AA13" s="10">
        <f>IF(ISNUMBER(E13),F13-E13,"")</f>
      </c>
      <c r="AB13" s="11">
        <f>IF(ISNUMBER(N13),N13*W13/(1000*60),"")</f>
      </c>
      <c r="AC13" s="11">
        <f>IF(ISNUMBER(P13),P13*Y13/(1000*60),"")</f>
      </c>
      <c r="AD13" s="10">
        <f>IF(SUM($A$1:$A$1000)=0,IF(ROW($A13)=6,"Hidden",""),IF(ISNUMBER(AB13),AB13*T13*ABS(Z13)*1000,""))</f>
      </c>
      <c r="AE13" s="10">
        <f>IF(SUM($A$1:$A$1000)=0,IF(ROW($A13)=6,"Hidden",""),IF(ISNUMBER(AC13),AC13*U13*AA13*1000,""))</f>
      </c>
      <c r="AF13" s="10">
        <f>IF(SUM($A$1:$A$1000)=0,IF(ROW($A13)=6,"Hidden",""),IF(ISNUMBER(AD13),AD13-AE13,""))</f>
      </c>
      <c r="AG13" s="10">
        <f>IF(SUM($A$1:$A$1000)=0,IF(ROW($A13)=6,"Hidden",""),IF(ISNUMBER(AD13),IF(AD13=0,0,AE13*100/AD13),""))</f>
      </c>
      <c r="AH13" s="10">
        <f>IF(SUM($A$1:$A$1000)=0,IF(ROW($A13)=6,"Hidden",""),IF(ISNUMBER(C13),IF(R13="cocurrent",IF((D13=E13),0,(D13-C13)*100/(D13-E13)),IF((C13=E13),0,(C13-D13)*100/(C13-E13))),""))</f>
      </c>
      <c r="AI13" s="10">
        <f>IF(SUM($A$1:$A$1000)=0,IF(ROW($A13)=6,"Hidden",""),IF(ISNUMBER(C13),IF(R13="cocurrent",IF(C13=E13,0,(F13-E13)*100/(D13-E13)),IF(C13=E13,0,(F13-E13)*100/(C13-E13))),""))</f>
      </c>
      <c r="AJ13" s="10">
        <f>IF(SUM($A$1:$A$1000)=0,IF(ROW($A13)=6,"Hidden",""),IF(ISNUMBER(AH13),(AH13+AI13)/2,""))</f>
      </c>
      <c r="AK13" s="12">
        <f>IF(C13=F13,0,(D13-E13)/(C13-F13))</f>
      </c>
      <c r="AL13" s="12">
        <f>IF(ISNUMBER(F13),IF(OR(AK13&lt;=0,AK13=1),0,((D13-E13)-(C13-F13))/LN(AK13)),"")</f>
      </c>
      <c r="AM13" s="12">
        <f>IF(ISNUMBER(AL13),IF(AL13=0,0,(AB13*T13*Z13*1000)/(PI()*0.006*1.008*AL13)),"")</f>
      </c>
      <c r="AN13" s="15">
        <f>IF(ISNUMBER(A13),IF(ROW(A13)=2,1-(A13/13),""),"")</f>
      </c>
    </row>
    <row x14ac:dyDescent="0.25" r="14" customHeight="1" ht="21.75">
      <c r="A14" s="8">
        <v>1</v>
      </c>
      <c r="B14" s="9">
        <v>13</v>
      </c>
      <c r="C14" s="10">
        <v>56.69384765625</v>
      </c>
      <c r="D14" s="10">
        <v>64.61669921875</v>
      </c>
      <c r="E14" s="10">
        <v>21.4306640625</v>
      </c>
      <c r="F14" s="10">
        <v>25.034912109375</v>
      </c>
      <c r="G14" s="10">
        <v>132.967529296875</v>
      </c>
      <c r="H14" s="10">
        <v>132.967529296875</v>
      </c>
      <c r="I14" s="10">
        <v>132.967529296875</v>
      </c>
      <c r="J14" s="10">
        <v>132.967529296875</v>
      </c>
      <c r="K14" s="10">
        <v>132.967529296875</v>
      </c>
      <c r="L14" s="10">
        <v>132.967529296875</v>
      </c>
      <c r="M14" s="11">
        <v>29</v>
      </c>
      <c r="N14" s="10">
        <v>2.1</v>
      </c>
      <c r="O14" s="9">
        <v>100</v>
      </c>
      <c r="P14" s="12">
        <v>5.04150390625</v>
      </c>
      <c r="Q14" s="10">
        <v>0</v>
      </c>
      <c r="R14" s="13">
        <f>IF(ISNUMBER(Q14),IF(Q14=1,"Countercurrent","Cocurrent"),"")</f>
      </c>
      <c r="S14" s="14"/>
      <c r="T14" s="11">
        <f>IF(ISNUMBER(C14),1.15290498E-12*(V14^6)-3.5879038802E-10*(V14^5)+4.710833256816E-08*(V14^4)-3.38194190874219E-06*(V14^3)+0.000148978977392744*(V14^2)-0.00373903643230733*(V14)+4.21734712411944,"")</f>
      </c>
      <c r="U14" s="11">
        <f>IF(ISNUMBER(D14),1.15290498E-12*(X14^6)-3.5879038802E-10*(X14^5)+4.710833256816E-08*(X14^4)-3.38194190874219E-06*(X14^3)+0.000148978977392744*(X14^2)-0.00373903643230733*(X14)+4.21734712411944,"")</f>
      </c>
      <c r="V14" s="12">
        <f>IF(ISNUMBER(C14),AVERAGE(C14,D14),"")</f>
      </c>
      <c r="W14" s="10">
        <f>IF(ISNUMBER(F14),-0.0000002301*(V14^4)+0.0000569866*(V14^3)-0.0082923226*(V14^2)+0.0654036947*V14+999.8017570756,"")</f>
      </c>
      <c r="X14" s="12">
        <f>IF(ISNUMBER(E14),AVERAGE(E14,F14),"")</f>
      </c>
      <c r="Y14" s="10">
        <f>IF(ISNUMBER(F14),-0.0000002301*(X14^4)+0.0000569866*(X14^3)-0.0082923226*(X14^2)+0.0654036947*X14+999.8017570756,"")</f>
      </c>
      <c r="Z14" s="10">
        <f>IF(ISNUMBER(C14),IF(R14="Countercurrent",C14-D14,D14-C14),"")</f>
      </c>
      <c r="AA14" s="10">
        <f>IF(ISNUMBER(E14),F14-E14,"")</f>
      </c>
      <c r="AB14" s="11">
        <f>IF(ISNUMBER(N14),N14*W14/(1000*60),"")</f>
      </c>
      <c r="AC14" s="11">
        <f>IF(ISNUMBER(P14),P14*Y14/(1000*60),"")</f>
      </c>
      <c r="AD14" s="10">
        <f>IF(SUM($A$1:$A$1000)=0,IF(ROW($A14)=6,"Hidden",""),IF(ISNUMBER(AB14),AB14*T14*ABS(Z14)*1000,""))</f>
      </c>
      <c r="AE14" s="10">
        <f>IF(SUM($A$1:$A$1000)=0,IF(ROW($A14)=6,"Hidden",""),IF(ISNUMBER(AC14),AC14*U14*AA14*1000,""))</f>
      </c>
      <c r="AF14" s="10">
        <f>IF(SUM($A$1:$A$1000)=0,IF(ROW($A14)=6,"Hidden",""),IF(ISNUMBER(AD14),AD14-AE14,""))</f>
      </c>
      <c r="AG14" s="10">
        <f>IF(SUM($A$1:$A$1000)=0,IF(ROW($A14)=6,"Hidden",""),IF(ISNUMBER(AD14),IF(AD14=0,0,AE14*100/AD14),""))</f>
      </c>
      <c r="AH14" s="10">
        <f>IF(SUM($A$1:$A$1000)=0,IF(ROW($A14)=6,"Hidden",""),IF(ISNUMBER(C14),IF(R14="cocurrent",IF((D14=E14),0,(D14-C14)*100/(D14-E14)),IF((C14=E14),0,(C14-D14)*100/(C14-E14))),""))</f>
      </c>
      <c r="AI14" s="10">
        <f>IF(SUM($A$1:$A$1000)=0,IF(ROW($A14)=6,"Hidden",""),IF(ISNUMBER(C14),IF(R14="cocurrent",IF(C14=E14,0,(F14-E14)*100/(D14-E14)),IF(C14=E14,0,(F14-E14)*100/(C14-E14))),""))</f>
      </c>
      <c r="AJ14" s="10">
        <f>IF(SUM($A$1:$A$1000)=0,IF(ROW($A14)=6,"Hidden",""),IF(ISNUMBER(AH14),(AH14+AI14)/2,""))</f>
      </c>
      <c r="AK14" s="12">
        <f>IF(C14=F14,0,(D14-E14)/(C14-F14))</f>
      </c>
      <c r="AL14" s="12">
        <f>IF(ISNUMBER(F14),IF(OR(AK14&lt;=0,AK14=1),0,((D14-E14)-(C14-F14))/LN(AK14)),"")</f>
      </c>
      <c r="AM14" s="12">
        <f>IF(ISNUMBER(AL14),IF(AL14=0,0,(AB14*T14*Z14*1000)/(PI()*0.006*1.008*AL14)),"")</f>
      </c>
      <c r="AN14" s="15">
        <f>IF(ISNUMBER(A14),IF(ROW(A14)=2,1-(A14/13),""),"")</f>
      </c>
    </row>
    <row x14ac:dyDescent="0.25" r="15" customHeight="1" ht="21.75">
      <c r="A15" s="8">
        <v>1</v>
      </c>
      <c r="B15" s="9">
        <v>14</v>
      </c>
      <c r="C15" s="10">
        <v>56.791259765625</v>
      </c>
      <c r="D15" s="10">
        <v>64.8115234375</v>
      </c>
      <c r="E15" s="10">
        <v>21.4306640625</v>
      </c>
      <c r="F15" s="10">
        <v>25.034912109375</v>
      </c>
      <c r="G15" s="10">
        <v>132.967529296875</v>
      </c>
      <c r="H15" s="10">
        <v>132.967529296875</v>
      </c>
      <c r="I15" s="10">
        <v>132.967529296875</v>
      </c>
      <c r="J15" s="10">
        <v>132.967529296875</v>
      </c>
      <c r="K15" s="10">
        <v>132.967529296875</v>
      </c>
      <c r="L15" s="10">
        <v>132.967529296875</v>
      </c>
      <c r="M15" s="11">
        <v>29</v>
      </c>
      <c r="N15" s="10">
        <v>1.96533203125</v>
      </c>
      <c r="O15" s="9">
        <v>100</v>
      </c>
      <c r="P15" s="12">
        <v>5.11474609375</v>
      </c>
      <c r="Q15" s="10">
        <v>0</v>
      </c>
      <c r="R15" s="13">
        <f>IF(ISNUMBER(Q15),IF(Q15=1,"Countercurrent","Cocurrent"),"")</f>
      </c>
      <c r="S15" s="14"/>
      <c r="T15" s="11">
        <f>IF(ISNUMBER(C15),1.15290498E-12*(V15^6)-3.5879038802E-10*(V15^5)+4.710833256816E-08*(V15^4)-3.38194190874219E-06*(V15^3)+0.000148978977392744*(V15^2)-0.00373903643230733*(V15)+4.21734712411944,"")</f>
      </c>
      <c r="U15" s="11">
        <f>IF(ISNUMBER(D15),1.15290498E-12*(X15^6)-3.5879038802E-10*(X15^5)+4.710833256816E-08*(X15^4)-3.38194190874219E-06*(X15^3)+0.000148978977392744*(X15^2)-0.00373903643230733*(X15)+4.21734712411944,"")</f>
      </c>
      <c r="V15" s="12">
        <f>IF(ISNUMBER(C15),AVERAGE(C15,D15),"")</f>
      </c>
      <c r="W15" s="10">
        <f>IF(ISNUMBER(F15),-0.0000002301*(V15^4)+0.0000569866*(V15^3)-0.0082923226*(V15^2)+0.0654036947*V15+999.8017570756,"")</f>
      </c>
      <c r="X15" s="12">
        <f>IF(ISNUMBER(E15),AVERAGE(E15,F15),"")</f>
      </c>
      <c r="Y15" s="10">
        <f>IF(ISNUMBER(F15),-0.0000002301*(X15^4)+0.0000569866*(X15^3)-0.0082923226*(X15^2)+0.0654036947*X15+999.8017570756,"")</f>
      </c>
      <c r="Z15" s="10">
        <f>IF(ISNUMBER(C15),IF(R15="Countercurrent",C15-D15,D15-C15),"")</f>
      </c>
      <c r="AA15" s="10">
        <f>IF(ISNUMBER(E15),F15-E15,"")</f>
      </c>
      <c r="AB15" s="11">
        <f>IF(ISNUMBER(N15),N15*W15/(1000*60),"")</f>
      </c>
      <c r="AC15" s="11">
        <f>IF(ISNUMBER(P15),P15*Y15/(1000*60),"")</f>
      </c>
      <c r="AD15" s="10">
        <f>IF(SUM($A$1:$A$1000)=0,IF(ROW($A15)=6,"Hidden",""),IF(ISNUMBER(AB15),AB15*T15*ABS(Z15)*1000,""))</f>
      </c>
      <c r="AE15" s="10">
        <f>IF(SUM($A$1:$A$1000)=0,IF(ROW($A15)=6,"Hidden",""),IF(ISNUMBER(AC15),AC15*U15*AA15*1000,""))</f>
      </c>
      <c r="AF15" s="10">
        <f>IF(SUM($A$1:$A$1000)=0,IF(ROW($A15)=6,"Hidden",""),IF(ISNUMBER(AD15),AD15-AE15,""))</f>
      </c>
      <c r="AG15" s="10">
        <f>IF(SUM($A$1:$A$1000)=0,IF(ROW($A15)=6,"Hidden",""),IF(ISNUMBER(AD15),IF(AD15=0,0,AE15*100/AD15),""))</f>
      </c>
      <c r="AH15" s="10">
        <f>IF(SUM($A$1:$A$1000)=0,IF(ROW($A15)=6,"Hidden",""),IF(ISNUMBER(C15),IF(R15="cocurrent",IF((D15=E15),0,(D15-C15)*100/(D15-E15)),IF((C15=E15),0,(C15-D15)*100/(C15-E15))),""))</f>
      </c>
      <c r="AI15" s="10">
        <f>IF(SUM($A$1:$A$1000)=0,IF(ROW($A15)=6,"Hidden",""),IF(ISNUMBER(C15),IF(R15="cocurrent",IF(C15=E15,0,(F15-E15)*100/(D15-E15)),IF(C15=E15,0,(F15-E15)*100/(C15-E15))),""))</f>
      </c>
      <c r="AJ15" s="10">
        <f>IF(SUM($A$1:$A$1000)=0,IF(ROW($A15)=6,"Hidden",""),IF(ISNUMBER(AH15),(AH15+AI15)/2,""))</f>
      </c>
      <c r="AK15" s="12">
        <f>IF(C15=F15,0,(D15-E15)/(C15-F15))</f>
      </c>
      <c r="AL15" s="12">
        <f>IF(ISNUMBER(F15),IF(OR(AK15&lt;=0,AK15=1),0,((D15-E15)-(C15-F15))/LN(AK15)),"")</f>
      </c>
      <c r="AM15" s="12">
        <f>IF(ISNUMBER(AL15),IF(AL15=0,0,(AB15*T15*Z15*1000)/(PI()*0.006*1.008*AL15)),"")</f>
      </c>
      <c r="AN15" s="15">
        <f>IF(ISNUMBER(A15),IF(ROW(A15)=2,1-(A15/13),""),"")</f>
      </c>
    </row>
    <row x14ac:dyDescent="0.25" r="16" customHeight="1" ht="21.75">
      <c r="A16" s="8">
        <v>1</v>
      </c>
      <c r="B16" s="9">
        <v>15</v>
      </c>
      <c r="C16" s="10">
        <v>56.986083984375</v>
      </c>
      <c r="D16" s="10">
        <v>64.714111328125</v>
      </c>
      <c r="E16" s="10">
        <v>21.4306640625</v>
      </c>
      <c r="F16" s="10">
        <v>25.13232421875</v>
      </c>
      <c r="G16" s="10">
        <v>132.967529296875</v>
      </c>
      <c r="H16" s="10">
        <v>132.967529296875</v>
      </c>
      <c r="I16" s="10">
        <v>132.967529296875</v>
      </c>
      <c r="J16" s="10">
        <v>132.967529296875</v>
      </c>
      <c r="K16" s="10">
        <v>132.967529296875</v>
      </c>
      <c r="L16" s="10">
        <v>132.967529296875</v>
      </c>
      <c r="M16" s="11">
        <v>29</v>
      </c>
      <c r="N16" s="10">
        <v>1.9775390625</v>
      </c>
      <c r="O16" s="9">
        <v>100</v>
      </c>
      <c r="P16" s="12">
        <v>5.28564453125</v>
      </c>
      <c r="Q16" s="10">
        <v>0</v>
      </c>
      <c r="R16" s="13">
        <f>IF(ISNUMBER(Q16),IF(Q16=1,"Countercurrent","Cocurrent"),"")</f>
      </c>
      <c r="S16" s="14"/>
      <c r="T16" s="11">
        <f>IF(ISNUMBER(C16),1.15290498E-12*(V16^6)-3.5879038802E-10*(V16^5)+4.710833256816E-08*(V16^4)-3.38194190874219E-06*(V16^3)+0.000148978977392744*(V16^2)-0.00373903643230733*(V16)+4.21734712411944,"")</f>
      </c>
      <c r="U16" s="11">
        <f>IF(ISNUMBER(D16),1.15290498E-12*(X16^6)-3.5879038802E-10*(X16^5)+4.710833256816E-08*(X16^4)-3.38194190874219E-06*(X16^3)+0.000148978977392744*(X16^2)-0.00373903643230733*(X16)+4.21734712411944,"")</f>
      </c>
      <c r="V16" s="12">
        <f>IF(ISNUMBER(C16),AVERAGE(C16,D16),"")</f>
      </c>
      <c r="W16" s="10">
        <f>IF(ISNUMBER(F16),-0.0000002301*(V16^4)+0.0000569866*(V16^3)-0.0082923226*(V16^2)+0.0654036947*V16+999.8017570756,"")</f>
      </c>
      <c r="X16" s="12">
        <f>IF(ISNUMBER(E16),AVERAGE(E16,F16),"")</f>
      </c>
      <c r="Y16" s="10">
        <f>IF(ISNUMBER(F16),-0.0000002301*(X16^4)+0.0000569866*(X16^3)-0.0082923226*(X16^2)+0.0654036947*X16+999.8017570756,"")</f>
      </c>
      <c r="Z16" s="10">
        <f>IF(ISNUMBER(C16),IF(R16="Countercurrent",C16-D16,D16-C16),"")</f>
      </c>
      <c r="AA16" s="10">
        <f>IF(ISNUMBER(E16),F16-E16,"")</f>
      </c>
      <c r="AB16" s="11">
        <f>IF(ISNUMBER(N16),N16*W16/(1000*60),"")</f>
      </c>
      <c r="AC16" s="11">
        <f>IF(ISNUMBER(P16),P16*Y16/(1000*60),"")</f>
      </c>
      <c r="AD16" s="10">
        <f>IF(SUM($A$1:$A$1000)=0,IF(ROW($A16)=6,"Hidden",""),IF(ISNUMBER(AB16),AB16*T16*ABS(Z16)*1000,""))</f>
      </c>
      <c r="AE16" s="10">
        <f>IF(SUM($A$1:$A$1000)=0,IF(ROW($A16)=6,"Hidden",""),IF(ISNUMBER(AC16),AC16*U16*AA16*1000,""))</f>
      </c>
      <c r="AF16" s="10">
        <f>IF(SUM($A$1:$A$1000)=0,IF(ROW($A16)=6,"Hidden",""),IF(ISNUMBER(AD16),AD16-AE16,""))</f>
      </c>
      <c r="AG16" s="10">
        <f>IF(SUM($A$1:$A$1000)=0,IF(ROW($A16)=6,"Hidden",""),IF(ISNUMBER(AD16),IF(AD16=0,0,AE16*100/AD16),""))</f>
      </c>
      <c r="AH16" s="10">
        <f>IF(SUM($A$1:$A$1000)=0,IF(ROW($A16)=6,"Hidden",""),IF(ISNUMBER(C16),IF(R16="cocurrent",IF((D16=E16),0,(D16-C16)*100/(D16-E16)),IF((C16=E16),0,(C16-D16)*100/(C16-E16))),""))</f>
      </c>
      <c r="AI16" s="10">
        <f>IF(SUM($A$1:$A$1000)=0,IF(ROW($A16)=6,"Hidden",""),IF(ISNUMBER(C16),IF(R16="cocurrent",IF(C16=E16,0,(F16-E16)*100/(D16-E16)),IF(C16=E16,0,(F16-E16)*100/(C16-E16))),""))</f>
      </c>
      <c r="AJ16" s="10">
        <f>IF(SUM($A$1:$A$1000)=0,IF(ROW($A16)=6,"Hidden",""),IF(ISNUMBER(AH16),(AH16+AI16)/2,""))</f>
      </c>
      <c r="AK16" s="12">
        <f>IF(C16=F16,0,(D16-E16)/(C16-F16))</f>
      </c>
      <c r="AL16" s="12">
        <f>IF(ISNUMBER(F16),IF(OR(AK16&lt;=0,AK16=1),0,((D16-E16)-(C16-F16))/LN(AK16)),"")</f>
      </c>
      <c r="AM16" s="12">
        <f>IF(ISNUMBER(AL16),IF(AL16=0,0,(AB16*T16*Z16*1000)/(PI()*0.006*1.008*AL16)),"")</f>
      </c>
      <c r="AN16" s="15">
        <f>IF(ISNUMBER(A16),IF(ROW(A16)=2,1-(A16/13),""),"")</f>
      </c>
    </row>
    <row x14ac:dyDescent="0.25" r="17" customHeight="1" ht="21.75">
      <c r="A17" s="8">
        <v>1</v>
      </c>
      <c r="B17" s="9">
        <v>16</v>
      </c>
      <c r="C17" s="10">
        <v>56.791259765625</v>
      </c>
      <c r="D17" s="10">
        <v>64.973876953125</v>
      </c>
      <c r="E17" s="10">
        <v>21.463134765625</v>
      </c>
      <c r="F17" s="10">
        <v>25.099853515625</v>
      </c>
      <c r="G17" s="10">
        <v>132.967529296875</v>
      </c>
      <c r="H17" s="10">
        <v>132.967529296875</v>
      </c>
      <c r="I17" s="10">
        <v>132.967529296875</v>
      </c>
      <c r="J17" s="10">
        <v>132.967529296875</v>
      </c>
      <c r="K17" s="10">
        <v>132.967529296875</v>
      </c>
      <c r="L17" s="10">
        <v>132.967529296875</v>
      </c>
      <c r="M17" s="11">
        <v>29</v>
      </c>
      <c r="N17" s="10">
        <v>1.9</v>
      </c>
      <c r="O17" s="9">
        <v>100</v>
      </c>
      <c r="P17" s="12">
        <v>5.13916015625</v>
      </c>
      <c r="Q17" s="10">
        <v>0</v>
      </c>
      <c r="R17" s="13">
        <f>IF(ISNUMBER(Q17),IF(Q17=1,"Countercurrent","Cocurrent"),"")</f>
      </c>
      <c r="S17" s="14"/>
      <c r="T17" s="11">
        <f>IF(ISNUMBER(C17),1.15290498E-12*(V17^6)-3.5879038802E-10*(V17^5)+4.710833256816E-08*(V17^4)-3.38194190874219E-06*(V17^3)+0.000148978977392744*(V17^2)-0.00373903643230733*(V17)+4.21734712411944,"")</f>
      </c>
      <c r="U17" s="11">
        <f>IF(ISNUMBER(D17),1.15290498E-12*(X17^6)-3.5879038802E-10*(X17^5)+4.710833256816E-08*(X17^4)-3.38194190874219E-06*(X17^3)+0.000148978977392744*(X17^2)-0.00373903643230733*(X17)+4.21734712411944,"")</f>
      </c>
      <c r="V17" s="12">
        <f>IF(ISNUMBER(C17),AVERAGE(C17,D17),"")</f>
      </c>
      <c r="W17" s="10">
        <f>IF(ISNUMBER(F17),-0.0000002301*(V17^4)+0.0000569866*(V17^3)-0.0082923226*(V17^2)+0.0654036947*V17+999.8017570756,"")</f>
      </c>
      <c r="X17" s="12">
        <f>IF(ISNUMBER(E17),AVERAGE(E17,F17),"")</f>
      </c>
      <c r="Y17" s="10">
        <f>IF(ISNUMBER(F17),-0.0000002301*(X17^4)+0.0000569866*(X17^3)-0.0082923226*(X17^2)+0.0654036947*X17+999.8017570756,"")</f>
      </c>
      <c r="Z17" s="10">
        <f>IF(ISNUMBER(C17),IF(R17="Countercurrent",C17-D17,D17-C17),"")</f>
      </c>
      <c r="AA17" s="10">
        <f>IF(ISNUMBER(E17),F17-E17,"")</f>
      </c>
      <c r="AB17" s="11">
        <f>IF(ISNUMBER(N17),N17*W17/(1000*60),"")</f>
      </c>
      <c r="AC17" s="11">
        <f>IF(ISNUMBER(P17),P17*Y17/(1000*60),"")</f>
      </c>
      <c r="AD17" s="10">
        <f>IF(SUM($A$1:$A$1000)=0,IF(ROW($A17)=6,"Hidden",""),IF(ISNUMBER(AB17),AB17*T17*ABS(Z17)*1000,""))</f>
      </c>
      <c r="AE17" s="10">
        <f>IF(SUM($A$1:$A$1000)=0,IF(ROW($A17)=6,"Hidden",""),IF(ISNUMBER(AC17),AC17*U17*AA17*1000,""))</f>
      </c>
      <c r="AF17" s="10">
        <f>IF(SUM($A$1:$A$1000)=0,IF(ROW($A17)=6,"Hidden",""),IF(ISNUMBER(AD17),AD17-AE17,""))</f>
      </c>
      <c r="AG17" s="10">
        <f>IF(SUM($A$1:$A$1000)=0,IF(ROW($A17)=6,"Hidden",""),IF(ISNUMBER(AD17),IF(AD17=0,0,AE17*100/AD17),""))</f>
      </c>
      <c r="AH17" s="10">
        <f>IF(SUM($A$1:$A$1000)=0,IF(ROW($A17)=6,"Hidden",""),IF(ISNUMBER(C17),IF(R17="cocurrent",IF((D17=E17),0,(D17-C17)*100/(D17-E17)),IF((C17=E17),0,(C17-D17)*100/(C17-E17))),""))</f>
      </c>
      <c r="AI17" s="10">
        <f>IF(SUM($A$1:$A$1000)=0,IF(ROW($A17)=6,"Hidden",""),IF(ISNUMBER(C17),IF(R17="cocurrent",IF(C17=E17,0,(F17-E17)*100/(D17-E17)),IF(C17=E17,0,(F17-E17)*100/(C17-E17))),""))</f>
      </c>
      <c r="AJ17" s="10">
        <f>IF(SUM($A$1:$A$1000)=0,IF(ROW($A17)=6,"Hidden",""),IF(ISNUMBER(AH17),(AH17+AI17)/2,""))</f>
      </c>
      <c r="AK17" s="12">
        <f>IF(C17=F17,0,(D17-E17)/(C17-F17))</f>
      </c>
      <c r="AL17" s="12">
        <f>IF(ISNUMBER(F17),IF(OR(AK17&lt;=0,AK17=1),0,((D17-E17)-(C17-F17))/LN(AK17)),"")</f>
      </c>
      <c r="AM17" s="12">
        <f>IF(ISNUMBER(AL17),IF(AL17=0,0,(AB17*T17*Z17*1000)/(PI()*0.006*1.008*AL17)),"")</f>
      </c>
      <c r="AN17" s="15">
        <f>IF(ISNUMBER(A17),IF(ROW(A17)=2,1-(A17/13),""),"")</f>
      </c>
    </row>
    <row x14ac:dyDescent="0.25" r="18" customHeight="1" ht="21.75">
      <c r="A18" s="8">
        <v>1</v>
      </c>
      <c r="B18" s="9">
        <v>17</v>
      </c>
      <c r="C18" s="10">
        <v>57.051025390625</v>
      </c>
      <c r="D18" s="10">
        <v>65.038818359375</v>
      </c>
      <c r="E18" s="10">
        <v>21.4306640625</v>
      </c>
      <c r="F18" s="10">
        <v>25.13232421875</v>
      </c>
      <c r="G18" s="10">
        <v>132.967529296875</v>
      </c>
      <c r="H18" s="10">
        <v>132.967529296875</v>
      </c>
      <c r="I18" s="10">
        <v>132.967529296875</v>
      </c>
      <c r="J18" s="10">
        <v>132.967529296875</v>
      </c>
      <c r="K18" s="10">
        <v>132.967529296875</v>
      </c>
      <c r="L18" s="10">
        <v>132.967529296875</v>
      </c>
      <c r="M18" s="11">
        <v>30</v>
      </c>
      <c r="N18" s="10">
        <v>1.9</v>
      </c>
      <c r="O18" s="9">
        <v>100</v>
      </c>
      <c r="P18" s="12">
        <v>5.2490234375</v>
      </c>
      <c r="Q18" s="10">
        <v>0</v>
      </c>
      <c r="R18" s="13">
        <f>IF(ISNUMBER(Q18),IF(Q18=1,"Countercurrent","Cocurrent"),"")</f>
      </c>
      <c r="S18" s="14"/>
      <c r="T18" s="11">
        <f>IF(ISNUMBER(C18),1.15290498E-12*(V18^6)-3.5879038802E-10*(V18^5)+4.710833256816E-08*(V18^4)-3.38194190874219E-06*(V18^3)+0.000148978977392744*(V18^2)-0.00373903643230733*(V18)+4.21734712411944,"")</f>
      </c>
      <c r="U18" s="11">
        <f>IF(ISNUMBER(D18),1.15290498E-12*(X18^6)-3.5879038802E-10*(X18^5)+4.710833256816E-08*(X18^4)-3.38194190874219E-06*(X18^3)+0.000148978977392744*(X18^2)-0.00373903643230733*(X18)+4.21734712411944,"")</f>
      </c>
      <c r="V18" s="12">
        <f>IF(ISNUMBER(C18),AVERAGE(C18,D18),"")</f>
      </c>
      <c r="W18" s="10">
        <f>IF(ISNUMBER(F18),-0.0000002301*(V18^4)+0.0000569866*(V18^3)-0.0082923226*(V18^2)+0.0654036947*V18+999.8017570756,"")</f>
      </c>
      <c r="X18" s="12">
        <f>IF(ISNUMBER(E18),AVERAGE(E18,F18),"")</f>
      </c>
      <c r="Y18" s="10">
        <f>IF(ISNUMBER(F18),-0.0000002301*(X18^4)+0.0000569866*(X18^3)-0.0082923226*(X18^2)+0.0654036947*X18+999.8017570756,"")</f>
      </c>
      <c r="Z18" s="10">
        <f>IF(ISNUMBER(C18),IF(R18="Countercurrent",C18-D18,D18-C18),"")</f>
      </c>
      <c r="AA18" s="10">
        <f>IF(ISNUMBER(E18),F18-E18,"")</f>
      </c>
      <c r="AB18" s="11">
        <f>IF(ISNUMBER(N18),N18*W18/(1000*60),"")</f>
      </c>
      <c r="AC18" s="11">
        <f>IF(ISNUMBER(P18),P18*Y18/(1000*60),"")</f>
      </c>
      <c r="AD18" s="10">
        <f>IF(SUM($A$1:$A$1000)=0,IF(ROW($A18)=6,"Hidden",""),IF(ISNUMBER(AB18),AB18*T18*ABS(Z18)*1000,""))</f>
      </c>
      <c r="AE18" s="10">
        <f>IF(SUM($A$1:$A$1000)=0,IF(ROW($A18)=6,"Hidden",""),IF(ISNUMBER(AC18),AC18*U18*AA18*1000,""))</f>
      </c>
      <c r="AF18" s="10">
        <f>IF(SUM($A$1:$A$1000)=0,IF(ROW($A18)=6,"Hidden",""),IF(ISNUMBER(AD18),AD18-AE18,""))</f>
      </c>
      <c r="AG18" s="10">
        <f>IF(SUM($A$1:$A$1000)=0,IF(ROW($A18)=6,"Hidden",""),IF(ISNUMBER(AD18),IF(AD18=0,0,AE18*100/AD18),""))</f>
      </c>
      <c r="AH18" s="10">
        <f>IF(SUM($A$1:$A$1000)=0,IF(ROW($A18)=6,"Hidden",""),IF(ISNUMBER(C18),IF(R18="cocurrent",IF((D18=E18),0,(D18-C18)*100/(D18-E18)),IF((C18=E18),0,(C18-D18)*100/(C18-E18))),""))</f>
      </c>
      <c r="AI18" s="10">
        <f>IF(SUM($A$1:$A$1000)=0,IF(ROW($A18)=6,"Hidden",""),IF(ISNUMBER(C18),IF(R18="cocurrent",IF(C18=E18,0,(F18-E18)*100/(D18-E18)),IF(C18=E18,0,(F18-E18)*100/(C18-E18))),""))</f>
      </c>
      <c r="AJ18" s="10">
        <f>IF(SUM($A$1:$A$1000)=0,IF(ROW($A18)=6,"Hidden",""),IF(ISNUMBER(AH18),(AH18+AI18)/2,""))</f>
      </c>
      <c r="AK18" s="12">
        <f>IF(C18=F18,0,(D18-E18)/(C18-F18))</f>
      </c>
      <c r="AL18" s="12">
        <f>IF(ISNUMBER(F18),IF(OR(AK18&lt;=0,AK18=1),0,((D18-E18)-(C18-F18))/LN(AK18)),"")</f>
      </c>
      <c r="AM18" s="12">
        <f>IF(ISNUMBER(AL18),IF(AL18=0,0,(AB18*T18*Z18*1000)/(PI()*0.006*1.008*AL18)),"")</f>
      </c>
      <c r="AN18" s="15">
        <f>IF(ISNUMBER(A18),IF(ROW(A18)=2,1-(A18/13),""),"")</f>
      </c>
    </row>
    <row x14ac:dyDescent="0.25" r="19" customHeight="1" ht="21.75">
      <c r="A19" s="8">
        <v>1</v>
      </c>
      <c r="B19" s="9">
        <v>18</v>
      </c>
      <c r="C19" s="10">
        <v>56.856201171875</v>
      </c>
      <c r="D19" s="10">
        <v>64.8115234375</v>
      </c>
      <c r="E19" s="10">
        <v>21.4306640625</v>
      </c>
      <c r="F19" s="10">
        <v>25.13232421875</v>
      </c>
      <c r="G19" s="10">
        <v>132.967529296875</v>
      </c>
      <c r="H19" s="10">
        <v>132.967529296875</v>
      </c>
      <c r="I19" s="10">
        <v>132.967529296875</v>
      </c>
      <c r="J19" s="10">
        <v>132.967529296875</v>
      </c>
      <c r="K19" s="10">
        <v>132.967529296875</v>
      </c>
      <c r="L19" s="10">
        <v>132.967529296875</v>
      </c>
      <c r="M19" s="11">
        <v>29</v>
      </c>
      <c r="N19" s="10">
        <v>2.01416015625</v>
      </c>
      <c r="O19" s="9">
        <v>100</v>
      </c>
      <c r="P19" s="12">
        <v>5.2001953125</v>
      </c>
      <c r="Q19" s="10">
        <v>0</v>
      </c>
      <c r="R19" s="13">
        <f>IF(ISNUMBER(Q19),IF(Q19=1,"Countercurrent","Cocurrent"),"")</f>
      </c>
      <c r="S19" s="14"/>
      <c r="T19" s="11">
        <f>IF(ISNUMBER(C19),1.15290498E-12*(V19^6)-3.5879038802E-10*(V19^5)+4.710833256816E-08*(V19^4)-3.38194190874219E-06*(V19^3)+0.000148978977392744*(V19^2)-0.00373903643230733*(V19)+4.21734712411944,"")</f>
      </c>
      <c r="U19" s="11">
        <f>IF(ISNUMBER(D19),1.15290498E-12*(X19^6)-3.5879038802E-10*(X19^5)+4.710833256816E-08*(X19^4)-3.38194190874219E-06*(X19^3)+0.000148978977392744*(X19^2)-0.00373903643230733*(X19)+4.21734712411944,"")</f>
      </c>
      <c r="V19" s="12">
        <f>IF(ISNUMBER(C19),AVERAGE(C19,D19),"")</f>
      </c>
      <c r="W19" s="10">
        <f>IF(ISNUMBER(F19),-0.0000002301*(V19^4)+0.0000569866*(V19^3)-0.0082923226*(V19^2)+0.0654036947*V19+999.8017570756,"")</f>
      </c>
      <c r="X19" s="12">
        <f>IF(ISNUMBER(E19),AVERAGE(E19,F19),"")</f>
      </c>
      <c r="Y19" s="10">
        <f>IF(ISNUMBER(F19),-0.0000002301*(X19^4)+0.0000569866*(X19^3)-0.0082923226*(X19^2)+0.0654036947*X19+999.8017570756,"")</f>
      </c>
      <c r="Z19" s="10">
        <f>IF(ISNUMBER(C19),IF(R19="Countercurrent",C19-D19,D19-C19),"")</f>
      </c>
      <c r="AA19" s="10">
        <f>IF(ISNUMBER(E19),F19-E19,"")</f>
      </c>
      <c r="AB19" s="11">
        <f>IF(ISNUMBER(N19),N19*W19/(1000*60),"")</f>
      </c>
      <c r="AC19" s="11">
        <f>IF(ISNUMBER(P19),P19*Y19/(1000*60),"")</f>
      </c>
      <c r="AD19" s="10">
        <f>IF(SUM($A$1:$A$1000)=0,IF(ROW($A19)=6,"Hidden",""),IF(ISNUMBER(AB19),AB19*T19*ABS(Z19)*1000,""))</f>
      </c>
      <c r="AE19" s="10">
        <f>IF(SUM($A$1:$A$1000)=0,IF(ROW($A19)=6,"Hidden",""),IF(ISNUMBER(AC19),AC19*U19*AA19*1000,""))</f>
      </c>
      <c r="AF19" s="10">
        <f>IF(SUM($A$1:$A$1000)=0,IF(ROW($A19)=6,"Hidden",""),IF(ISNUMBER(AD19),AD19-AE19,""))</f>
      </c>
      <c r="AG19" s="10">
        <f>IF(SUM($A$1:$A$1000)=0,IF(ROW($A19)=6,"Hidden",""),IF(ISNUMBER(AD19),IF(AD19=0,0,AE19*100/AD19),""))</f>
      </c>
      <c r="AH19" s="10">
        <f>IF(SUM($A$1:$A$1000)=0,IF(ROW($A19)=6,"Hidden",""),IF(ISNUMBER(C19),IF(R19="cocurrent",IF((D19=E19),0,(D19-C19)*100/(D19-E19)),IF((C19=E19),0,(C19-D19)*100/(C19-E19))),""))</f>
      </c>
      <c r="AI19" s="10">
        <f>IF(SUM($A$1:$A$1000)=0,IF(ROW($A19)=6,"Hidden",""),IF(ISNUMBER(C19),IF(R19="cocurrent",IF(C19=E19,0,(F19-E19)*100/(D19-E19)),IF(C19=E19,0,(F19-E19)*100/(C19-E19))),""))</f>
      </c>
      <c r="AJ19" s="10">
        <f>IF(SUM($A$1:$A$1000)=0,IF(ROW($A19)=6,"Hidden",""),IF(ISNUMBER(AH19),(AH19+AI19)/2,""))</f>
      </c>
      <c r="AK19" s="12">
        <f>IF(C19=F19,0,(D19-E19)/(C19-F19))</f>
      </c>
      <c r="AL19" s="12">
        <f>IF(ISNUMBER(F19),IF(OR(AK19&lt;=0,AK19=1),0,((D19-E19)-(C19-F19))/LN(AK19)),"")</f>
      </c>
      <c r="AM19" s="12">
        <f>IF(ISNUMBER(AL19),IF(AL19=0,0,(AB19*T19*Z19*1000)/(PI()*0.006*1.008*AL19)),"")</f>
      </c>
      <c r="AN19" s="15">
        <f>IF(ISNUMBER(A19),IF(ROW(A19)=2,1-(A19/13),""),"")</f>
      </c>
    </row>
    <row x14ac:dyDescent="0.25" r="20" customHeight="1" ht="21.75">
      <c r="A20" s="8">
        <v>1</v>
      </c>
      <c r="B20" s="9">
        <v>19</v>
      </c>
      <c r="C20" s="10">
        <v>57.245849609375</v>
      </c>
      <c r="D20" s="10">
        <v>65.298583984375</v>
      </c>
      <c r="E20" s="10">
        <v>21.4306640625</v>
      </c>
      <c r="F20" s="10">
        <v>25.197265625</v>
      </c>
      <c r="G20" s="10">
        <v>132.967529296875</v>
      </c>
      <c r="H20" s="10">
        <v>132.967529296875</v>
      </c>
      <c r="I20" s="10">
        <v>132.967529296875</v>
      </c>
      <c r="J20" s="10">
        <v>132.967529296875</v>
      </c>
      <c r="K20" s="10">
        <v>132.967529296875</v>
      </c>
      <c r="L20" s="10">
        <v>132.967529296875</v>
      </c>
      <c r="M20" s="11">
        <v>30</v>
      </c>
      <c r="N20" s="10">
        <v>1.96533203125</v>
      </c>
      <c r="O20" s="9">
        <v>100</v>
      </c>
      <c r="P20" s="12">
        <v>5.0048828125</v>
      </c>
      <c r="Q20" s="10">
        <v>0</v>
      </c>
      <c r="R20" s="13">
        <f>IF(ISNUMBER(Q20),IF(Q20=1,"Countercurrent","Cocurrent"),"")</f>
      </c>
      <c r="S20" s="14"/>
      <c r="T20" s="11">
        <f>IF(ISNUMBER(C20),1.15290498E-12*(V20^6)-3.5879038802E-10*(V20^5)+4.710833256816E-08*(V20^4)-3.38194190874219E-06*(V20^3)+0.000148978977392744*(V20^2)-0.00373903643230733*(V20)+4.21734712411944,"")</f>
      </c>
      <c r="U20" s="11">
        <f>IF(ISNUMBER(D20),1.15290498E-12*(X20^6)-3.5879038802E-10*(X20^5)+4.710833256816E-08*(X20^4)-3.38194190874219E-06*(X20^3)+0.000148978977392744*(X20^2)-0.00373903643230733*(X20)+4.21734712411944,"")</f>
      </c>
      <c r="V20" s="12">
        <f>IF(ISNUMBER(C20),AVERAGE(C20,D20),"")</f>
      </c>
      <c r="W20" s="10">
        <f>IF(ISNUMBER(F20),-0.0000002301*(V20^4)+0.0000569866*(V20^3)-0.0082923226*(V20^2)+0.0654036947*V20+999.8017570756,"")</f>
      </c>
      <c r="X20" s="12">
        <f>IF(ISNUMBER(E20),AVERAGE(E20,F20),"")</f>
      </c>
      <c r="Y20" s="10">
        <f>IF(ISNUMBER(F20),-0.0000002301*(X20^4)+0.0000569866*(X20^3)-0.0082923226*(X20^2)+0.0654036947*X20+999.8017570756,"")</f>
      </c>
      <c r="Z20" s="10">
        <f>IF(ISNUMBER(C20),IF(R20="Countercurrent",C20-D20,D20-C20),"")</f>
      </c>
      <c r="AA20" s="10">
        <f>IF(ISNUMBER(E20),F20-E20,"")</f>
      </c>
      <c r="AB20" s="11">
        <f>IF(ISNUMBER(N20),N20*W20/(1000*60),"")</f>
      </c>
      <c r="AC20" s="11">
        <f>IF(ISNUMBER(P20),P20*Y20/(1000*60),"")</f>
      </c>
      <c r="AD20" s="10">
        <f>IF(SUM($A$1:$A$1000)=0,IF(ROW($A20)=6,"Hidden",""),IF(ISNUMBER(AB20),AB20*T20*ABS(Z20)*1000,""))</f>
      </c>
      <c r="AE20" s="10">
        <f>IF(SUM($A$1:$A$1000)=0,IF(ROW($A20)=6,"Hidden",""),IF(ISNUMBER(AC20),AC20*U20*AA20*1000,""))</f>
      </c>
      <c r="AF20" s="10">
        <f>IF(SUM($A$1:$A$1000)=0,IF(ROW($A20)=6,"Hidden",""),IF(ISNUMBER(AD20),AD20-AE20,""))</f>
      </c>
      <c r="AG20" s="10">
        <f>IF(SUM($A$1:$A$1000)=0,IF(ROW($A20)=6,"Hidden",""),IF(ISNUMBER(AD20),IF(AD20=0,0,AE20*100/AD20),""))</f>
      </c>
      <c r="AH20" s="10">
        <f>IF(SUM($A$1:$A$1000)=0,IF(ROW($A20)=6,"Hidden",""),IF(ISNUMBER(C20),IF(R20="cocurrent",IF((D20=E20),0,(D20-C20)*100/(D20-E20)),IF((C20=E20),0,(C20-D20)*100/(C20-E20))),""))</f>
      </c>
      <c r="AI20" s="10">
        <f>IF(SUM($A$1:$A$1000)=0,IF(ROW($A20)=6,"Hidden",""),IF(ISNUMBER(C20),IF(R20="cocurrent",IF(C20=E20,0,(F20-E20)*100/(D20-E20)),IF(C20=E20,0,(F20-E20)*100/(C20-E20))),""))</f>
      </c>
      <c r="AJ20" s="10">
        <f>IF(SUM($A$1:$A$1000)=0,IF(ROW($A20)=6,"Hidden",""),IF(ISNUMBER(AH20),(AH20+AI20)/2,""))</f>
      </c>
      <c r="AK20" s="12">
        <f>IF(C20=F20,0,(D20-E20)/(C20-F20))</f>
      </c>
      <c r="AL20" s="12">
        <f>IF(ISNUMBER(F20),IF(OR(AK20&lt;=0,AK20=1),0,((D20-E20)-(C20-F20))/LN(AK20)),"")</f>
      </c>
      <c r="AM20" s="12">
        <f>IF(ISNUMBER(AL20),IF(AL20=0,0,(AB20*T20*Z20*1000)/(PI()*0.006*1.008*AL20)),"")</f>
      </c>
      <c r="AN20" s="15">
        <f>IF(ISNUMBER(A20),IF(ROW(A20)=2,1-(A20/13),""),"")</f>
      </c>
    </row>
    <row x14ac:dyDescent="0.25" r="21" customHeight="1" ht="21.75">
      <c r="A21" s="8">
        <v>1</v>
      </c>
      <c r="B21" s="9">
        <v>20</v>
      </c>
      <c r="C21" s="10">
        <v>57.180908203125</v>
      </c>
      <c r="D21" s="10">
        <v>65.103759765625</v>
      </c>
      <c r="E21" s="10">
        <v>21.463134765625</v>
      </c>
      <c r="F21" s="10">
        <v>25.164794921875</v>
      </c>
      <c r="G21" s="10">
        <v>132.967529296875</v>
      </c>
      <c r="H21" s="10">
        <v>132.967529296875</v>
      </c>
      <c r="I21" s="10">
        <v>132.967529296875</v>
      </c>
      <c r="J21" s="10">
        <v>132.967529296875</v>
      </c>
      <c r="K21" s="10">
        <v>132.967529296875</v>
      </c>
      <c r="L21" s="10">
        <v>132.967529296875</v>
      </c>
      <c r="M21" s="11">
        <v>29</v>
      </c>
      <c r="N21" s="10">
        <v>2.001953125</v>
      </c>
      <c r="O21" s="9">
        <v>100</v>
      </c>
      <c r="P21" s="12">
        <v>5.11474609375</v>
      </c>
      <c r="Q21" s="10">
        <v>0</v>
      </c>
      <c r="R21" s="13">
        <f>IF(ISNUMBER(Q21),IF(Q21=1,"Countercurrent","Cocurrent"),"")</f>
      </c>
      <c r="S21" s="14"/>
      <c r="T21" s="11">
        <f>IF(ISNUMBER(C21),1.15290498E-12*(V21^6)-3.5879038802E-10*(V21^5)+4.710833256816E-08*(V21^4)-3.38194190874219E-06*(V21^3)+0.000148978977392744*(V21^2)-0.00373903643230733*(V21)+4.21734712411944,"")</f>
      </c>
      <c r="U21" s="11">
        <f>IF(ISNUMBER(D21),1.15290498E-12*(X21^6)-3.5879038802E-10*(X21^5)+4.710833256816E-08*(X21^4)-3.38194190874219E-06*(X21^3)+0.000148978977392744*(X21^2)-0.00373903643230733*(X21)+4.21734712411944,"")</f>
      </c>
      <c r="V21" s="12">
        <f>IF(ISNUMBER(C21),AVERAGE(C21,D21),"")</f>
      </c>
      <c r="W21" s="10">
        <f>IF(ISNUMBER(F21),-0.0000002301*(V21^4)+0.0000569866*(V21^3)-0.0082923226*(V21^2)+0.0654036947*V21+999.8017570756,"")</f>
      </c>
      <c r="X21" s="12">
        <f>IF(ISNUMBER(E21),AVERAGE(E21,F21),"")</f>
      </c>
      <c r="Y21" s="10">
        <f>IF(ISNUMBER(F21),-0.0000002301*(X21^4)+0.0000569866*(X21^3)-0.0082923226*(X21^2)+0.0654036947*X21+999.8017570756,"")</f>
      </c>
      <c r="Z21" s="10">
        <f>IF(ISNUMBER(C21),IF(R21="Countercurrent",C21-D21,D21-C21),"")</f>
      </c>
      <c r="AA21" s="10">
        <f>IF(ISNUMBER(E21),F21-E21,"")</f>
      </c>
      <c r="AB21" s="11">
        <f>IF(ISNUMBER(N21),N21*W21/(1000*60),"")</f>
      </c>
      <c r="AC21" s="11">
        <f>IF(ISNUMBER(P21),P21*Y21/(1000*60),"")</f>
      </c>
      <c r="AD21" s="10">
        <f>IF(SUM($A$1:$A$1000)=0,IF(ROW($A21)=6,"Hidden",""),IF(ISNUMBER(AB21),AB21*T21*ABS(Z21)*1000,""))</f>
      </c>
      <c r="AE21" s="10">
        <f>IF(SUM($A$1:$A$1000)=0,IF(ROW($A21)=6,"Hidden",""),IF(ISNUMBER(AC21),AC21*U21*AA21*1000,""))</f>
      </c>
      <c r="AF21" s="10">
        <f>IF(SUM($A$1:$A$1000)=0,IF(ROW($A21)=6,"Hidden",""),IF(ISNUMBER(AD21),AD21-AE21,""))</f>
      </c>
      <c r="AG21" s="10">
        <f>IF(SUM($A$1:$A$1000)=0,IF(ROW($A21)=6,"Hidden",""),IF(ISNUMBER(AD21),IF(AD21=0,0,AE21*100/AD21),""))</f>
      </c>
      <c r="AH21" s="10">
        <f>IF(SUM($A$1:$A$1000)=0,IF(ROW($A21)=6,"Hidden",""),IF(ISNUMBER(C21),IF(R21="cocurrent",IF((D21=E21),0,(D21-C21)*100/(D21-E21)),IF((C21=E21),0,(C21-D21)*100/(C21-E21))),""))</f>
      </c>
      <c r="AI21" s="10">
        <f>IF(SUM($A$1:$A$1000)=0,IF(ROW($A21)=6,"Hidden",""),IF(ISNUMBER(C21),IF(R21="cocurrent",IF(C21=E21,0,(F21-E21)*100/(D21-E21)),IF(C21=E21,0,(F21-E21)*100/(C21-E21))),""))</f>
      </c>
      <c r="AJ21" s="10">
        <f>IF(SUM($A$1:$A$1000)=0,IF(ROW($A21)=6,"Hidden",""),IF(ISNUMBER(AH21),(AH21+AI21)/2,""))</f>
      </c>
      <c r="AK21" s="12">
        <f>IF(C21=F21,0,(D21-E21)/(C21-F21))</f>
      </c>
      <c r="AL21" s="12">
        <f>IF(ISNUMBER(F21),IF(OR(AK21&lt;=0,AK21=1),0,((D21-E21)-(C21-F21))/LN(AK21)),"")</f>
      </c>
      <c r="AM21" s="12">
        <f>IF(ISNUMBER(AL21),IF(AL21=0,0,(AB21*T21*Z21*1000)/(PI()*0.006*1.008*AL21)),"")</f>
      </c>
      <c r="AN21" s="15">
        <f>IF(ISNUMBER(A21),IF(ROW(A21)=2,1-(A21/13),""),"")</f>
      </c>
    </row>
    <row x14ac:dyDescent="0.25" r="22" customHeight="1" ht="21.75">
      <c r="A22" s="8">
        <v>1</v>
      </c>
      <c r="B22" s="9">
        <v>21</v>
      </c>
      <c r="C22" s="10">
        <v>56.921142578125</v>
      </c>
      <c r="D22" s="10">
        <v>64.973876953125</v>
      </c>
      <c r="E22" s="10">
        <v>21.463134765625</v>
      </c>
      <c r="F22" s="10">
        <v>25.164794921875</v>
      </c>
      <c r="G22" s="10">
        <v>132.967529296875</v>
      </c>
      <c r="H22" s="10">
        <v>132.967529296875</v>
      </c>
      <c r="I22" s="10">
        <v>132.967529296875</v>
      </c>
      <c r="J22" s="10">
        <v>132.967529296875</v>
      </c>
      <c r="K22" s="10">
        <v>132.967529296875</v>
      </c>
      <c r="L22" s="10">
        <v>132.967529296875</v>
      </c>
      <c r="M22" s="11">
        <v>29</v>
      </c>
      <c r="N22" s="10">
        <v>1.9</v>
      </c>
      <c r="O22" s="9">
        <v>100</v>
      </c>
      <c r="P22" s="12">
        <v>5.1513671875</v>
      </c>
      <c r="Q22" s="10">
        <v>0</v>
      </c>
      <c r="R22" s="13">
        <f>IF(ISNUMBER(Q22),IF(Q22=1,"Countercurrent","Cocurrent"),"")</f>
      </c>
      <c r="S22" s="14"/>
      <c r="T22" s="11">
        <f>IF(ISNUMBER(C22),1.15290498E-12*(V22^6)-3.5879038802E-10*(V22^5)+4.710833256816E-08*(V22^4)-3.38194190874219E-06*(V22^3)+0.000148978977392744*(V22^2)-0.00373903643230733*(V22)+4.21734712411944,"")</f>
      </c>
      <c r="U22" s="11">
        <f>IF(ISNUMBER(D22),1.15290498E-12*(X22^6)-3.5879038802E-10*(X22^5)+4.710833256816E-08*(X22^4)-3.38194190874219E-06*(X22^3)+0.000148978977392744*(X22^2)-0.00373903643230733*(X22)+4.21734712411944,"")</f>
      </c>
      <c r="V22" s="12">
        <f>IF(ISNUMBER(C22),AVERAGE(C22,D22),"")</f>
      </c>
      <c r="W22" s="10">
        <f>IF(ISNUMBER(F22),-0.0000002301*(V22^4)+0.0000569866*(V22^3)-0.0082923226*(V22^2)+0.0654036947*V22+999.8017570756,"")</f>
      </c>
      <c r="X22" s="12">
        <f>IF(ISNUMBER(E22),AVERAGE(E22,F22),"")</f>
      </c>
      <c r="Y22" s="10">
        <f>IF(ISNUMBER(F22),-0.0000002301*(X22^4)+0.0000569866*(X22^3)-0.0082923226*(X22^2)+0.0654036947*X22+999.8017570756,"")</f>
      </c>
      <c r="Z22" s="10">
        <f>IF(ISNUMBER(C22),IF(R22="Countercurrent",C22-D22,D22-C22),"")</f>
      </c>
      <c r="AA22" s="10">
        <f>IF(ISNUMBER(E22),F22-E22,"")</f>
      </c>
      <c r="AB22" s="11">
        <f>IF(ISNUMBER(N22),N22*W22/(1000*60),"")</f>
      </c>
      <c r="AC22" s="11">
        <f>IF(ISNUMBER(P22),P22*Y22/(1000*60),"")</f>
      </c>
      <c r="AD22" s="10">
        <f>IF(SUM($A$1:$A$1000)=0,IF(ROW($A22)=6,"Hidden",""),IF(ISNUMBER(AB22),AB22*T22*ABS(Z22)*1000,""))</f>
      </c>
      <c r="AE22" s="10">
        <f>IF(SUM($A$1:$A$1000)=0,IF(ROW($A22)=6,"Hidden",""),IF(ISNUMBER(AC22),AC22*U22*AA22*1000,""))</f>
      </c>
      <c r="AF22" s="10">
        <f>IF(SUM($A$1:$A$1000)=0,IF(ROW($A22)=6,"Hidden",""),IF(ISNUMBER(AD22),AD22-AE22,""))</f>
      </c>
      <c r="AG22" s="10">
        <f>IF(SUM($A$1:$A$1000)=0,IF(ROW($A22)=6,"Hidden",""),IF(ISNUMBER(AD22),IF(AD22=0,0,AE22*100/AD22),""))</f>
      </c>
      <c r="AH22" s="10">
        <f>IF(SUM($A$1:$A$1000)=0,IF(ROW($A22)=6,"Hidden",""),IF(ISNUMBER(C22),IF(R22="cocurrent",IF((D22=E22),0,(D22-C22)*100/(D22-E22)),IF((C22=E22),0,(C22-D22)*100/(C22-E22))),""))</f>
      </c>
      <c r="AI22" s="10">
        <f>IF(SUM($A$1:$A$1000)=0,IF(ROW($A22)=6,"Hidden",""),IF(ISNUMBER(C22),IF(R22="cocurrent",IF(C22=E22,0,(F22-E22)*100/(D22-E22)),IF(C22=E22,0,(F22-E22)*100/(C22-E22))),""))</f>
      </c>
      <c r="AJ22" s="10">
        <f>IF(SUM($A$1:$A$1000)=0,IF(ROW($A22)=6,"Hidden",""),IF(ISNUMBER(AH22),(AH22+AI22)/2,""))</f>
      </c>
      <c r="AK22" s="12">
        <f>IF(C22=F22,0,(D22-E22)/(C22-F22))</f>
      </c>
      <c r="AL22" s="12">
        <f>IF(ISNUMBER(F22),IF(OR(AK22&lt;=0,AK22=1),0,((D22-E22)-(C22-F22))/LN(AK22)),"")</f>
      </c>
      <c r="AM22" s="12">
        <f>IF(ISNUMBER(AL22),IF(AL22=0,0,(AB22*T22*Z22*1000)/(PI()*0.006*1.008*AL22)),"")</f>
      </c>
      <c r="AN22" s="15">
        <f>IF(ISNUMBER(A22),IF(ROW(A22)=2,1-(A22/13),""),"")</f>
      </c>
    </row>
    <row x14ac:dyDescent="0.25" r="23" customHeight="1" ht="21.75">
      <c r="A23" s="8">
        <v>1</v>
      </c>
      <c r="B23" s="9">
        <v>22</v>
      </c>
      <c r="C23" s="10">
        <v>56.7587890625</v>
      </c>
      <c r="D23" s="10">
        <v>64.454345703125</v>
      </c>
      <c r="E23" s="10">
        <v>21.463134765625</v>
      </c>
      <c r="F23" s="10">
        <v>25.099853515625</v>
      </c>
      <c r="G23" s="10">
        <v>132.967529296875</v>
      </c>
      <c r="H23" s="10">
        <v>132.967529296875</v>
      </c>
      <c r="I23" s="10">
        <v>132.967529296875</v>
      </c>
      <c r="J23" s="10">
        <v>132.967529296875</v>
      </c>
      <c r="K23" s="10">
        <v>132.967529296875</v>
      </c>
      <c r="L23" s="10">
        <v>132.967529296875</v>
      </c>
      <c r="M23" s="11">
        <v>29</v>
      </c>
      <c r="N23" s="10">
        <v>2</v>
      </c>
      <c r="O23" s="9">
        <v>100</v>
      </c>
      <c r="P23" s="12">
        <v>5.224609375</v>
      </c>
      <c r="Q23" s="10">
        <v>0</v>
      </c>
      <c r="R23" s="13">
        <f>IF(ISNUMBER(Q23),IF(Q23=1,"Countercurrent","Cocurrent"),"")</f>
      </c>
      <c r="S23" s="14"/>
      <c r="T23" s="11">
        <f>IF(ISNUMBER(C23),1.15290498E-12*(V23^6)-3.5879038802E-10*(V23^5)+4.710833256816E-08*(V23^4)-3.38194190874219E-06*(V23^3)+0.000148978977392744*(V23^2)-0.00373903643230733*(V23)+4.21734712411944,"")</f>
      </c>
      <c r="U23" s="11">
        <f>IF(ISNUMBER(D23),1.15290498E-12*(X23^6)-3.5879038802E-10*(X23^5)+4.710833256816E-08*(X23^4)-3.38194190874219E-06*(X23^3)+0.000148978977392744*(X23^2)-0.00373903643230733*(X23)+4.21734712411944,"")</f>
      </c>
      <c r="V23" s="12">
        <f>IF(ISNUMBER(C23),AVERAGE(C23,D23),"")</f>
      </c>
      <c r="W23" s="10">
        <f>IF(ISNUMBER(F23),-0.0000002301*(V23^4)+0.0000569866*(V23^3)-0.0082923226*(V23^2)+0.0654036947*V23+999.8017570756,"")</f>
      </c>
      <c r="X23" s="12">
        <f>IF(ISNUMBER(E23),AVERAGE(E23,F23),"")</f>
      </c>
      <c r="Y23" s="10">
        <f>IF(ISNUMBER(F23),-0.0000002301*(X23^4)+0.0000569866*(X23^3)-0.0082923226*(X23^2)+0.0654036947*X23+999.8017570756,"")</f>
      </c>
      <c r="Z23" s="10">
        <f>IF(ISNUMBER(C23),IF(R23="Countercurrent",C23-D23,D23-C23),"")</f>
      </c>
      <c r="AA23" s="10">
        <f>IF(ISNUMBER(E23),F23-E23,"")</f>
      </c>
      <c r="AB23" s="11">
        <f>IF(ISNUMBER(N23),N23*W23/(1000*60),"")</f>
      </c>
      <c r="AC23" s="11">
        <f>IF(ISNUMBER(P23),P23*Y23/(1000*60),"")</f>
      </c>
      <c r="AD23" s="10">
        <f>IF(SUM($A$1:$A$1000)=0,IF(ROW($A23)=6,"Hidden",""),IF(ISNUMBER(AB23),AB23*T23*ABS(Z23)*1000,""))</f>
      </c>
      <c r="AE23" s="10">
        <f>IF(SUM($A$1:$A$1000)=0,IF(ROW($A23)=6,"Hidden",""),IF(ISNUMBER(AC23),AC23*U23*AA23*1000,""))</f>
      </c>
      <c r="AF23" s="10">
        <f>IF(SUM($A$1:$A$1000)=0,IF(ROW($A23)=6,"Hidden",""),IF(ISNUMBER(AD23),AD23-AE23,""))</f>
      </c>
      <c r="AG23" s="10">
        <f>IF(SUM($A$1:$A$1000)=0,IF(ROW($A23)=6,"Hidden",""),IF(ISNUMBER(AD23),IF(AD23=0,0,AE23*100/AD23),""))</f>
      </c>
      <c r="AH23" s="10">
        <f>IF(SUM($A$1:$A$1000)=0,IF(ROW($A23)=6,"Hidden",""),IF(ISNUMBER(C23),IF(R23="cocurrent",IF((D23=E23),0,(D23-C23)*100/(D23-E23)),IF((C23=E23),0,(C23-D23)*100/(C23-E23))),""))</f>
      </c>
      <c r="AI23" s="10">
        <f>IF(SUM($A$1:$A$1000)=0,IF(ROW($A23)=6,"Hidden",""),IF(ISNUMBER(C23),IF(R23="cocurrent",IF(C23=E23,0,(F23-E23)*100/(D23-E23)),IF(C23=E23,0,(F23-E23)*100/(C23-E23))),""))</f>
      </c>
      <c r="AJ23" s="10">
        <f>IF(SUM($A$1:$A$1000)=0,IF(ROW($A23)=6,"Hidden",""),IF(ISNUMBER(AH23),(AH23+AI23)/2,""))</f>
      </c>
      <c r="AK23" s="12">
        <f>IF(C23=F23,0,(D23-E23)/(C23-F23))</f>
      </c>
      <c r="AL23" s="12">
        <f>IF(ISNUMBER(F23),IF(OR(AK23&lt;=0,AK23=1),0,((D23-E23)-(C23-F23))/LN(AK23)),"")</f>
      </c>
      <c r="AM23" s="12">
        <f>IF(ISNUMBER(AL23),IF(AL23=0,0,(AB23*T23*Z23*1000)/(PI()*0.006*1.008*AL23)),"")</f>
      </c>
      <c r="AN23" s="15">
        <f>IF(ISNUMBER(A23),IF(ROW(A23)=2,1-(A23/13),""),"")</f>
      </c>
    </row>
    <row x14ac:dyDescent="0.25" r="24" customHeight="1" ht="21.75">
      <c r="A24" s="8">
        <v>1</v>
      </c>
      <c r="B24" s="9">
        <v>23</v>
      </c>
      <c r="C24" s="10">
        <v>56.82373046875</v>
      </c>
      <c r="D24" s="10">
        <v>64.74658203125</v>
      </c>
      <c r="E24" s="10">
        <v>21.463134765625</v>
      </c>
      <c r="F24" s="10">
        <v>25.099853515625</v>
      </c>
      <c r="G24" s="10">
        <v>132.967529296875</v>
      </c>
      <c r="H24" s="10">
        <v>132.967529296875</v>
      </c>
      <c r="I24" s="10">
        <v>132.967529296875</v>
      </c>
      <c r="J24" s="10">
        <v>132.967529296875</v>
      </c>
      <c r="K24" s="10">
        <v>132.967529296875</v>
      </c>
      <c r="L24" s="10">
        <v>132.967529296875</v>
      </c>
      <c r="M24" s="11">
        <v>29</v>
      </c>
      <c r="N24" s="10">
        <v>1.953125</v>
      </c>
      <c r="O24" s="9">
        <v>100</v>
      </c>
      <c r="P24" s="12">
        <v>5.09033203125</v>
      </c>
      <c r="Q24" s="10">
        <v>0</v>
      </c>
      <c r="R24" s="13">
        <f>IF(ISNUMBER(Q24),IF(Q24=1,"Countercurrent","Cocurrent"),"")</f>
      </c>
      <c r="S24" s="14"/>
      <c r="T24" s="11">
        <f>IF(ISNUMBER(C24),1.15290498E-12*(V24^6)-3.5879038802E-10*(V24^5)+4.710833256816E-08*(V24^4)-3.38194190874219E-06*(V24^3)+0.000148978977392744*(V24^2)-0.00373903643230733*(V24)+4.21734712411944,"")</f>
      </c>
      <c r="U24" s="11">
        <f>IF(ISNUMBER(D24),1.15290498E-12*(X24^6)-3.5879038802E-10*(X24^5)+4.710833256816E-08*(X24^4)-3.38194190874219E-06*(X24^3)+0.000148978977392744*(X24^2)-0.00373903643230733*(X24)+4.21734712411944,"")</f>
      </c>
      <c r="V24" s="12">
        <f>IF(ISNUMBER(C24),AVERAGE(C24,D24),"")</f>
      </c>
      <c r="W24" s="10">
        <f>IF(ISNUMBER(F24),-0.0000002301*(V24^4)+0.0000569866*(V24^3)-0.0082923226*(V24^2)+0.0654036947*V24+999.8017570756,"")</f>
      </c>
      <c r="X24" s="12">
        <f>IF(ISNUMBER(E24),AVERAGE(E24,F24),"")</f>
      </c>
      <c r="Y24" s="10">
        <f>IF(ISNUMBER(F24),-0.0000002301*(X24^4)+0.0000569866*(X24^3)-0.0082923226*(X24^2)+0.0654036947*X24+999.8017570756,"")</f>
      </c>
      <c r="Z24" s="10">
        <f>IF(ISNUMBER(C24),IF(R24="Countercurrent",C24-D24,D24-C24),"")</f>
      </c>
      <c r="AA24" s="10">
        <f>IF(ISNUMBER(E24),F24-E24,"")</f>
      </c>
      <c r="AB24" s="11">
        <f>IF(ISNUMBER(N24),N24*W24/(1000*60),"")</f>
      </c>
      <c r="AC24" s="11">
        <f>IF(ISNUMBER(P24),P24*Y24/(1000*60),"")</f>
      </c>
      <c r="AD24" s="10">
        <f>IF(SUM($A$1:$A$1000)=0,IF(ROW($A24)=6,"Hidden",""),IF(ISNUMBER(AB24),AB24*T24*ABS(Z24)*1000,""))</f>
      </c>
      <c r="AE24" s="10">
        <f>IF(SUM($A$1:$A$1000)=0,IF(ROW($A24)=6,"Hidden",""),IF(ISNUMBER(AC24),AC24*U24*AA24*1000,""))</f>
      </c>
      <c r="AF24" s="10">
        <f>IF(SUM($A$1:$A$1000)=0,IF(ROW($A24)=6,"Hidden",""),IF(ISNUMBER(AD24),AD24-AE24,""))</f>
      </c>
      <c r="AG24" s="10">
        <f>IF(SUM($A$1:$A$1000)=0,IF(ROW($A24)=6,"Hidden",""),IF(ISNUMBER(AD24),IF(AD24=0,0,AE24*100/AD24),""))</f>
      </c>
      <c r="AH24" s="10">
        <f>IF(SUM($A$1:$A$1000)=0,IF(ROW($A24)=6,"Hidden",""),IF(ISNUMBER(C24),IF(R24="cocurrent",IF((D24=E24),0,(D24-C24)*100/(D24-E24)),IF((C24=E24),0,(C24-D24)*100/(C24-E24))),""))</f>
      </c>
      <c r="AI24" s="10">
        <f>IF(SUM($A$1:$A$1000)=0,IF(ROW($A24)=6,"Hidden",""),IF(ISNUMBER(C24),IF(R24="cocurrent",IF(C24=E24,0,(F24-E24)*100/(D24-E24)),IF(C24=E24,0,(F24-E24)*100/(C24-E24))),""))</f>
      </c>
      <c r="AJ24" s="10">
        <f>IF(SUM($A$1:$A$1000)=0,IF(ROW($A24)=6,"Hidden",""),IF(ISNUMBER(AH24),(AH24+AI24)/2,""))</f>
      </c>
      <c r="AK24" s="12">
        <f>IF(C24=F24,0,(D24-E24)/(C24-F24))</f>
      </c>
      <c r="AL24" s="12">
        <f>IF(ISNUMBER(F24),IF(OR(AK24&lt;=0,AK24=1),0,((D24-E24)-(C24-F24))/LN(AK24)),"")</f>
      </c>
      <c r="AM24" s="12">
        <f>IF(ISNUMBER(AL24),IF(AL24=0,0,(AB24*T24*Z24*1000)/(PI()*0.006*1.008*AL24)),"")</f>
      </c>
      <c r="AN24" s="15">
        <f>IF(ISNUMBER(A24),IF(ROW(A24)=2,1-(A24/13),""),"")</f>
      </c>
    </row>
    <row x14ac:dyDescent="0.25" r="25" customHeight="1" ht="21.75">
      <c r="A25" s="8">
        <v>1</v>
      </c>
      <c r="B25" s="9">
        <v>24</v>
      </c>
      <c r="C25" s="10">
        <v>57.0185546875</v>
      </c>
      <c r="D25" s="10">
        <v>65.038818359375</v>
      </c>
      <c r="E25" s="10">
        <v>21.463134765625</v>
      </c>
      <c r="F25" s="10">
        <v>25.13232421875</v>
      </c>
      <c r="G25" s="10">
        <v>132.967529296875</v>
      </c>
      <c r="H25" s="10">
        <v>132.967529296875</v>
      </c>
      <c r="I25" s="10">
        <v>132.967529296875</v>
      </c>
      <c r="J25" s="10">
        <v>132.967529296875</v>
      </c>
      <c r="K25" s="10">
        <v>132.967529296875</v>
      </c>
      <c r="L25" s="10">
        <v>132.967529296875</v>
      </c>
      <c r="M25" s="11">
        <v>29</v>
      </c>
      <c r="N25" s="10">
        <v>1.9775390625</v>
      </c>
      <c r="O25" s="9">
        <v>100</v>
      </c>
      <c r="P25" s="12">
        <v>5.06591796875</v>
      </c>
      <c r="Q25" s="10">
        <v>0</v>
      </c>
      <c r="R25" s="13">
        <f>IF(ISNUMBER(Q25),IF(Q25=1,"Countercurrent","Cocurrent"),"")</f>
      </c>
      <c r="S25" s="14"/>
      <c r="T25" s="11">
        <f>IF(ISNUMBER(C25),1.15290498E-12*(V25^6)-3.5879038802E-10*(V25^5)+4.710833256816E-08*(V25^4)-3.38194190874219E-06*(V25^3)+0.000148978977392744*(V25^2)-0.00373903643230733*(V25)+4.21734712411944,"")</f>
      </c>
      <c r="U25" s="11">
        <f>IF(ISNUMBER(D25),1.15290498E-12*(X25^6)-3.5879038802E-10*(X25^5)+4.710833256816E-08*(X25^4)-3.38194190874219E-06*(X25^3)+0.000148978977392744*(X25^2)-0.00373903643230733*(X25)+4.21734712411944,"")</f>
      </c>
      <c r="V25" s="12">
        <f>IF(ISNUMBER(C25),AVERAGE(C25,D25),"")</f>
      </c>
      <c r="W25" s="10">
        <f>IF(ISNUMBER(F25),-0.0000002301*(V25^4)+0.0000569866*(V25^3)-0.0082923226*(V25^2)+0.0654036947*V25+999.8017570756,"")</f>
      </c>
      <c r="X25" s="12">
        <f>IF(ISNUMBER(E25),AVERAGE(E25,F25),"")</f>
      </c>
      <c r="Y25" s="10">
        <f>IF(ISNUMBER(F25),-0.0000002301*(X25^4)+0.0000569866*(X25^3)-0.0082923226*(X25^2)+0.0654036947*X25+999.8017570756,"")</f>
      </c>
      <c r="Z25" s="10">
        <f>IF(ISNUMBER(C25),IF(R25="Countercurrent",C25-D25,D25-C25),"")</f>
      </c>
      <c r="AA25" s="10">
        <f>IF(ISNUMBER(E25),F25-E25,"")</f>
      </c>
      <c r="AB25" s="11">
        <f>IF(ISNUMBER(N25),N25*W25/(1000*60),"")</f>
      </c>
      <c r="AC25" s="11">
        <f>IF(ISNUMBER(P25),P25*Y25/(1000*60),"")</f>
      </c>
      <c r="AD25" s="10">
        <f>IF(SUM($A$1:$A$1000)=0,IF(ROW($A25)=6,"Hidden",""),IF(ISNUMBER(AB25),AB25*T25*ABS(Z25)*1000,""))</f>
      </c>
      <c r="AE25" s="10">
        <f>IF(SUM($A$1:$A$1000)=0,IF(ROW($A25)=6,"Hidden",""),IF(ISNUMBER(AC25),AC25*U25*AA25*1000,""))</f>
      </c>
      <c r="AF25" s="10">
        <f>IF(SUM($A$1:$A$1000)=0,IF(ROW($A25)=6,"Hidden",""),IF(ISNUMBER(AD25),AD25-AE25,""))</f>
      </c>
      <c r="AG25" s="10">
        <f>IF(SUM($A$1:$A$1000)=0,IF(ROW($A25)=6,"Hidden",""),IF(ISNUMBER(AD25),IF(AD25=0,0,AE25*100/AD25),""))</f>
      </c>
      <c r="AH25" s="10">
        <f>IF(SUM($A$1:$A$1000)=0,IF(ROW($A25)=6,"Hidden",""),IF(ISNUMBER(C25),IF(R25="cocurrent",IF((D25=E25),0,(D25-C25)*100/(D25-E25)),IF((C25=E25),0,(C25-D25)*100/(C25-E25))),""))</f>
      </c>
      <c r="AI25" s="10">
        <f>IF(SUM($A$1:$A$1000)=0,IF(ROW($A25)=6,"Hidden",""),IF(ISNUMBER(C25),IF(R25="cocurrent",IF(C25=E25,0,(F25-E25)*100/(D25-E25)),IF(C25=E25,0,(F25-E25)*100/(C25-E25))),""))</f>
      </c>
      <c r="AJ25" s="10">
        <f>IF(SUM($A$1:$A$1000)=0,IF(ROW($A25)=6,"Hidden",""),IF(ISNUMBER(AH25),(AH25+AI25)/2,""))</f>
      </c>
      <c r="AK25" s="12">
        <f>IF(C25=F25,0,(D25-E25)/(C25-F25))</f>
      </c>
      <c r="AL25" s="12">
        <f>IF(ISNUMBER(F25),IF(OR(AK25&lt;=0,AK25=1),0,((D25-E25)-(C25-F25))/LN(AK25)),"")</f>
      </c>
      <c r="AM25" s="12">
        <f>IF(ISNUMBER(AL25),IF(AL25=0,0,(AB25*T25*Z25*1000)/(PI()*0.006*1.008*AL25)),"")</f>
      </c>
      <c r="AN25" s="15">
        <f>IF(ISNUMBER(A25),IF(ROW(A25)=2,1-(A25/13),""),"")</f>
      </c>
    </row>
    <row x14ac:dyDescent="0.25" r="26" customHeight="1" ht="21.75">
      <c r="A26" s="8">
        <v>1</v>
      </c>
      <c r="B26" s="9">
        <v>25</v>
      </c>
      <c r="C26" s="10">
        <v>57.1</v>
      </c>
      <c r="D26" s="10">
        <v>65.363525390625</v>
      </c>
      <c r="E26" s="10">
        <v>21.4306640625</v>
      </c>
      <c r="F26" s="10">
        <v>25.164794921875</v>
      </c>
      <c r="G26" s="10">
        <v>132.967529296875</v>
      </c>
      <c r="H26" s="10">
        <v>132.967529296875</v>
      </c>
      <c r="I26" s="10">
        <v>132.967529296875</v>
      </c>
      <c r="J26" s="10">
        <v>132.967529296875</v>
      </c>
      <c r="K26" s="10">
        <v>132.967529296875</v>
      </c>
      <c r="L26" s="10">
        <v>132.967529296875</v>
      </c>
      <c r="M26" s="11">
        <v>30</v>
      </c>
      <c r="N26" s="10">
        <v>2.01416015625</v>
      </c>
      <c r="O26" s="9">
        <v>100</v>
      </c>
      <c r="P26" s="12">
        <v>5.28564453125</v>
      </c>
      <c r="Q26" s="10">
        <v>0</v>
      </c>
      <c r="R26" s="13">
        <f>IF(ISNUMBER(Q26),IF(Q26=1,"Countercurrent","Cocurrent"),"")</f>
      </c>
      <c r="S26" s="14"/>
      <c r="T26" s="11">
        <f>IF(ISNUMBER(C26),1.15290498E-12*(V26^6)-3.5879038802E-10*(V26^5)+4.710833256816E-08*(V26^4)-3.38194190874219E-06*(V26^3)+0.000148978977392744*(V26^2)-0.00373903643230733*(V26)+4.21734712411944,"")</f>
      </c>
      <c r="U26" s="11">
        <f>IF(ISNUMBER(D26),1.15290498E-12*(X26^6)-3.5879038802E-10*(X26^5)+4.710833256816E-08*(X26^4)-3.38194190874219E-06*(X26^3)+0.000148978977392744*(X26^2)-0.00373903643230733*(X26)+4.21734712411944,"")</f>
      </c>
      <c r="V26" s="12">
        <f>IF(ISNUMBER(C26),AVERAGE(C26,D26),"")</f>
      </c>
      <c r="W26" s="10">
        <f>IF(ISNUMBER(F26),-0.0000002301*(V26^4)+0.0000569866*(V26^3)-0.0082923226*(V26^2)+0.0654036947*V26+999.8017570756,"")</f>
      </c>
      <c r="X26" s="12">
        <f>IF(ISNUMBER(E26),AVERAGE(E26,F26),"")</f>
      </c>
      <c r="Y26" s="10">
        <f>IF(ISNUMBER(F26),-0.0000002301*(X26^4)+0.0000569866*(X26^3)-0.0082923226*(X26^2)+0.0654036947*X26+999.8017570756,"")</f>
      </c>
      <c r="Z26" s="10">
        <f>IF(ISNUMBER(C26),IF(R26="Countercurrent",C26-D26,D26-C26),"")</f>
      </c>
      <c r="AA26" s="10">
        <f>IF(ISNUMBER(E26),F26-E26,"")</f>
      </c>
      <c r="AB26" s="11">
        <f>IF(ISNUMBER(N26),N26*W26/(1000*60),"")</f>
      </c>
      <c r="AC26" s="11">
        <f>IF(ISNUMBER(P26),P26*Y26/(1000*60),"")</f>
      </c>
      <c r="AD26" s="10">
        <f>IF(SUM($A$1:$A$1000)=0,IF(ROW($A26)=6,"Hidden",""),IF(ISNUMBER(AB26),AB26*T26*ABS(Z26)*1000,""))</f>
      </c>
      <c r="AE26" s="10">
        <f>IF(SUM($A$1:$A$1000)=0,IF(ROW($A26)=6,"Hidden",""),IF(ISNUMBER(AC26),AC26*U26*AA26*1000,""))</f>
      </c>
      <c r="AF26" s="10">
        <f>IF(SUM($A$1:$A$1000)=0,IF(ROW($A26)=6,"Hidden",""),IF(ISNUMBER(AD26),AD26-AE26,""))</f>
      </c>
      <c r="AG26" s="10">
        <f>IF(SUM($A$1:$A$1000)=0,IF(ROW($A26)=6,"Hidden",""),IF(ISNUMBER(AD26),IF(AD26=0,0,AE26*100/AD26),""))</f>
      </c>
      <c r="AH26" s="10">
        <f>IF(SUM($A$1:$A$1000)=0,IF(ROW($A26)=6,"Hidden",""),IF(ISNUMBER(C26),IF(R26="cocurrent",IF((D26=E26),0,(D26-C26)*100/(D26-E26)),IF((C26=E26),0,(C26-D26)*100/(C26-E26))),""))</f>
      </c>
      <c r="AI26" s="10">
        <f>IF(SUM($A$1:$A$1000)=0,IF(ROW($A26)=6,"Hidden",""),IF(ISNUMBER(C26),IF(R26="cocurrent",IF(C26=E26,0,(F26-E26)*100/(D26-E26)),IF(C26=E26,0,(F26-E26)*100/(C26-E26))),""))</f>
      </c>
      <c r="AJ26" s="10">
        <f>IF(SUM($A$1:$A$1000)=0,IF(ROW($A26)=6,"Hidden",""),IF(ISNUMBER(AH26),(AH26+AI26)/2,""))</f>
      </c>
      <c r="AK26" s="12">
        <f>IF(C26=F26,0,(D26-E26)/(C26-F26))</f>
      </c>
      <c r="AL26" s="12">
        <f>IF(ISNUMBER(F26),IF(OR(AK26&lt;=0,AK26=1),0,((D26-E26)-(C26-F26))/LN(AK26)),"")</f>
      </c>
      <c r="AM26" s="12">
        <f>IF(ISNUMBER(AL26),IF(AL26=0,0,(AB26*T26*Z26*1000)/(PI()*0.006*1.008*AL26)),"")</f>
      </c>
      <c r="AN26" s="15">
        <f>IF(ISNUMBER(A26),IF(ROW(A26)=2,1-(A26/13),""),"")</f>
      </c>
    </row>
    <row x14ac:dyDescent="0.25" r="27" customHeight="1" ht="21.75">
      <c r="A27" s="8">
        <v>1</v>
      </c>
      <c r="B27" s="9">
        <v>26</v>
      </c>
      <c r="C27" s="10">
        <v>57.1484375</v>
      </c>
      <c r="D27" s="10">
        <v>65.103759765625</v>
      </c>
      <c r="E27" s="10">
        <v>21.4306640625</v>
      </c>
      <c r="F27" s="10">
        <v>25.13232421875</v>
      </c>
      <c r="G27" s="10">
        <v>132.967529296875</v>
      </c>
      <c r="H27" s="10">
        <v>132.967529296875</v>
      </c>
      <c r="I27" s="10">
        <v>132.967529296875</v>
      </c>
      <c r="J27" s="10">
        <v>132.967529296875</v>
      </c>
      <c r="K27" s="10">
        <v>132.967529296875</v>
      </c>
      <c r="L27" s="10">
        <v>132.967529296875</v>
      </c>
      <c r="M27" s="11">
        <v>29</v>
      </c>
      <c r="N27" s="10">
        <v>2.1</v>
      </c>
      <c r="O27" s="9">
        <v>100</v>
      </c>
      <c r="P27" s="12">
        <v>5.23681640625</v>
      </c>
      <c r="Q27" s="10">
        <v>0</v>
      </c>
      <c r="R27" s="13">
        <f>IF(ISNUMBER(Q27),IF(Q27=1,"Countercurrent","Cocurrent"),"")</f>
      </c>
      <c r="S27" s="14"/>
      <c r="T27" s="11">
        <f>IF(ISNUMBER(C27),1.15290498E-12*(V27^6)-3.5879038802E-10*(V27^5)+4.710833256816E-08*(V27^4)-3.38194190874219E-06*(V27^3)+0.000148978977392744*(V27^2)-0.00373903643230733*(V27)+4.21734712411944,"")</f>
      </c>
      <c r="U27" s="11">
        <f>IF(ISNUMBER(D27),1.15290498E-12*(X27^6)-3.5879038802E-10*(X27^5)+4.710833256816E-08*(X27^4)-3.38194190874219E-06*(X27^3)+0.000148978977392744*(X27^2)-0.00373903643230733*(X27)+4.21734712411944,"")</f>
      </c>
      <c r="V27" s="12">
        <f>IF(ISNUMBER(C27),AVERAGE(C27,D27),"")</f>
      </c>
      <c r="W27" s="10">
        <f>IF(ISNUMBER(F27),-0.0000002301*(V27^4)+0.0000569866*(V27^3)-0.0082923226*(V27^2)+0.0654036947*V27+999.8017570756,"")</f>
      </c>
      <c r="X27" s="12">
        <f>IF(ISNUMBER(E27),AVERAGE(E27,F27),"")</f>
      </c>
      <c r="Y27" s="10">
        <f>IF(ISNUMBER(F27),-0.0000002301*(X27^4)+0.0000569866*(X27^3)-0.0082923226*(X27^2)+0.0654036947*X27+999.8017570756,"")</f>
      </c>
      <c r="Z27" s="10">
        <f>IF(ISNUMBER(C27),IF(R27="Countercurrent",C27-D27,D27-C27),"")</f>
      </c>
      <c r="AA27" s="10">
        <f>IF(ISNUMBER(E27),F27-E27,"")</f>
      </c>
      <c r="AB27" s="11">
        <f>IF(ISNUMBER(N27),N27*W27/(1000*60),"")</f>
      </c>
      <c r="AC27" s="11">
        <f>IF(ISNUMBER(P27),P27*Y27/(1000*60),"")</f>
      </c>
      <c r="AD27" s="10">
        <f>IF(SUM($A$1:$A$1000)=0,IF(ROW($A27)=6,"Hidden",""),IF(ISNUMBER(AB27),AB27*T27*ABS(Z27)*1000,""))</f>
      </c>
      <c r="AE27" s="10">
        <f>IF(SUM($A$1:$A$1000)=0,IF(ROW($A27)=6,"Hidden",""),IF(ISNUMBER(AC27),AC27*U27*AA27*1000,""))</f>
      </c>
      <c r="AF27" s="10">
        <f>IF(SUM($A$1:$A$1000)=0,IF(ROW($A27)=6,"Hidden",""),IF(ISNUMBER(AD27),AD27-AE27,""))</f>
      </c>
      <c r="AG27" s="10">
        <f>IF(SUM($A$1:$A$1000)=0,IF(ROW($A27)=6,"Hidden",""),IF(ISNUMBER(AD27),IF(AD27=0,0,AE27*100/AD27),""))</f>
      </c>
      <c r="AH27" s="10">
        <f>IF(SUM($A$1:$A$1000)=0,IF(ROW($A27)=6,"Hidden",""),IF(ISNUMBER(C27),IF(R27="cocurrent",IF((D27=E27),0,(D27-C27)*100/(D27-E27)),IF((C27=E27),0,(C27-D27)*100/(C27-E27))),""))</f>
      </c>
      <c r="AI27" s="10">
        <f>IF(SUM($A$1:$A$1000)=0,IF(ROW($A27)=6,"Hidden",""),IF(ISNUMBER(C27),IF(R27="cocurrent",IF(C27=E27,0,(F27-E27)*100/(D27-E27)),IF(C27=E27,0,(F27-E27)*100/(C27-E27))),""))</f>
      </c>
      <c r="AJ27" s="10">
        <f>IF(SUM($A$1:$A$1000)=0,IF(ROW($A27)=6,"Hidden",""),IF(ISNUMBER(AH27),(AH27+AI27)/2,""))</f>
      </c>
      <c r="AK27" s="12">
        <f>IF(C27=F27,0,(D27-E27)/(C27-F27))</f>
      </c>
      <c r="AL27" s="12">
        <f>IF(ISNUMBER(F27),IF(OR(AK27&lt;=0,AK27=1),0,((D27-E27)-(C27-F27))/LN(AK27)),"")</f>
      </c>
      <c r="AM27" s="12">
        <f>IF(ISNUMBER(AL27),IF(AL27=0,0,(AB27*T27*Z27*1000)/(PI()*0.006*1.008*AL27)),"")</f>
      </c>
      <c r="AN27" s="15">
        <f>IF(ISNUMBER(A27),IF(ROW(A27)=2,1-(A27/13),""),"")</f>
      </c>
    </row>
    <row x14ac:dyDescent="0.25" r="28" customHeight="1" ht="21.75">
      <c r="A28" s="8">
        <v>1</v>
      </c>
      <c r="B28" s="9">
        <v>27</v>
      </c>
      <c r="C28" s="10">
        <v>57.180908203125</v>
      </c>
      <c r="D28" s="10">
        <v>65.168701171875</v>
      </c>
      <c r="E28" s="10">
        <v>21.463134765625</v>
      </c>
      <c r="F28" s="10">
        <v>25.13232421875</v>
      </c>
      <c r="G28" s="10">
        <v>132.967529296875</v>
      </c>
      <c r="H28" s="10">
        <v>132.967529296875</v>
      </c>
      <c r="I28" s="10">
        <v>132.967529296875</v>
      </c>
      <c r="J28" s="10">
        <v>132.967529296875</v>
      </c>
      <c r="K28" s="10">
        <v>132.967529296875</v>
      </c>
      <c r="L28" s="10">
        <v>132.967529296875</v>
      </c>
      <c r="M28" s="11">
        <v>29</v>
      </c>
      <c r="N28" s="10">
        <v>2.03857421875</v>
      </c>
      <c r="O28" s="9">
        <v>100</v>
      </c>
      <c r="P28" s="12">
        <v>5.126953125</v>
      </c>
      <c r="Q28" s="10">
        <v>0</v>
      </c>
      <c r="R28" s="13">
        <f>IF(ISNUMBER(Q28),IF(Q28=1,"Countercurrent","Cocurrent"),"")</f>
      </c>
      <c r="S28" s="14"/>
      <c r="T28" s="11">
        <f>IF(ISNUMBER(C28),1.15290498E-12*(V28^6)-3.5879038802E-10*(V28^5)+4.710833256816E-08*(V28^4)-3.38194190874219E-06*(V28^3)+0.000148978977392744*(V28^2)-0.00373903643230733*(V28)+4.21734712411944,"")</f>
      </c>
      <c r="U28" s="11">
        <f>IF(ISNUMBER(D28),1.15290498E-12*(X28^6)-3.5879038802E-10*(X28^5)+4.710833256816E-08*(X28^4)-3.38194190874219E-06*(X28^3)+0.000148978977392744*(X28^2)-0.00373903643230733*(X28)+4.21734712411944,"")</f>
      </c>
      <c r="V28" s="12">
        <f>IF(ISNUMBER(C28),AVERAGE(C28,D28),"")</f>
      </c>
      <c r="W28" s="10">
        <f>IF(ISNUMBER(F28),-0.0000002301*(V28^4)+0.0000569866*(V28^3)-0.0082923226*(V28^2)+0.0654036947*V28+999.8017570756,"")</f>
      </c>
      <c r="X28" s="12">
        <f>IF(ISNUMBER(E28),AVERAGE(E28,F28),"")</f>
      </c>
      <c r="Y28" s="10">
        <f>IF(ISNUMBER(F28),-0.0000002301*(X28^4)+0.0000569866*(X28^3)-0.0082923226*(X28^2)+0.0654036947*X28+999.8017570756,"")</f>
      </c>
      <c r="Z28" s="10">
        <f>IF(ISNUMBER(C28),IF(R28="Countercurrent",C28-D28,D28-C28),"")</f>
      </c>
      <c r="AA28" s="10">
        <f>IF(ISNUMBER(E28),F28-E28,"")</f>
      </c>
      <c r="AB28" s="11">
        <f>IF(ISNUMBER(N28),N28*W28/(1000*60),"")</f>
      </c>
      <c r="AC28" s="11">
        <f>IF(ISNUMBER(P28),P28*Y28/(1000*60),"")</f>
      </c>
      <c r="AD28" s="10">
        <f>IF(SUM($A$1:$A$1000)=0,IF(ROW($A28)=6,"Hidden",""),IF(ISNUMBER(AB28),AB28*T28*ABS(Z28)*1000,""))</f>
      </c>
      <c r="AE28" s="10">
        <f>IF(SUM($A$1:$A$1000)=0,IF(ROW($A28)=6,"Hidden",""),IF(ISNUMBER(AC28),AC28*U28*AA28*1000,""))</f>
      </c>
      <c r="AF28" s="10">
        <f>IF(SUM($A$1:$A$1000)=0,IF(ROW($A28)=6,"Hidden",""),IF(ISNUMBER(AD28),AD28-AE28,""))</f>
      </c>
      <c r="AG28" s="10">
        <f>IF(SUM($A$1:$A$1000)=0,IF(ROW($A28)=6,"Hidden",""),IF(ISNUMBER(AD28),IF(AD28=0,0,AE28*100/AD28),""))</f>
      </c>
      <c r="AH28" s="10">
        <f>IF(SUM($A$1:$A$1000)=0,IF(ROW($A28)=6,"Hidden",""),IF(ISNUMBER(C28),IF(R28="cocurrent",IF((D28=E28),0,(D28-C28)*100/(D28-E28)),IF((C28=E28),0,(C28-D28)*100/(C28-E28))),""))</f>
      </c>
      <c r="AI28" s="10">
        <f>IF(SUM($A$1:$A$1000)=0,IF(ROW($A28)=6,"Hidden",""),IF(ISNUMBER(C28),IF(R28="cocurrent",IF(C28=E28,0,(F28-E28)*100/(D28-E28)),IF(C28=E28,0,(F28-E28)*100/(C28-E28))),""))</f>
      </c>
      <c r="AJ28" s="10">
        <f>IF(SUM($A$1:$A$1000)=0,IF(ROW($A28)=6,"Hidden",""),IF(ISNUMBER(AH28),(AH28+AI28)/2,""))</f>
      </c>
      <c r="AK28" s="12">
        <f>IF(C28=F28,0,(D28-E28)/(C28-F28))</f>
      </c>
      <c r="AL28" s="12">
        <f>IF(ISNUMBER(F28),IF(OR(AK28&lt;=0,AK28=1),0,((D28-E28)-(C28-F28))/LN(AK28)),"")</f>
      </c>
      <c r="AM28" s="12">
        <f>IF(ISNUMBER(AL28),IF(AL28=0,0,(AB28*T28*Z28*1000)/(PI()*0.006*1.008*AL28)),"")</f>
      </c>
      <c r="AN28" s="15">
        <f>IF(ISNUMBER(A28),IF(ROW(A28)=2,1-(A28/13),""),"")</f>
      </c>
    </row>
    <row x14ac:dyDescent="0.25" r="29" customHeight="1" ht="21.75">
      <c r="A29" s="8">
        <v>1</v>
      </c>
      <c r="B29" s="9">
        <v>28</v>
      </c>
      <c r="C29" s="10">
        <v>56.95361328125</v>
      </c>
      <c r="D29" s="10">
        <v>64.94140625</v>
      </c>
      <c r="E29" s="10">
        <v>21.463134765625</v>
      </c>
      <c r="F29" s="10">
        <v>25.099853515625</v>
      </c>
      <c r="G29" s="10">
        <v>132.967529296875</v>
      </c>
      <c r="H29" s="10">
        <v>132.967529296875</v>
      </c>
      <c r="I29" s="10">
        <v>132.967529296875</v>
      </c>
      <c r="J29" s="10">
        <v>132.967529296875</v>
      </c>
      <c r="K29" s="10">
        <v>132.967529296875</v>
      </c>
      <c r="L29" s="10">
        <v>132.967529296875</v>
      </c>
      <c r="M29" s="11">
        <v>29</v>
      </c>
      <c r="N29" s="10">
        <v>2.06298828125</v>
      </c>
      <c r="O29" s="9">
        <v>100</v>
      </c>
      <c r="P29" s="12">
        <v>5.224609375</v>
      </c>
      <c r="Q29" s="10">
        <v>0</v>
      </c>
      <c r="R29" s="13">
        <f>IF(ISNUMBER(Q29),IF(Q29=1,"Countercurrent","Cocurrent"),"")</f>
      </c>
      <c r="S29" s="14"/>
      <c r="T29" s="11">
        <f>IF(ISNUMBER(C29),1.15290498E-12*(V29^6)-3.5879038802E-10*(V29^5)+4.710833256816E-08*(V29^4)-3.38194190874219E-06*(V29^3)+0.000148978977392744*(V29^2)-0.00373903643230733*(V29)+4.21734712411944,"")</f>
      </c>
      <c r="U29" s="11">
        <f>IF(ISNUMBER(D29),1.15290498E-12*(X29^6)-3.5879038802E-10*(X29^5)+4.710833256816E-08*(X29^4)-3.38194190874219E-06*(X29^3)+0.000148978977392744*(X29^2)-0.00373903643230733*(X29)+4.21734712411944,"")</f>
      </c>
      <c r="V29" s="12">
        <f>IF(ISNUMBER(C29),AVERAGE(C29,D29),"")</f>
      </c>
      <c r="W29" s="10">
        <f>IF(ISNUMBER(F29),-0.0000002301*(V29^4)+0.0000569866*(V29^3)-0.0082923226*(V29^2)+0.0654036947*V29+999.8017570756,"")</f>
      </c>
      <c r="X29" s="12">
        <f>IF(ISNUMBER(E29),AVERAGE(E29,F29),"")</f>
      </c>
      <c r="Y29" s="10">
        <f>IF(ISNUMBER(F29),-0.0000002301*(X29^4)+0.0000569866*(X29^3)-0.0082923226*(X29^2)+0.0654036947*X29+999.8017570756,"")</f>
      </c>
      <c r="Z29" s="10">
        <f>IF(ISNUMBER(C29),IF(R29="Countercurrent",C29-D29,D29-C29),"")</f>
      </c>
      <c r="AA29" s="10">
        <f>IF(ISNUMBER(E29),F29-E29,"")</f>
      </c>
      <c r="AB29" s="11">
        <f>IF(ISNUMBER(N29),N29*W29/(1000*60),"")</f>
      </c>
      <c r="AC29" s="11">
        <f>IF(ISNUMBER(P29),P29*Y29/(1000*60),"")</f>
      </c>
      <c r="AD29" s="10">
        <f>IF(SUM($A$1:$A$1000)=0,IF(ROW($A29)=6,"Hidden",""),IF(ISNUMBER(AB29),AB29*T29*ABS(Z29)*1000,""))</f>
      </c>
      <c r="AE29" s="10">
        <f>IF(SUM($A$1:$A$1000)=0,IF(ROW($A29)=6,"Hidden",""),IF(ISNUMBER(AC29),AC29*U29*AA29*1000,""))</f>
      </c>
      <c r="AF29" s="10">
        <f>IF(SUM($A$1:$A$1000)=0,IF(ROW($A29)=6,"Hidden",""),IF(ISNUMBER(AD29),AD29-AE29,""))</f>
      </c>
      <c r="AG29" s="10">
        <f>IF(SUM($A$1:$A$1000)=0,IF(ROW($A29)=6,"Hidden",""),IF(ISNUMBER(AD29),IF(AD29=0,0,AE29*100/AD29),""))</f>
      </c>
      <c r="AH29" s="10">
        <f>IF(SUM($A$1:$A$1000)=0,IF(ROW($A29)=6,"Hidden",""),IF(ISNUMBER(C29),IF(R29="cocurrent",IF((D29=E29),0,(D29-C29)*100/(D29-E29)),IF((C29=E29),0,(C29-D29)*100/(C29-E29))),""))</f>
      </c>
      <c r="AI29" s="10">
        <f>IF(SUM($A$1:$A$1000)=0,IF(ROW($A29)=6,"Hidden",""),IF(ISNUMBER(C29),IF(R29="cocurrent",IF(C29=E29,0,(F29-E29)*100/(D29-E29)),IF(C29=E29,0,(F29-E29)*100/(C29-E29))),""))</f>
      </c>
      <c r="AJ29" s="10">
        <f>IF(SUM($A$1:$A$1000)=0,IF(ROW($A29)=6,"Hidden",""),IF(ISNUMBER(AH29),(AH29+AI29)/2,""))</f>
      </c>
      <c r="AK29" s="12">
        <f>IF(C29=F29,0,(D29-E29)/(C29-F29))</f>
      </c>
      <c r="AL29" s="12">
        <f>IF(ISNUMBER(F29),IF(OR(AK29&lt;=0,AK29=1),0,((D29-E29)-(C29-F29))/LN(AK29)),"")</f>
      </c>
      <c r="AM29" s="12">
        <f>IF(ISNUMBER(AL29),IF(AL29=0,0,(AB29*T29*Z29*1000)/(PI()*0.006*1.008*AL29)),"")</f>
      </c>
      <c r="AN29" s="15">
        <f>IF(ISNUMBER(A29),IF(ROW(A29)=2,1-(A29/13),""),"")</f>
      </c>
    </row>
    <row x14ac:dyDescent="0.25" r="30" customHeight="1" ht="21.75">
      <c r="A30" s="8">
        <v>1</v>
      </c>
      <c r="B30" s="9">
        <v>29</v>
      </c>
      <c r="C30" s="10">
        <v>57.21337890625</v>
      </c>
      <c r="D30" s="10">
        <v>65.363525390625</v>
      </c>
      <c r="E30" s="10">
        <v>21.463134765625</v>
      </c>
      <c r="F30" s="10">
        <v>25.13232421875</v>
      </c>
      <c r="G30" s="10">
        <v>132.967529296875</v>
      </c>
      <c r="H30" s="10">
        <v>132.967529296875</v>
      </c>
      <c r="I30" s="10">
        <v>132.967529296875</v>
      </c>
      <c r="J30" s="10">
        <v>132.967529296875</v>
      </c>
      <c r="K30" s="10">
        <v>132.967529296875</v>
      </c>
      <c r="L30" s="10">
        <v>132.967529296875</v>
      </c>
      <c r="M30" s="11">
        <v>29</v>
      </c>
      <c r="N30" s="10">
        <v>2.099609375</v>
      </c>
      <c r="O30" s="9">
        <v>100</v>
      </c>
      <c r="P30" s="12">
        <v>5.09033203125</v>
      </c>
      <c r="Q30" s="10">
        <v>0</v>
      </c>
      <c r="R30" s="13">
        <f>IF(ISNUMBER(Q30),IF(Q30=1,"Countercurrent","Cocurrent"),"")</f>
      </c>
      <c r="S30" s="14"/>
      <c r="T30" s="11">
        <f>IF(ISNUMBER(C30),1.15290498E-12*(V30^6)-3.5879038802E-10*(V30^5)+4.710833256816E-08*(V30^4)-3.38194190874219E-06*(V30^3)+0.000148978977392744*(V30^2)-0.00373903643230733*(V30)+4.21734712411944,"")</f>
      </c>
      <c r="U30" s="11">
        <f>IF(ISNUMBER(D30),1.15290498E-12*(X30^6)-3.5879038802E-10*(X30^5)+4.710833256816E-08*(X30^4)-3.38194190874219E-06*(X30^3)+0.000148978977392744*(X30^2)-0.00373903643230733*(X30)+4.21734712411944,"")</f>
      </c>
      <c r="V30" s="12">
        <f>IF(ISNUMBER(C30),AVERAGE(C30,D30),"")</f>
      </c>
      <c r="W30" s="10">
        <f>IF(ISNUMBER(F30),-0.0000002301*(V30^4)+0.0000569866*(V30^3)-0.0082923226*(V30^2)+0.0654036947*V30+999.8017570756,"")</f>
      </c>
      <c r="X30" s="12">
        <f>IF(ISNUMBER(E30),AVERAGE(E30,F30),"")</f>
      </c>
      <c r="Y30" s="10">
        <f>IF(ISNUMBER(F30),-0.0000002301*(X30^4)+0.0000569866*(X30^3)-0.0082923226*(X30^2)+0.0654036947*X30+999.8017570756,"")</f>
      </c>
      <c r="Z30" s="10">
        <f>IF(ISNUMBER(C30),IF(R30="Countercurrent",C30-D30,D30-C30),"")</f>
      </c>
      <c r="AA30" s="10">
        <f>IF(ISNUMBER(E30),F30-E30,"")</f>
      </c>
      <c r="AB30" s="11">
        <f>IF(ISNUMBER(N30),N30*W30/(1000*60),"")</f>
      </c>
      <c r="AC30" s="11">
        <f>IF(ISNUMBER(P30),P30*Y30/(1000*60),"")</f>
      </c>
      <c r="AD30" s="10">
        <f>IF(SUM($A$1:$A$1000)=0,IF(ROW($A30)=6,"Hidden",""),IF(ISNUMBER(AB30),AB30*T30*ABS(Z30)*1000,""))</f>
      </c>
      <c r="AE30" s="10">
        <f>IF(SUM($A$1:$A$1000)=0,IF(ROW($A30)=6,"Hidden",""),IF(ISNUMBER(AC30),AC30*U30*AA30*1000,""))</f>
      </c>
      <c r="AF30" s="10">
        <f>IF(SUM($A$1:$A$1000)=0,IF(ROW($A30)=6,"Hidden",""),IF(ISNUMBER(AD30),AD30-AE30,""))</f>
      </c>
      <c r="AG30" s="10">
        <f>IF(SUM($A$1:$A$1000)=0,IF(ROW($A30)=6,"Hidden",""),IF(ISNUMBER(AD30),IF(AD30=0,0,AE30*100/AD30),""))</f>
      </c>
      <c r="AH30" s="10">
        <f>IF(SUM($A$1:$A$1000)=0,IF(ROW($A30)=6,"Hidden",""),IF(ISNUMBER(C30),IF(R30="cocurrent",IF((D30=E30),0,(D30-C30)*100/(D30-E30)),IF((C30=E30),0,(C30-D30)*100/(C30-E30))),""))</f>
      </c>
      <c r="AI30" s="10">
        <f>IF(SUM($A$1:$A$1000)=0,IF(ROW($A30)=6,"Hidden",""),IF(ISNUMBER(C30),IF(R30="cocurrent",IF(C30=E30,0,(F30-E30)*100/(D30-E30)),IF(C30=E30,0,(F30-E30)*100/(C30-E30))),""))</f>
      </c>
      <c r="AJ30" s="10">
        <f>IF(SUM($A$1:$A$1000)=0,IF(ROW($A30)=6,"Hidden",""),IF(ISNUMBER(AH30),(AH30+AI30)/2,""))</f>
      </c>
      <c r="AK30" s="12">
        <f>IF(C30=F30,0,(D30-E30)/(C30-F30))</f>
      </c>
      <c r="AL30" s="12">
        <f>IF(ISNUMBER(F30),IF(OR(AK30&lt;=0,AK30=1),0,((D30-E30)-(C30-F30))/LN(AK30)),"")</f>
      </c>
      <c r="AM30" s="12">
        <f>IF(ISNUMBER(AL30),IF(AL30=0,0,(AB30*T30*Z30*1000)/(PI()*0.006*1.008*AL30)),"")</f>
      </c>
      <c r="AN30" s="15">
        <f>IF(ISNUMBER(A30),IF(ROW(A30)=2,1-(A30/13),""),"")</f>
      </c>
    </row>
    <row x14ac:dyDescent="0.25" r="31" customHeight="1" ht="21.75">
      <c r="A31" s="8">
        <v>1</v>
      </c>
      <c r="B31" s="9">
        <v>30</v>
      </c>
      <c r="C31" s="10">
        <v>56.82373046875</v>
      </c>
      <c r="D31" s="10">
        <v>64.74658203125</v>
      </c>
      <c r="E31" s="10">
        <v>21.463134765625</v>
      </c>
      <c r="F31" s="10">
        <v>25.099853515625</v>
      </c>
      <c r="G31" s="10">
        <v>132.967529296875</v>
      </c>
      <c r="H31" s="10">
        <v>132.967529296875</v>
      </c>
      <c r="I31" s="10">
        <v>132.967529296875</v>
      </c>
      <c r="J31" s="10">
        <v>132.967529296875</v>
      </c>
      <c r="K31" s="10">
        <v>132.967529296875</v>
      </c>
      <c r="L31" s="10">
        <v>132.967529296875</v>
      </c>
      <c r="M31" s="11">
        <v>30</v>
      </c>
      <c r="N31" s="10">
        <v>1.86767578125</v>
      </c>
      <c r="O31" s="9">
        <v>100</v>
      </c>
      <c r="P31" s="12">
        <v>5.18798828125</v>
      </c>
      <c r="Q31" s="10">
        <v>0</v>
      </c>
      <c r="R31" s="13">
        <f>IF(ISNUMBER(Q31),IF(Q31=1,"Countercurrent","Cocurrent"),"")</f>
      </c>
      <c r="S31" s="14"/>
      <c r="T31" s="11">
        <f>IF(ISNUMBER(C31),1.15290498E-12*(V31^6)-3.5879038802E-10*(V31^5)+4.710833256816E-08*(V31^4)-3.38194190874219E-06*(V31^3)+0.000148978977392744*(V31^2)-0.00373903643230733*(V31)+4.21734712411944,"")</f>
      </c>
      <c r="U31" s="11">
        <f>IF(ISNUMBER(D31),1.15290498E-12*(X31^6)-3.5879038802E-10*(X31^5)+4.710833256816E-08*(X31^4)-3.38194190874219E-06*(X31^3)+0.000148978977392744*(X31^2)-0.00373903643230733*(X31)+4.21734712411944,"")</f>
      </c>
      <c r="V31" s="12">
        <f>IF(ISNUMBER(C31),AVERAGE(C31,D31),"")</f>
      </c>
      <c r="W31" s="10">
        <f>IF(ISNUMBER(F31),-0.0000002301*(V31^4)+0.0000569866*(V31^3)-0.0082923226*(V31^2)+0.0654036947*V31+999.8017570756,"")</f>
      </c>
      <c r="X31" s="12">
        <f>IF(ISNUMBER(E31),AVERAGE(E31,F31),"")</f>
      </c>
      <c r="Y31" s="10">
        <f>IF(ISNUMBER(F31),-0.0000002301*(X31^4)+0.0000569866*(X31^3)-0.0082923226*(X31^2)+0.0654036947*X31+999.8017570756,"")</f>
      </c>
      <c r="Z31" s="10">
        <f>IF(ISNUMBER(C31),IF(R31="Countercurrent",C31-D31,D31-C31),"")</f>
      </c>
      <c r="AA31" s="10">
        <f>IF(ISNUMBER(E31),F31-E31,"")</f>
      </c>
      <c r="AB31" s="11">
        <f>IF(ISNUMBER(N31),N31*W31/(1000*60),"")</f>
      </c>
      <c r="AC31" s="11">
        <f>IF(ISNUMBER(P31),P31*Y31/(1000*60),"")</f>
      </c>
      <c r="AD31" s="10">
        <f>IF(SUM($A$1:$A$1000)=0,IF(ROW($A31)=6,"Hidden",""),IF(ISNUMBER(AB31),AB31*T31*ABS(Z31)*1000,""))</f>
      </c>
      <c r="AE31" s="10">
        <f>IF(SUM($A$1:$A$1000)=0,IF(ROW($A31)=6,"Hidden",""),IF(ISNUMBER(AC31),AC31*U31*AA31*1000,""))</f>
      </c>
      <c r="AF31" s="10">
        <f>IF(SUM($A$1:$A$1000)=0,IF(ROW($A31)=6,"Hidden",""),IF(ISNUMBER(AD31),AD31-AE31,""))</f>
      </c>
      <c r="AG31" s="10">
        <f>IF(SUM($A$1:$A$1000)=0,IF(ROW($A31)=6,"Hidden",""),IF(ISNUMBER(AD31),IF(AD31=0,0,AE31*100/AD31),""))</f>
      </c>
      <c r="AH31" s="10">
        <f>IF(SUM($A$1:$A$1000)=0,IF(ROW($A31)=6,"Hidden",""),IF(ISNUMBER(C31),IF(R31="cocurrent",IF((D31=E31),0,(D31-C31)*100/(D31-E31)),IF((C31=E31),0,(C31-D31)*100/(C31-E31))),""))</f>
      </c>
      <c r="AI31" s="10">
        <f>IF(SUM($A$1:$A$1000)=0,IF(ROW($A31)=6,"Hidden",""),IF(ISNUMBER(C31),IF(R31="cocurrent",IF(C31=E31,0,(F31-E31)*100/(D31-E31)),IF(C31=E31,0,(F31-E31)*100/(C31-E31))),""))</f>
      </c>
      <c r="AJ31" s="10">
        <f>IF(SUM($A$1:$A$1000)=0,IF(ROW($A31)=6,"Hidden",""),IF(ISNUMBER(AH31),(AH31+AI31)/2,""))</f>
      </c>
      <c r="AK31" s="12">
        <f>IF(C31=F31,0,(D31-E31)/(C31-F31))</f>
      </c>
      <c r="AL31" s="12">
        <f>IF(ISNUMBER(F31),IF(OR(AK31&lt;=0,AK31=1),0,((D31-E31)-(C31-F31))/LN(AK31)),"")</f>
      </c>
      <c r="AM31" s="12">
        <f>IF(ISNUMBER(AL31),IF(AL31=0,0,(AB31*T31*Z31*1000)/(PI()*0.006*1.008*AL31)),"")</f>
      </c>
      <c r="AN31" s="15">
        <f>IF(ISNUMBER(A31),IF(ROW(A31)=2,1-(A31/13),""),"")</f>
      </c>
    </row>
    <row x14ac:dyDescent="0.25" r="32" customHeight="1" ht="21.75">
      <c r="A32" s="8">
        <v>1</v>
      </c>
      <c r="B32" s="9">
        <v>31</v>
      </c>
      <c r="C32" s="10">
        <v>56.7</v>
      </c>
      <c r="D32" s="10">
        <v>64.843994140625</v>
      </c>
      <c r="E32" s="10">
        <v>21.463134765625</v>
      </c>
      <c r="F32" s="10">
        <v>25.099853515625</v>
      </c>
      <c r="G32" s="10">
        <v>132.967529296875</v>
      </c>
      <c r="H32" s="10">
        <v>132.967529296875</v>
      </c>
      <c r="I32" s="10">
        <v>132.967529296875</v>
      </c>
      <c r="J32" s="10">
        <v>132.967529296875</v>
      </c>
      <c r="K32" s="10">
        <v>132.967529296875</v>
      </c>
      <c r="L32" s="10">
        <v>132.967529296875</v>
      </c>
      <c r="M32" s="11">
        <v>29</v>
      </c>
      <c r="N32" s="10">
        <v>2.08740234375</v>
      </c>
      <c r="O32" s="9">
        <v>100</v>
      </c>
      <c r="P32" s="12">
        <v>5.2490234375</v>
      </c>
      <c r="Q32" s="10">
        <v>0</v>
      </c>
      <c r="R32" s="13">
        <f>IF(ISNUMBER(Q32),IF(Q32=1,"Countercurrent","Cocurrent"),"")</f>
      </c>
      <c r="S32" s="14"/>
      <c r="T32" s="11">
        <f>IF(ISNUMBER(C32),1.15290498E-12*(V32^6)-3.5879038802E-10*(V32^5)+4.710833256816E-08*(V32^4)-3.38194190874219E-06*(V32^3)+0.000148978977392744*(V32^2)-0.00373903643230733*(V32)+4.21734712411944,"")</f>
      </c>
      <c r="U32" s="11">
        <f>IF(ISNUMBER(D32),1.15290498E-12*(X32^6)-3.5879038802E-10*(X32^5)+4.710833256816E-08*(X32^4)-3.38194190874219E-06*(X32^3)+0.000148978977392744*(X32^2)-0.00373903643230733*(X32)+4.21734712411944,"")</f>
      </c>
      <c r="V32" s="12">
        <f>IF(ISNUMBER(C32),AVERAGE(C32,D32),"")</f>
      </c>
      <c r="W32" s="10">
        <f>IF(ISNUMBER(F32),-0.0000002301*(V32^4)+0.0000569866*(V32^3)-0.0082923226*(V32^2)+0.0654036947*V32+999.8017570756,"")</f>
      </c>
      <c r="X32" s="12">
        <f>IF(ISNUMBER(E32),AVERAGE(E32,F32),"")</f>
      </c>
      <c r="Y32" s="10">
        <f>IF(ISNUMBER(F32),-0.0000002301*(X32^4)+0.0000569866*(X32^3)-0.0082923226*(X32^2)+0.0654036947*X32+999.8017570756,"")</f>
      </c>
      <c r="Z32" s="10">
        <f>IF(ISNUMBER(C32),IF(R32="Countercurrent",C32-D32,D32-C32),"")</f>
      </c>
      <c r="AA32" s="10">
        <f>IF(ISNUMBER(E32),F32-E32,"")</f>
      </c>
      <c r="AB32" s="11">
        <f>IF(ISNUMBER(N32),N32*W32/(1000*60),"")</f>
      </c>
      <c r="AC32" s="11">
        <f>IF(ISNUMBER(P32),P32*Y32/(1000*60),"")</f>
      </c>
      <c r="AD32" s="10">
        <f>IF(SUM($A$1:$A$1000)=0,IF(ROW($A32)=6,"Hidden",""),IF(ISNUMBER(AB32),AB32*T32*ABS(Z32)*1000,""))</f>
      </c>
      <c r="AE32" s="10">
        <f>IF(SUM($A$1:$A$1000)=0,IF(ROW($A32)=6,"Hidden",""),IF(ISNUMBER(AC32),AC32*U32*AA32*1000,""))</f>
      </c>
      <c r="AF32" s="10">
        <f>IF(SUM($A$1:$A$1000)=0,IF(ROW($A32)=6,"Hidden",""),IF(ISNUMBER(AD32),AD32-AE32,""))</f>
      </c>
      <c r="AG32" s="10">
        <f>IF(SUM($A$1:$A$1000)=0,IF(ROW($A32)=6,"Hidden",""),IF(ISNUMBER(AD32),IF(AD32=0,0,AE32*100/AD32),""))</f>
      </c>
      <c r="AH32" s="10">
        <f>IF(SUM($A$1:$A$1000)=0,IF(ROW($A32)=6,"Hidden",""),IF(ISNUMBER(C32),IF(R32="cocurrent",IF((D32=E32),0,(D32-C32)*100/(D32-E32)),IF((C32=E32),0,(C32-D32)*100/(C32-E32))),""))</f>
      </c>
      <c r="AI32" s="10">
        <f>IF(SUM($A$1:$A$1000)=0,IF(ROW($A32)=6,"Hidden",""),IF(ISNUMBER(C32),IF(R32="cocurrent",IF(C32=E32,0,(F32-E32)*100/(D32-E32)),IF(C32=E32,0,(F32-E32)*100/(C32-E32))),""))</f>
      </c>
      <c r="AJ32" s="10">
        <f>IF(SUM($A$1:$A$1000)=0,IF(ROW($A32)=6,"Hidden",""),IF(ISNUMBER(AH32),(AH32+AI32)/2,""))</f>
      </c>
      <c r="AK32" s="12">
        <f>IF(C32=F32,0,(D32-E32)/(C32-F32))</f>
      </c>
      <c r="AL32" s="12">
        <f>IF(ISNUMBER(F32),IF(OR(AK32&lt;=0,AK32=1),0,((D32-E32)-(C32-F32))/LN(AK32)),"")</f>
      </c>
      <c r="AM32" s="12">
        <f>IF(ISNUMBER(AL32),IF(AL32=0,0,(AB32*T32*Z32*1000)/(PI()*0.006*1.008*AL32)),"")</f>
      </c>
      <c r="AN32" s="15">
        <f>IF(ISNUMBER(A32),IF(ROW(A32)=2,1-(A32/13),""),"")</f>
      </c>
    </row>
    <row x14ac:dyDescent="0.25" r="33" customHeight="1" ht="21.75">
      <c r="A33" s="8">
        <v>1</v>
      </c>
      <c r="B33" s="9">
        <v>32</v>
      </c>
      <c r="C33" s="10">
        <v>56.8</v>
      </c>
      <c r="D33" s="10">
        <v>64.94140625</v>
      </c>
      <c r="E33" s="10">
        <v>21.463134765625</v>
      </c>
      <c r="F33" s="10">
        <v>25.099853515625</v>
      </c>
      <c r="G33" s="10">
        <v>132.967529296875</v>
      </c>
      <c r="H33" s="10">
        <v>132.967529296875</v>
      </c>
      <c r="I33" s="10">
        <v>132.967529296875</v>
      </c>
      <c r="J33" s="10">
        <v>132.967529296875</v>
      </c>
      <c r="K33" s="10">
        <v>132.967529296875</v>
      </c>
      <c r="L33" s="10">
        <v>132.967529296875</v>
      </c>
      <c r="M33" s="11">
        <v>29</v>
      </c>
      <c r="N33" s="10">
        <v>2.0751953125</v>
      </c>
      <c r="O33" s="9">
        <v>100</v>
      </c>
      <c r="P33" s="12">
        <v>5.2001953125</v>
      </c>
      <c r="Q33" s="10">
        <v>0</v>
      </c>
      <c r="R33" s="13">
        <f>IF(ISNUMBER(Q33),IF(Q33=1,"Countercurrent","Cocurrent"),"")</f>
      </c>
      <c r="S33" s="14"/>
      <c r="T33" s="11">
        <f>IF(ISNUMBER(C33),1.15290498E-12*(V33^6)-3.5879038802E-10*(V33^5)+4.710833256816E-08*(V33^4)-3.38194190874219E-06*(V33^3)+0.000148978977392744*(V33^2)-0.00373903643230733*(V33)+4.21734712411944,"")</f>
      </c>
      <c r="U33" s="11">
        <f>IF(ISNUMBER(D33),1.15290498E-12*(X33^6)-3.5879038802E-10*(X33^5)+4.710833256816E-08*(X33^4)-3.38194190874219E-06*(X33^3)+0.000148978977392744*(X33^2)-0.00373903643230733*(X33)+4.21734712411944,"")</f>
      </c>
      <c r="V33" s="12">
        <f>IF(ISNUMBER(C33),AVERAGE(C33,D33),"")</f>
      </c>
      <c r="W33" s="10">
        <f>IF(ISNUMBER(F33),-0.0000002301*(V33^4)+0.0000569866*(V33^3)-0.0082923226*(V33^2)+0.0654036947*V33+999.8017570756,"")</f>
      </c>
      <c r="X33" s="12">
        <f>IF(ISNUMBER(E33),AVERAGE(E33,F33),"")</f>
      </c>
      <c r="Y33" s="10">
        <f>IF(ISNUMBER(F33),-0.0000002301*(X33^4)+0.0000569866*(X33^3)-0.0082923226*(X33^2)+0.0654036947*X33+999.8017570756,"")</f>
      </c>
      <c r="Z33" s="10">
        <f>IF(ISNUMBER(C33),IF(R33="Countercurrent",C33-D33,D33-C33),"")</f>
      </c>
      <c r="AA33" s="10">
        <f>IF(ISNUMBER(E33),F33-E33,"")</f>
      </c>
      <c r="AB33" s="11">
        <f>IF(ISNUMBER(N33),N33*W33/(1000*60),"")</f>
      </c>
      <c r="AC33" s="11">
        <f>IF(ISNUMBER(P33),P33*Y33/(1000*60),"")</f>
      </c>
      <c r="AD33" s="10">
        <f>IF(SUM($A$1:$A$1000)=0,IF(ROW($A33)=6,"Hidden",""),IF(ISNUMBER(AB33),AB33*T33*ABS(Z33)*1000,""))</f>
      </c>
      <c r="AE33" s="10">
        <f>IF(SUM($A$1:$A$1000)=0,IF(ROW($A33)=6,"Hidden",""),IF(ISNUMBER(AC33),AC33*U33*AA33*1000,""))</f>
      </c>
      <c r="AF33" s="10">
        <f>IF(SUM($A$1:$A$1000)=0,IF(ROW($A33)=6,"Hidden",""),IF(ISNUMBER(AD33),AD33-AE33,""))</f>
      </c>
      <c r="AG33" s="10">
        <f>IF(SUM($A$1:$A$1000)=0,IF(ROW($A33)=6,"Hidden",""),IF(ISNUMBER(AD33),IF(AD33=0,0,AE33*100/AD33),""))</f>
      </c>
      <c r="AH33" s="10">
        <f>IF(SUM($A$1:$A$1000)=0,IF(ROW($A33)=6,"Hidden",""),IF(ISNUMBER(C33),IF(R33="cocurrent",IF((D33=E33),0,(D33-C33)*100/(D33-E33)),IF((C33=E33),0,(C33-D33)*100/(C33-E33))),""))</f>
      </c>
      <c r="AI33" s="10">
        <f>IF(SUM($A$1:$A$1000)=0,IF(ROW($A33)=6,"Hidden",""),IF(ISNUMBER(C33),IF(R33="cocurrent",IF(C33=E33,0,(F33-E33)*100/(D33-E33)),IF(C33=E33,0,(F33-E33)*100/(C33-E33))),""))</f>
      </c>
      <c r="AJ33" s="10">
        <f>IF(SUM($A$1:$A$1000)=0,IF(ROW($A33)=6,"Hidden",""),IF(ISNUMBER(AH33),(AH33+AI33)/2,""))</f>
      </c>
      <c r="AK33" s="12">
        <f>IF(C33=F33,0,(D33-E33)/(C33-F33))</f>
      </c>
      <c r="AL33" s="12">
        <f>IF(ISNUMBER(F33),IF(OR(AK33&lt;=0,AK33=1),0,((D33-E33)-(C33-F33))/LN(AK33)),"")</f>
      </c>
      <c r="AM33" s="12">
        <f>IF(ISNUMBER(AL33),IF(AL33=0,0,(AB33*T33*Z33*1000)/(PI()*0.006*1.008*AL33)),"")</f>
      </c>
      <c r="AN33" s="15">
        <f>IF(ISNUMBER(A33),IF(ROW(A33)=2,1-(A33/13),""),"")</f>
      </c>
    </row>
    <row x14ac:dyDescent="0.25" r="34" customHeight="1" ht="21.75">
      <c r="A34" s="8">
        <v>1</v>
      </c>
      <c r="B34" s="9">
        <v>33</v>
      </c>
      <c r="C34" s="10">
        <v>57</v>
      </c>
      <c r="D34" s="10">
        <v>65.13623046875</v>
      </c>
      <c r="E34" s="10">
        <v>21.463134765625</v>
      </c>
      <c r="F34" s="10">
        <v>25.164794921875</v>
      </c>
      <c r="G34" s="10">
        <v>132.967529296875</v>
      </c>
      <c r="H34" s="10">
        <v>132.967529296875</v>
      </c>
      <c r="I34" s="10">
        <v>132.967529296875</v>
      </c>
      <c r="J34" s="10">
        <v>132.967529296875</v>
      </c>
      <c r="K34" s="10">
        <v>132.967529296875</v>
      </c>
      <c r="L34" s="10">
        <v>132.967529296875</v>
      </c>
      <c r="M34" s="11">
        <v>29</v>
      </c>
      <c r="N34" s="10">
        <v>2</v>
      </c>
      <c r="O34" s="9">
        <v>100</v>
      </c>
      <c r="P34" s="12">
        <v>5.029296875</v>
      </c>
      <c r="Q34" s="10">
        <v>0</v>
      </c>
      <c r="R34" s="13">
        <f>IF(ISNUMBER(Q34),IF(Q34=1,"Countercurrent","Cocurrent"),"")</f>
      </c>
      <c r="S34" s="14"/>
      <c r="T34" s="11">
        <f>IF(ISNUMBER(C34),1.15290498E-12*(V34^6)-3.5879038802E-10*(V34^5)+4.710833256816E-08*(V34^4)-3.38194190874219E-06*(V34^3)+0.000148978977392744*(V34^2)-0.00373903643230733*(V34)+4.21734712411944,"")</f>
      </c>
      <c r="U34" s="11">
        <f>IF(ISNUMBER(D34),1.15290498E-12*(X34^6)-3.5879038802E-10*(X34^5)+4.710833256816E-08*(X34^4)-3.38194190874219E-06*(X34^3)+0.000148978977392744*(X34^2)-0.00373903643230733*(X34)+4.21734712411944,"")</f>
      </c>
      <c r="V34" s="12">
        <f>IF(ISNUMBER(C34),AVERAGE(C34,D34),"")</f>
      </c>
      <c r="W34" s="10">
        <f>IF(ISNUMBER(F34),-0.0000002301*(V34^4)+0.0000569866*(V34^3)-0.0082923226*(V34^2)+0.0654036947*V34+999.8017570756,"")</f>
      </c>
      <c r="X34" s="12">
        <f>IF(ISNUMBER(E34),AVERAGE(E34,F34),"")</f>
      </c>
      <c r="Y34" s="10">
        <f>IF(ISNUMBER(F34),-0.0000002301*(X34^4)+0.0000569866*(X34^3)-0.0082923226*(X34^2)+0.0654036947*X34+999.8017570756,"")</f>
      </c>
      <c r="Z34" s="10">
        <f>IF(ISNUMBER(C34),IF(R34="Countercurrent",C34-D34,D34-C34),"")</f>
      </c>
      <c r="AA34" s="10">
        <f>IF(ISNUMBER(E34),F34-E34,"")</f>
      </c>
      <c r="AB34" s="11">
        <f>IF(ISNUMBER(N34),N34*W34/(1000*60),"")</f>
      </c>
      <c r="AC34" s="11">
        <f>IF(ISNUMBER(P34),P34*Y34/(1000*60),"")</f>
      </c>
      <c r="AD34" s="10">
        <f>IF(SUM($A$1:$A$1000)=0,IF(ROW($A34)=6,"Hidden",""),IF(ISNUMBER(AB34),AB34*T34*ABS(Z34)*1000,""))</f>
      </c>
      <c r="AE34" s="10">
        <f>IF(SUM($A$1:$A$1000)=0,IF(ROW($A34)=6,"Hidden",""),IF(ISNUMBER(AC34),AC34*U34*AA34*1000,""))</f>
      </c>
      <c r="AF34" s="10">
        <f>IF(SUM($A$1:$A$1000)=0,IF(ROW($A34)=6,"Hidden",""),IF(ISNUMBER(AD34),AD34-AE34,""))</f>
      </c>
      <c r="AG34" s="10">
        <f>IF(SUM($A$1:$A$1000)=0,IF(ROW($A34)=6,"Hidden",""),IF(ISNUMBER(AD34),IF(AD34=0,0,AE34*100/AD34),""))</f>
      </c>
      <c r="AH34" s="10">
        <f>IF(SUM($A$1:$A$1000)=0,IF(ROW($A34)=6,"Hidden",""),IF(ISNUMBER(C34),IF(R34="cocurrent",IF((D34=E34),0,(D34-C34)*100/(D34-E34)),IF((C34=E34),0,(C34-D34)*100/(C34-E34))),""))</f>
      </c>
      <c r="AI34" s="10">
        <f>IF(SUM($A$1:$A$1000)=0,IF(ROW($A34)=6,"Hidden",""),IF(ISNUMBER(C34),IF(R34="cocurrent",IF(C34=E34,0,(F34-E34)*100/(D34-E34)),IF(C34=E34,0,(F34-E34)*100/(C34-E34))),""))</f>
      </c>
      <c r="AJ34" s="10">
        <f>IF(SUM($A$1:$A$1000)=0,IF(ROW($A34)=6,"Hidden",""),IF(ISNUMBER(AH34),(AH34+AI34)/2,""))</f>
      </c>
      <c r="AK34" s="12">
        <f>IF(C34=F34,0,(D34-E34)/(C34-F34))</f>
      </c>
      <c r="AL34" s="12">
        <f>IF(ISNUMBER(F34),IF(OR(AK34&lt;=0,AK34=1),0,((D34-E34)-(C34-F34))/LN(AK34)),"")</f>
      </c>
      <c r="AM34" s="12">
        <f>IF(ISNUMBER(AL34),IF(AL34=0,0,(AB34*T34*Z34*1000)/(PI()*0.006*1.008*AL34)),"")</f>
      </c>
      <c r="AN34" s="15">
        <f>IF(ISNUMBER(A34),IF(ROW(A34)=2,1-(A34/13),""),"")</f>
      </c>
    </row>
    <row x14ac:dyDescent="0.25" r="35" customHeight="1" ht="21.75">
      <c r="A35" s="8">
        <v>1</v>
      </c>
      <c r="B35" s="9">
        <v>34</v>
      </c>
      <c r="C35" s="10">
        <v>57.115966796875</v>
      </c>
      <c r="D35" s="10">
        <v>65.13623046875</v>
      </c>
      <c r="E35" s="10">
        <v>21.463134765625</v>
      </c>
      <c r="F35" s="10">
        <v>25.164794921875</v>
      </c>
      <c r="G35" s="10">
        <v>132.967529296875</v>
      </c>
      <c r="H35" s="10">
        <v>132.967529296875</v>
      </c>
      <c r="I35" s="10">
        <v>132.967529296875</v>
      </c>
      <c r="J35" s="10">
        <v>132.967529296875</v>
      </c>
      <c r="K35" s="10">
        <v>132.967529296875</v>
      </c>
      <c r="L35" s="10">
        <v>132.967529296875</v>
      </c>
      <c r="M35" s="11">
        <v>30</v>
      </c>
      <c r="N35" s="10">
        <v>1.9775390625</v>
      </c>
      <c r="O35" s="9">
        <v>100</v>
      </c>
      <c r="P35" s="12">
        <v>5.06591796875</v>
      </c>
      <c r="Q35" s="10">
        <v>0</v>
      </c>
      <c r="R35" s="13">
        <f>IF(ISNUMBER(Q35),IF(Q35=1,"Countercurrent","Cocurrent"),"")</f>
      </c>
      <c r="S35" s="14"/>
      <c r="T35" s="11">
        <f>IF(ISNUMBER(C35),1.15290498E-12*(V35^6)-3.5879038802E-10*(V35^5)+4.710833256816E-08*(V35^4)-3.38194190874219E-06*(V35^3)+0.000148978977392744*(V35^2)-0.00373903643230733*(V35)+4.21734712411944,"")</f>
      </c>
      <c r="U35" s="11">
        <f>IF(ISNUMBER(D35),1.15290498E-12*(X35^6)-3.5879038802E-10*(X35^5)+4.710833256816E-08*(X35^4)-3.38194190874219E-06*(X35^3)+0.000148978977392744*(X35^2)-0.00373903643230733*(X35)+4.21734712411944,"")</f>
      </c>
      <c r="V35" s="12">
        <f>IF(ISNUMBER(C35),AVERAGE(C35,D35),"")</f>
      </c>
      <c r="W35" s="10">
        <f>IF(ISNUMBER(F35),-0.0000002301*(V35^4)+0.0000569866*(V35^3)-0.0082923226*(V35^2)+0.0654036947*V35+999.8017570756,"")</f>
      </c>
      <c r="X35" s="12">
        <f>IF(ISNUMBER(E35),AVERAGE(E35,F35),"")</f>
      </c>
      <c r="Y35" s="10">
        <f>IF(ISNUMBER(F35),-0.0000002301*(X35^4)+0.0000569866*(X35^3)-0.0082923226*(X35^2)+0.0654036947*X35+999.8017570756,"")</f>
      </c>
      <c r="Z35" s="10">
        <f>IF(ISNUMBER(C35),IF(R35="Countercurrent",C35-D35,D35-C35),"")</f>
      </c>
      <c r="AA35" s="10">
        <f>IF(ISNUMBER(E35),F35-E35,"")</f>
      </c>
      <c r="AB35" s="11">
        <f>IF(ISNUMBER(N35),N35*W35/(1000*60),"")</f>
      </c>
      <c r="AC35" s="11">
        <f>IF(ISNUMBER(P35),P35*Y35/(1000*60),"")</f>
      </c>
      <c r="AD35" s="10">
        <f>IF(SUM($A$1:$A$1000)=0,IF(ROW($A35)=6,"Hidden",""),IF(ISNUMBER(AB35),AB35*T35*ABS(Z35)*1000,""))</f>
      </c>
      <c r="AE35" s="10">
        <f>IF(SUM($A$1:$A$1000)=0,IF(ROW($A35)=6,"Hidden",""),IF(ISNUMBER(AC35),AC35*U35*AA35*1000,""))</f>
      </c>
      <c r="AF35" s="10">
        <f>IF(SUM($A$1:$A$1000)=0,IF(ROW($A35)=6,"Hidden",""),IF(ISNUMBER(AD35),AD35-AE35,""))</f>
      </c>
      <c r="AG35" s="10">
        <f>IF(SUM($A$1:$A$1000)=0,IF(ROW($A35)=6,"Hidden",""),IF(ISNUMBER(AD35),IF(AD35=0,0,AE35*100/AD35),""))</f>
      </c>
      <c r="AH35" s="10">
        <f>IF(SUM($A$1:$A$1000)=0,IF(ROW($A35)=6,"Hidden",""),IF(ISNUMBER(C35),IF(R35="cocurrent",IF((D35=E35),0,(D35-C35)*100/(D35-E35)),IF((C35=E35),0,(C35-D35)*100/(C35-E35))),""))</f>
      </c>
      <c r="AI35" s="10">
        <f>IF(SUM($A$1:$A$1000)=0,IF(ROW($A35)=6,"Hidden",""),IF(ISNUMBER(C35),IF(R35="cocurrent",IF(C35=E35,0,(F35-E35)*100/(D35-E35)),IF(C35=E35,0,(F35-E35)*100/(C35-E35))),""))</f>
      </c>
      <c r="AJ35" s="10">
        <f>IF(SUM($A$1:$A$1000)=0,IF(ROW($A35)=6,"Hidden",""),IF(ISNUMBER(AH35),(AH35+AI35)/2,""))</f>
      </c>
      <c r="AK35" s="12">
        <f>IF(C35=F35,0,(D35-E35)/(C35-F35))</f>
      </c>
      <c r="AL35" s="12">
        <f>IF(ISNUMBER(F35),IF(OR(AK35&lt;=0,AK35=1),0,((D35-E35)-(C35-F35))/LN(AK35)),"")</f>
      </c>
      <c r="AM35" s="12">
        <f>IF(ISNUMBER(AL35),IF(AL35=0,0,(AB35*T35*Z35*1000)/(PI()*0.006*1.008*AL35)),"")</f>
      </c>
      <c r="AN35" s="15">
        <f>IF(ISNUMBER(A35),IF(ROW(A35)=2,1-(A35/13),""),"")</f>
      </c>
    </row>
    <row x14ac:dyDescent="0.25" r="36" customHeight="1" ht="21.75">
      <c r="A36" s="8">
        <v>1</v>
      </c>
      <c r="B36" s="9">
        <v>35</v>
      </c>
      <c r="C36" s="10">
        <v>56.9</v>
      </c>
      <c r="D36" s="10">
        <v>65.3310546875</v>
      </c>
      <c r="E36" s="10">
        <v>21.463134765625</v>
      </c>
      <c r="F36" s="10">
        <v>25.229736328125</v>
      </c>
      <c r="G36" s="10">
        <v>132.967529296875</v>
      </c>
      <c r="H36" s="10">
        <v>132.967529296875</v>
      </c>
      <c r="I36" s="10">
        <v>132.967529296875</v>
      </c>
      <c r="J36" s="10">
        <v>132.967529296875</v>
      </c>
      <c r="K36" s="10">
        <v>132.967529296875</v>
      </c>
      <c r="L36" s="10">
        <v>132.967529296875</v>
      </c>
      <c r="M36" s="11">
        <v>29</v>
      </c>
      <c r="N36" s="10">
        <v>2.03857421875</v>
      </c>
      <c r="O36" s="9">
        <v>100</v>
      </c>
      <c r="P36" s="12">
        <v>5.16357421875</v>
      </c>
      <c r="Q36" s="10">
        <v>0</v>
      </c>
      <c r="R36" s="13">
        <f>IF(ISNUMBER(Q36),IF(Q36=1,"Countercurrent","Cocurrent"),"")</f>
      </c>
      <c r="S36" s="14"/>
      <c r="T36" s="11">
        <f>IF(ISNUMBER(C36),1.15290498E-12*(V36^6)-3.5879038802E-10*(V36^5)+4.710833256816E-08*(V36^4)-3.38194190874219E-06*(V36^3)+0.000148978977392744*(V36^2)-0.00373903643230733*(V36)+4.21734712411944,"")</f>
      </c>
      <c r="U36" s="11">
        <f>IF(ISNUMBER(D36),1.15290498E-12*(X36^6)-3.5879038802E-10*(X36^5)+4.710833256816E-08*(X36^4)-3.38194190874219E-06*(X36^3)+0.000148978977392744*(X36^2)-0.00373903643230733*(X36)+4.21734712411944,"")</f>
      </c>
      <c r="V36" s="12">
        <f>IF(ISNUMBER(C36),AVERAGE(C36,D36),"")</f>
      </c>
      <c r="W36" s="10">
        <f>IF(ISNUMBER(F36),-0.0000002301*(V36^4)+0.0000569866*(V36^3)-0.0082923226*(V36^2)+0.0654036947*V36+999.8017570756,"")</f>
      </c>
      <c r="X36" s="12">
        <f>IF(ISNUMBER(E36),AVERAGE(E36,F36),"")</f>
      </c>
      <c r="Y36" s="10">
        <f>IF(ISNUMBER(F36),-0.0000002301*(X36^4)+0.0000569866*(X36^3)-0.0082923226*(X36^2)+0.0654036947*X36+999.8017570756,"")</f>
      </c>
      <c r="Z36" s="10">
        <f>IF(ISNUMBER(C36),IF(R36="Countercurrent",C36-D36,D36-C36),"")</f>
      </c>
      <c r="AA36" s="10">
        <f>IF(ISNUMBER(E36),F36-E36,"")</f>
      </c>
      <c r="AB36" s="11">
        <f>IF(ISNUMBER(N36),N36*W36/(1000*60),"")</f>
      </c>
      <c r="AC36" s="11">
        <f>IF(ISNUMBER(P36),P36*Y36/(1000*60),"")</f>
      </c>
      <c r="AD36" s="10">
        <f>IF(SUM($A$1:$A$1000)=0,IF(ROW($A36)=6,"Hidden",""),IF(ISNUMBER(AB36),AB36*T36*ABS(Z36)*1000,""))</f>
      </c>
      <c r="AE36" s="10">
        <f>IF(SUM($A$1:$A$1000)=0,IF(ROW($A36)=6,"Hidden",""),IF(ISNUMBER(AC36),AC36*U36*AA36*1000,""))</f>
      </c>
      <c r="AF36" s="10">
        <f>IF(SUM($A$1:$A$1000)=0,IF(ROW($A36)=6,"Hidden",""),IF(ISNUMBER(AD36),AD36-AE36,""))</f>
      </c>
      <c r="AG36" s="10">
        <f>IF(SUM($A$1:$A$1000)=0,IF(ROW($A36)=6,"Hidden",""),IF(ISNUMBER(AD36),IF(AD36=0,0,AE36*100/AD36),""))</f>
      </c>
      <c r="AH36" s="10">
        <f>IF(SUM($A$1:$A$1000)=0,IF(ROW($A36)=6,"Hidden",""),IF(ISNUMBER(C36),IF(R36="cocurrent",IF((D36=E36),0,(D36-C36)*100/(D36-E36)),IF((C36=E36),0,(C36-D36)*100/(C36-E36))),""))</f>
      </c>
      <c r="AI36" s="10">
        <f>IF(SUM($A$1:$A$1000)=0,IF(ROW($A36)=6,"Hidden",""),IF(ISNUMBER(C36),IF(R36="cocurrent",IF(C36=E36,0,(F36-E36)*100/(D36-E36)),IF(C36=E36,0,(F36-E36)*100/(C36-E36))),""))</f>
      </c>
      <c r="AJ36" s="10">
        <f>IF(SUM($A$1:$A$1000)=0,IF(ROW($A36)=6,"Hidden",""),IF(ISNUMBER(AH36),(AH36+AI36)/2,""))</f>
      </c>
      <c r="AK36" s="12">
        <f>IF(C36=F36,0,(D36-E36)/(C36-F36))</f>
      </c>
      <c r="AL36" s="12">
        <f>IF(ISNUMBER(F36),IF(OR(AK36&lt;=0,AK36=1),0,((D36-E36)-(C36-F36))/LN(AK36)),"")</f>
      </c>
      <c r="AM36" s="12">
        <f>IF(ISNUMBER(AL36),IF(AL36=0,0,(AB36*T36*Z36*1000)/(PI()*0.006*1.008*AL36)),"")</f>
      </c>
      <c r="AN36" s="15">
        <f>IF(ISNUMBER(A36),IF(ROW(A36)=2,1-(A36/13),""),"")</f>
      </c>
    </row>
    <row x14ac:dyDescent="0.25" r="37" customHeight="1" ht="21.75">
      <c r="A37" s="8">
        <v>1</v>
      </c>
      <c r="B37" s="9">
        <v>36</v>
      </c>
      <c r="C37" s="10">
        <v>56.8</v>
      </c>
      <c r="D37" s="10">
        <v>65.00634765625</v>
      </c>
      <c r="E37" s="10">
        <v>21.463134765625</v>
      </c>
      <c r="F37" s="10">
        <v>25.164794921875</v>
      </c>
      <c r="G37" s="10">
        <v>132.967529296875</v>
      </c>
      <c r="H37" s="10">
        <v>132.967529296875</v>
      </c>
      <c r="I37" s="10">
        <v>132.967529296875</v>
      </c>
      <c r="J37" s="10">
        <v>132.967529296875</v>
      </c>
      <c r="K37" s="10">
        <v>132.967529296875</v>
      </c>
      <c r="L37" s="10">
        <v>132.967529296875</v>
      </c>
      <c r="M37" s="11">
        <v>30</v>
      </c>
      <c r="N37" s="10">
        <v>1.9775390625</v>
      </c>
      <c r="O37" s="9">
        <v>100</v>
      </c>
      <c r="P37" s="12">
        <v>5.06591796875</v>
      </c>
      <c r="Q37" s="10">
        <v>0</v>
      </c>
      <c r="R37" s="13">
        <f>IF(ISNUMBER(Q37),IF(Q37=1,"Countercurrent","Cocurrent"),"")</f>
      </c>
      <c r="S37" s="14"/>
      <c r="T37" s="11">
        <f>IF(ISNUMBER(C37),1.15290498E-12*(V37^6)-3.5879038802E-10*(V37^5)+4.710833256816E-08*(V37^4)-3.38194190874219E-06*(V37^3)+0.000148978977392744*(V37^2)-0.00373903643230733*(V37)+4.21734712411944,"")</f>
      </c>
      <c r="U37" s="11">
        <f>IF(ISNUMBER(D37),1.15290498E-12*(X37^6)-3.5879038802E-10*(X37^5)+4.710833256816E-08*(X37^4)-3.38194190874219E-06*(X37^3)+0.000148978977392744*(X37^2)-0.00373903643230733*(X37)+4.21734712411944,"")</f>
      </c>
      <c r="V37" s="12">
        <f>IF(ISNUMBER(C37),AVERAGE(C37,D37),"")</f>
      </c>
      <c r="W37" s="10">
        <f>IF(ISNUMBER(F37),-0.0000002301*(V37^4)+0.0000569866*(V37^3)-0.0082923226*(V37^2)+0.0654036947*V37+999.8017570756,"")</f>
      </c>
      <c r="X37" s="12">
        <f>IF(ISNUMBER(E37),AVERAGE(E37,F37),"")</f>
      </c>
      <c r="Y37" s="10">
        <f>IF(ISNUMBER(F37),-0.0000002301*(X37^4)+0.0000569866*(X37^3)-0.0082923226*(X37^2)+0.0654036947*X37+999.8017570756,"")</f>
      </c>
      <c r="Z37" s="10">
        <f>IF(ISNUMBER(C37),IF(R37="Countercurrent",C37-D37,D37-C37),"")</f>
      </c>
      <c r="AA37" s="10">
        <f>IF(ISNUMBER(E37),F37-E37,"")</f>
      </c>
      <c r="AB37" s="11">
        <f>IF(ISNUMBER(N37),N37*W37/(1000*60),"")</f>
      </c>
      <c r="AC37" s="11">
        <f>IF(ISNUMBER(P37),P37*Y37/(1000*60),"")</f>
      </c>
      <c r="AD37" s="10">
        <f>IF(SUM($A$1:$A$1000)=0,IF(ROW($A37)=6,"Hidden",""),IF(ISNUMBER(AB37),AB37*T37*ABS(Z37)*1000,""))</f>
      </c>
      <c r="AE37" s="10">
        <f>IF(SUM($A$1:$A$1000)=0,IF(ROW($A37)=6,"Hidden",""),IF(ISNUMBER(AC37),AC37*U37*AA37*1000,""))</f>
      </c>
      <c r="AF37" s="10">
        <f>IF(SUM($A$1:$A$1000)=0,IF(ROW($A37)=6,"Hidden",""),IF(ISNUMBER(AD37),AD37-AE37,""))</f>
      </c>
      <c r="AG37" s="10">
        <f>IF(SUM($A$1:$A$1000)=0,IF(ROW($A37)=6,"Hidden",""),IF(ISNUMBER(AD37),IF(AD37=0,0,AE37*100/AD37),""))</f>
      </c>
      <c r="AH37" s="10">
        <f>IF(SUM($A$1:$A$1000)=0,IF(ROW($A37)=6,"Hidden",""),IF(ISNUMBER(C37),IF(R37="cocurrent",IF((D37=E37),0,(D37-C37)*100/(D37-E37)),IF((C37=E37),0,(C37-D37)*100/(C37-E37))),""))</f>
      </c>
      <c r="AI37" s="10">
        <f>IF(SUM($A$1:$A$1000)=0,IF(ROW($A37)=6,"Hidden",""),IF(ISNUMBER(C37),IF(R37="cocurrent",IF(C37=E37,0,(F37-E37)*100/(D37-E37)),IF(C37=E37,0,(F37-E37)*100/(C37-E37))),""))</f>
      </c>
      <c r="AJ37" s="10">
        <f>IF(SUM($A$1:$A$1000)=0,IF(ROW($A37)=6,"Hidden",""),IF(ISNUMBER(AH37),(AH37+AI37)/2,""))</f>
      </c>
      <c r="AK37" s="12">
        <f>IF(C37=F37,0,(D37-E37)/(C37-F37))</f>
      </c>
      <c r="AL37" s="12">
        <f>IF(ISNUMBER(F37),IF(OR(AK37&lt;=0,AK37=1),0,((D37-E37)-(C37-F37))/LN(AK37)),"")</f>
      </c>
      <c r="AM37" s="12">
        <f>IF(ISNUMBER(AL37),IF(AL37=0,0,(AB37*T37*Z37*1000)/(PI()*0.006*1.008*AL37)),"")</f>
      </c>
      <c r="AN37" s="15">
        <f>IF(ISNUMBER(A37),IF(ROW(A37)=2,1-(A37/13),""),"")</f>
      </c>
    </row>
    <row x14ac:dyDescent="0.25" r="38" customHeight="1" ht="21.75">
      <c r="A38" s="16">
        <v>1</v>
      </c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/>
      <c r="N38" s="10"/>
      <c r="O38" s="9"/>
      <c r="P38" s="12"/>
      <c r="Q38" s="10"/>
      <c r="R38" s="10">
        <f>IF(ISNUMBER(Q38),IF(Q38=1,"Countercurrent","Cocurrent"),"")</f>
      </c>
      <c r="S38" s="17"/>
      <c r="T38" s="11">
        <f>IF(ISNUMBER(C38),1.15290498E-12*(V38^6)-3.5879038802E-10*(V38^5)+4.710833256816E-08*(V38^4)-3.38194190874219E-06*(V38^3)+0.000148978977392744*(V38^2)-0.00373903643230733*(V38)+4.21734712411944,"")</f>
      </c>
      <c r="U38" s="11">
        <f>IF(ISNUMBER(D38),1.15290498E-12*(X38^6)-3.5879038802E-10*(X38^5)+4.710833256816E-08*(X38^4)-3.38194190874219E-06*(X38^3)+0.000148978977392744*(X38^2)-0.00373903643230733*(X38)+4.21734712411944,"")</f>
      </c>
      <c r="V38" s="12">
        <f>IF(ISNUMBER(C38),AVERAGE(C38,D38),"")</f>
      </c>
      <c r="W38" s="10">
        <f>IF(ISNUMBER(F38),-0.0000002301*(V38^4)+0.0000569866*(V38^3)-0.0082923226*(V38^2)+0.0654036947*V38+999.8017570756,"")</f>
      </c>
      <c r="X38" s="12">
        <f>IF(ISNUMBER(E38),AVERAGE(E38,F38),"")</f>
      </c>
      <c r="Y38" s="10">
        <f>IF(ISNUMBER(F38),-0.0000002301*(X38^4)+0.0000569866*(X38^3)-0.0082923226*(X38^2)+0.0654036947*X38+999.8017570756,"")</f>
      </c>
      <c r="Z38" s="10">
        <f>IF(ISNUMBER(C38),IF(R38="Countercurrent",C38-D38,D38-C38),"")</f>
      </c>
      <c r="AA38" s="10">
        <f>IF(ISNUMBER(E38),F38-E38,"")</f>
      </c>
      <c r="AB38" s="11">
        <f>IF(ISNUMBER(N38),N38*W38/(1000*60),"")</f>
      </c>
      <c r="AC38" s="11">
        <f>IF(ISNUMBER(P38),P38*Y38/(1000*60),"")</f>
      </c>
      <c r="AD38" s="10">
        <f>IF(SUM($A$1:$A$1000)=0,IF(ROW($A38)=6,"Hidden",""),IF(ISNUMBER(AB38),AB38*T38*ABS(Z38)*1000,""))</f>
      </c>
      <c r="AE38" s="10">
        <f>IF(SUM($A$1:$A$1000)=0,IF(ROW($A38)=6,"Hidden",""),IF(ISNUMBER(AC38),AC38*U38*AA38*1000,""))</f>
      </c>
      <c r="AF38" s="10">
        <f>IF(SUM($A$1:$A$1000)=0,IF(ROW($A38)=6,"Hidden",""),IF(ISNUMBER(AD38),AD38-AE38,""))</f>
      </c>
      <c r="AG38" s="10">
        <f>IF(SUM($A$1:$A$1000)=0,IF(ROW($A38)=6,"Hidden",""),IF(ISNUMBER(AD38),IF(AD38=0,0,AE38*100/AD38),""))</f>
      </c>
      <c r="AH38" s="10">
        <f>IF(SUM($A$1:$A$1000)=0,IF(ROW($A38)=6,"Hidden",""),IF(ISNUMBER(C38),IF(R38="cocurrent",IF((D38=E38),0,(D38-C38)*100/(D38-E38)),IF((C38=E38),0,(C38-D38)*100/(C38-E38))),""))</f>
      </c>
      <c r="AI38" s="10">
        <f>IF(SUM($A$1:$A$1000)=0,IF(ROW($A38)=6,"Hidden",""),IF(ISNUMBER(C38),IF(R38="cocurrent",IF(C38=E38,0,(F38-E38)*100/(D38-E38)),IF(C38=E38,0,(F38-E38)*100/(C38-E38))),""))</f>
      </c>
      <c r="AJ38" s="10">
        <f>IF(SUM($A$1:$A$1000)=0,IF(ROW($A38)=6,"Hidden",""),IF(ISNUMBER(AH38),(AH38+AI38)/2,""))</f>
      </c>
      <c r="AK38" s="8">
        <f>IF(C38=F38,0,(D38-E38)/(C38-F38))</f>
      </c>
      <c r="AL38" s="12">
        <f>IF(ISNUMBER(F38),IF(OR(AK38&lt;=0,AK38=1),0,((D38-E38)-(C38-F38))/LN(AK38)),"")</f>
      </c>
      <c r="AM38" s="12">
        <f>IF(ISNUMBER(AL38),IF(AL38=0,0,(AB38*T38*Z38*1000)/(PI()*0.006*1.008*AL38)),"")</f>
      </c>
      <c r="AN38" s="15">
        <f>IF(ISNUMBER(A38),IF(ROW(A38)=2,1-(A38/13),""),"")</f>
      </c>
    </row>
    <row x14ac:dyDescent="0.25" r="39" customHeight="1" ht="21.75">
      <c r="A39" s="16">
        <v>1</v>
      </c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1"/>
      <c r="N39" s="10"/>
      <c r="O39" s="9"/>
      <c r="P39" s="12"/>
      <c r="Q39" s="10"/>
      <c r="R39" s="10">
        <f>IF(ISNUMBER(Q39),IF(Q39=1,"Countercurrent","Cocurrent"),"")</f>
      </c>
      <c r="S39" s="17"/>
      <c r="T39" s="11">
        <f>IF(ISNUMBER(C39),1.15290498E-12*(V39^6)-3.5879038802E-10*(V39^5)+4.710833256816E-08*(V39^4)-3.38194190874219E-06*(V39^3)+0.000148978977392744*(V39^2)-0.00373903643230733*(V39)+4.21734712411944,"")</f>
      </c>
      <c r="U39" s="11">
        <f>IF(ISNUMBER(D39),1.15290498E-12*(X39^6)-3.5879038802E-10*(X39^5)+4.710833256816E-08*(X39^4)-3.38194190874219E-06*(X39^3)+0.000148978977392744*(X39^2)-0.00373903643230733*(X39)+4.21734712411944,"")</f>
      </c>
      <c r="V39" s="12">
        <f>IF(ISNUMBER(C39),AVERAGE(C39,D39),"")</f>
      </c>
      <c r="W39" s="10">
        <f>IF(ISNUMBER(F39),-0.0000002301*(V39^4)+0.0000569866*(V39^3)-0.0082923226*(V39^2)+0.0654036947*V39+999.8017570756,"")</f>
      </c>
      <c r="X39" s="12">
        <f>IF(ISNUMBER(E39),AVERAGE(E39,F39),"")</f>
      </c>
      <c r="Y39" s="10">
        <f>IF(ISNUMBER(F39),-0.0000002301*(X39^4)+0.0000569866*(X39^3)-0.0082923226*(X39^2)+0.0654036947*X39+999.8017570756,"")</f>
      </c>
      <c r="Z39" s="10">
        <f>IF(ISNUMBER(C39),IF(R39="Countercurrent",C39-D39,D39-C39),"")</f>
      </c>
      <c r="AA39" s="10">
        <f>IF(ISNUMBER(E39),F39-E39,"")</f>
      </c>
      <c r="AB39" s="11">
        <f>IF(ISNUMBER(N39),N39*W39/(1000*60),"")</f>
      </c>
      <c r="AC39" s="11">
        <f>IF(ISNUMBER(P39),P39*Y39/(1000*60),"")</f>
      </c>
      <c r="AD39" s="10">
        <f>IF(SUM($A$1:$A$1000)=0,IF(ROW($A39)=6,"Hidden",""),IF(ISNUMBER(AB39),AB39*T39*ABS(Z39)*1000,""))</f>
      </c>
      <c r="AE39" s="10">
        <f>IF(SUM($A$1:$A$1000)=0,IF(ROW($A39)=6,"Hidden",""),IF(ISNUMBER(AC39),AC39*U39*AA39*1000,""))</f>
      </c>
      <c r="AF39" s="10">
        <f>IF(SUM($A$1:$A$1000)=0,IF(ROW($A39)=6,"Hidden",""),IF(ISNUMBER(AD39),AD39-AE39,""))</f>
      </c>
      <c r="AG39" s="10">
        <f>IF(SUM($A$1:$A$1000)=0,IF(ROW($A39)=6,"Hidden",""),IF(ISNUMBER(AD39),IF(AD39=0,0,AE39*100/AD39),""))</f>
      </c>
      <c r="AH39" s="10">
        <f>IF(SUM($A$1:$A$1000)=0,IF(ROW($A39)=6,"Hidden",""),IF(ISNUMBER(C39),IF(R39="cocurrent",IF((D39=E39),0,(D39-C39)*100/(D39-E39)),IF((C39=E39),0,(C39-D39)*100/(C39-E39))),""))</f>
      </c>
      <c r="AI39" s="10">
        <f>IF(SUM($A$1:$A$1000)=0,IF(ROW($A39)=6,"Hidden",""),IF(ISNUMBER(C39),IF(R39="cocurrent",IF(C39=E39,0,(F39-E39)*100/(D39-E39)),IF(C39=E39,0,(F39-E39)*100/(C39-E39))),""))</f>
      </c>
      <c r="AJ39" s="10">
        <f>IF(SUM($A$1:$A$1000)=0,IF(ROW($A39)=6,"Hidden",""),IF(ISNUMBER(AH39),(AH39+AI39)/2,""))</f>
      </c>
      <c r="AK39" s="8">
        <f>IF(C39=F39,0,(D39-E39)/(C39-F39))</f>
      </c>
      <c r="AL39" s="12">
        <f>IF(ISNUMBER(F39),IF(OR(AK39&lt;=0,AK39=1),0,((D39-E39)-(C39-F39))/LN(AK39)),"")</f>
      </c>
      <c r="AM39" s="12">
        <f>IF(ISNUMBER(AL39),IF(AL39=0,0,(AB39*T39*Z39*1000)/(PI()*0.006*1.008*AL39)),"")</f>
      </c>
      <c r="AN39" s="15">
        <f>IF(ISNUMBER(A39),IF(ROW(A39)=2,1-(A39/13),""),"")</f>
      </c>
    </row>
    <row x14ac:dyDescent="0.25" r="40" customHeight="1" ht="21.75">
      <c r="A40" s="16">
        <v>1</v>
      </c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/>
      <c r="N40" s="10"/>
      <c r="O40" s="9"/>
      <c r="P40" s="12"/>
      <c r="Q40" s="10"/>
      <c r="R40" s="10">
        <f>IF(ISNUMBER(Q40),IF(Q40=1,"Countercurrent","Cocurrent"),"")</f>
      </c>
      <c r="S40" s="17"/>
      <c r="T40" s="11">
        <f>IF(ISNUMBER(C40),1.15290498E-12*(V40^6)-3.5879038802E-10*(V40^5)+4.710833256816E-08*(V40^4)-3.38194190874219E-06*(V40^3)+0.000148978977392744*(V40^2)-0.00373903643230733*(V40)+4.21734712411944,"")</f>
      </c>
      <c r="U40" s="11">
        <f>IF(ISNUMBER(D40),1.15290498E-12*(X40^6)-3.5879038802E-10*(X40^5)+4.710833256816E-08*(X40^4)-3.38194190874219E-06*(X40^3)+0.000148978977392744*(X40^2)-0.00373903643230733*(X40)+4.21734712411944,"")</f>
      </c>
      <c r="V40" s="12">
        <f>IF(ISNUMBER(C40),AVERAGE(C40,D40),"")</f>
      </c>
      <c r="W40" s="10">
        <f>IF(ISNUMBER(F40),-0.0000002301*(V40^4)+0.0000569866*(V40^3)-0.0082923226*(V40^2)+0.0654036947*V40+999.8017570756,"")</f>
      </c>
      <c r="X40" s="12">
        <f>IF(ISNUMBER(E40),AVERAGE(E40,F40),"")</f>
      </c>
      <c r="Y40" s="10">
        <f>IF(ISNUMBER(F40),-0.0000002301*(X40^4)+0.0000569866*(X40^3)-0.0082923226*(X40^2)+0.0654036947*X40+999.8017570756,"")</f>
      </c>
      <c r="Z40" s="10">
        <f>IF(ISNUMBER(C40),IF(R40="Countercurrent",C40-D40,D40-C40),"")</f>
      </c>
      <c r="AA40" s="10">
        <f>IF(ISNUMBER(E40),F40-E40,"")</f>
      </c>
      <c r="AB40" s="11">
        <f>IF(ISNUMBER(N40),N40*W40/(1000*60),"")</f>
      </c>
      <c r="AC40" s="11">
        <f>IF(ISNUMBER(P40),P40*Y40/(1000*60),"")</f>
      </c>
      <c r="AD40" s="10">
        <f>IF(SUM($A$1:$A$1000)=0,IF(ROW($A40)=6,"Hidden",""),IF(ISNUMBER(AB40),AB40*T40*ABS(Z40)*1000,""))</f>
      </c>
      <c r="AE40" s="10">
        <f>IF(SUM($A$1:$A$1000)=0,IF(ROW($A40)=6,"Hidden",""),IF(ISNUMBER(AC40),AC40*U40*AA40*1000,""))</f>
      </c>
      <c r="AF40" s="10">
        <f>IF(SUM($A$1:$A$1000)=0,IF(ROW($A40)=6,"Hidden",""),IF(ISNUMBER(AD40),AD40-AE40,""))</f>
      </c>
      <c r="AG40" s="10">
        <f>IF(SUM($A$1:$A$1000)=0,IF(ROW($A40)=6,"Hidden",""),IF(ISNUMBER(AD40),IF(AD40=0,0,AE40*100/AD40),""))</f>
      </c>
      <c r="AH40" s="10">
        <f>IF(SUM($A$1:$A$1000)=0,IF(ROW($A40)=6,"Hidden",""),IF(ISNUMBER(C40),IF(R40="cocurrent",IF((D40=E40),0,(D40-C40)*100/(D40-E40)),IF((C40=E40),0,(C40-D40)*100/(C40-E40))),""))</f>
      </c>
      <c r="AI40" s="10">
        <f>IF(SUM($A$1:$A$1000)=0,IF(ROW($A40)=6,"Hidden",""),IF(ISNUMBER(C40),IF(R40="cocurrent",IF(C40=E40,0,(F40-E40)*100/(D40-E40)),IF(C40=E40,0,(F40-E40)*100/(C40-E40))),""))</f>
      </c>
      <c r="AJ40" s="10">
        <f>IF(SUM($A$1:$A$1000)=0,IF(ROW($A40)=6,"Hidden",""),IF(ISNUMBER(AH40),(AH40+AI40)/2,""))</f>
      </c>
      <c r="AK40" s="8">
        <f>IF(C40=F40,0,(D40-E40)/(C40-F40))</f>
      </c>
      <c r="AL40" s="12">
        <f>IF(ISNUMBER(F40),IF(OR(AK40&lt;=0,AK40=1),0,((D40-E40)-(C40-F40))/LN(AK40)),"")</f>
      </c>
      <c r="AM40" s="12">
        <f>IF(ISNUMBER(AL40),IF(AL40=0,0,(AB40*T40*Z40*1000)/(PI()*0.006*1.008*AL40)),"")</f>
      </c>
      <c r="AN40" s="15">
        <f>IF(ISNUMBER(A40),IF(ROW(A40)=2,1-(A40/13),""),"")</f>
      </c>
    </row>
    <row x14ac:dyDescent="0.25" r="41" customHeight="1" ht="21.75">
      <c r="A41" s="16">
        <v>1</v>
      </c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1"/>
      <c r="N41" s="10"/>
      <c r="O41" s="9"/>
      <c r="P41" s="12"/>
      <c r="Q41" s="10"/>
      <c r="R41" s="10">
        <f>IF(ISNUMBER(Q41),IF(Q41=1,"Countercurrent","Cocurrent"),"")</f>
      </c>
      <c r="S41" s="17"/>
      <c r="T41" s="11">
        <f>IF(ISNUMBER(C41),1.15290498E-12*(V41^6)-3.5879038802E-10*(V41^5)+4.710833256816E-08*(V41^4)-3.38194190874219E-06*(V41^3)+0.000148978977392744*(V41^2)-0.00373903643230733*(V41)+4.21734712411944,"")</f>
      </c>
      <c r="U41" s="11">
        <f>IF(ISNUMBER(D41),1.15290498E-12*(X41^6)-3.5879038802E-10*(X41^5)+4.710833256816E-08*(X41^4)-3.38194190874219E-06*(X41^3)+0.000148978977392744*(X41^2)-0.00373903643230733*(X41)+4.21734712411944,"")</f>
      </c>
      <c r="V41" s="12">
        <f>IF(ISNUMBER(C41),AVERAGE(C41,D41),"")</f>
      </c>
      <c r="W41" s="10">
        <f>IF(ISNUMBER(F41),-0.0000002301*(V41^4)+0.0000569866*(V41^3)-0.0082923226*(V41^2)+0.0654036947*V41+999.8017570756,"")</f>
      </c>
      <c r="X41" s="12">
        <f>IF(ISNUMBER(E41),AVERAGE(E41,F41),"")</f>
      </c>
      <c r="Y41" s="10">
        <f>IF(ISNUMBER(F41),-0.0000002301*(X41^4)+0.0000569866*(X41^3)-0.0082923226*(X41^2)+0.0654036947*X41+999.8017570756,"")</f>
      </c>
      <c r="Z41" s="10">
        <f>IF(ISNUMBER(C41),IF(R41="Countercurrent",C41-D41,D41-C41),"")</f>
      </c>
      <c r="AA41" s="10">
        <f>IF(ISNUMBER(E41),F41-E41,"")</f>
      </c>
      <c r="AB41" s="11">
        <f>IF(ISNUMBER(N41),N41*W41/(1000*60),"")</f>
      </c>
      <c r="AC41" s="11">
        <f>IF(ISNUMBER(P41),P41*Y41/(1000*60),"")</f>
      </c>
      <c r="AD41" s="10">
        <f>IF(SUM($A$1:$A$1000)=0,IF(ROW($A41)=6,"Hidden",""),IF(ISNUMBER(AB41),AB41*T41*ABS(Z41)*1000,""))</f>
      </c>
      <c r="AE41" s="10">
        <f>IF(SUM($A$1:$A$1000)=0,IF(ROW($A41)=6,"Hidden",""),IF(ISNUMBER(AC41),AC41*U41*AA41*1000,""))</f>
      </c>
      <c r="AF41" s="10">
        <f>IF(SUM($A$1:$A$1000)=0,IF(ROW($A41)=6,"Hidden",""),IF(ISNUMBER(AD41),AD41-AE41,""))</f>
      </c>
      <c r="AG41" s="10">
        <f>IF(SUM($A$1:$A$1000)=0,IF(ROW($A41)=6,"Hidden",""),IF(ISNUMBER(AD41),IF(AD41=0,0,AE41*100/AD41),""))</f>
      </c>
      <c r="AH41" s="10">
        <f>IF(SUM($A$1:$A$1000)=0,IF(ROW($A41)=6,"Hidden",""),IF(ISNUMBER(C41),IF(R41="cocurrent",IF((D41=E41),0,(D41-C41)*100/(D41-E41)),IF((C41=E41),0,(C41-D41)*100/(C41-E41))),""))</f>
      </c>
      <c r="AI41" s="10">
        <f>IF(SUM($A$1:$A$1000)=0,IF(ROW($A41)=6,"Hidden",""),IF(ISNUMBER(C41),IF(R41="cocurrent",IF(C41=E41,0,(F41-E41)*100/(D41-E41)),IF(C41=E41,0,(F41-E41)*100/(C41-E41))),""))</f>
      </c>
      <c r="AJ41" s="10">
        <f>IF(SUM($A$1:$A$1000)=0,IF(ROW($A41)=6,"Hidden",""),IF(ISNUMBER(AH41),(AH41+AI41)/2,""))</f>
      </c>
      <c r="AK41" s="8">
        <f>IF(C41=F41,0,(D41-E41)/(C41-F41))</f>
      </c>
      <c r="AL41" s="12">
        <f>IF(ISNUMBER(F41),IF(OR(AK41&lt;=0,AK41=1),0,((D41-E41)-(C41-F41))/LN(AK41)),"")</f>
      </c>
      <c r="AM41" s="12">
        <f>IF(ISNUMBER(AL41),IF(AL41=0,0,(AB41*T41*Z41*1000)/(PI()*0.006*1.008*AL41)),"")</f>
      </c>
      <c r="AN41" s="15">
        <f>IF(ISNUMBER(A41),IF(ROW(A41)=2,1-(A41/13),""),"")</f>
      </c>
    </row>
    <row x14ac:dyDescent="0.25" r="42" customHeight="1" ht="21.75">
      <c r="A42" s="16">
        <v>1</v>
      </c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/>
      <c r="N42" s="10"/>
      <c r="O42" s="9"/>
      <c r="P42" s="12"/>
      <c r="Q42" s="10"/>
      <c r="R42" s="10">
        <f>IF(ISNUMBER(Q42),IF(Q42=1,"Countercurrent","Cocurrent"),"")</f>
      </c>
      <c r="S42" s="17"/>
      <c r="T42" s="11">
        <f>IF(ISNUMBER(C42),1.15290498E-12*(V42^6)-3.5879038802E-10*(V42^5)+4.710833256816E-08*(V42^4)-3.38194190874219E-06*(V42^3)+0.000148978977392744*(V42^2)-0.00373903643230733*(V42)+4.21734712411944,"")</f>
      </c>
      <c r="U42" s="11">
        <f>IF(ISNUMBER(D42),1.15290498E-12*(X42^6)-3.5879038802E-10*(X42^5)+4.710833256816E-08*(X42^4)-3.38194190874219E-06*(X42^3)+0.000148978977392744*(X42^2)-0.00373903643230733*(X42)+4.21734712411944,"")</f>
      </c>
      <c r="V42" s="12">
        <f>IF(ISNUMBER(C42),AVERAGE(C42,D42),"")</f>
      </c>
      <c r="W42" s="10">
        <f>IF(ISNUMBER(F42),-0.0000002301*(V42^4)+0.0000569866*(V42^3)-0.0082923226*(V42^2)+0.0654036947*V42+999.8017570756,"")</f>
      </c>
      <c r="X42" s="12">
        <f>IF(ISNUMBER(E42),AVERAGE(E42,F42),"")</f>
      </c>
      <c r="Y42" s="10">
        <f>IF(ISNUMBER(F42),-0.0000002301*(X42^4)+0.0000569866*(X42^3)-0.0082923226*(X42^2)+0.0654036947*X42+999.8017570756,"")</f>
      </c>
      <c r="Z42" s="10">
        <f>IF(ISNUMBER(C42),IF(R42="Countercurrent",C42-D42,D42-C42),"")</f>
      </c>
      <c r="AA42" s="10">
        <f>IF(ISNUMBER(E42),F42-E42,"")</f>
      </c>
      <c r="AB42" s="11">
        <f>IF(ISNUMBER(N42),N42*W42/(1000*60),"")</f>
      </c>
      <c r="AC42" s="11">
        <f>IF(ISNUMBER(P42),P42*Y42/(1000*60),"")</f>
      </c>
      <c r="AD42" s="10">
        <f>IF(SUM($A$1:$A$1000)=0,IF(ROW($A42)=6,"Hidden",""),IF(ISNUMBER(AB42),AB42*T42*ABS(Z42)*1000,""))</f>
      </c>
      <c r="AE42" s="10">
        <f>IF(SUM($A$1:$A$1000)=0,IF(ROW($A42)=6,"Hidden",""),IF(ISNUMBER(AC42),AC42*U42*AA42*1000,""))</f>
      </c>
      <c r="AF42" s="10">
        <f>IF(SUM($A$1:$A$1000)=0,IF(ROW($A42)=6,"Hidden",""),IF(ISNUMBER(AD42),AD42-AE42,""))</f>
      </c>
      <c r="AG42" s="10">
        <f>IF(SUM($A$1:$A$1000)=0,IF(ROW($A42)=6,"Hidden",""),IF(ISNUMBER(AD42),IF(AD42=0,0,AE42*100/AD42),""))</f>
      </c>
      <c r="AH42" s="10">
        <f>IF(SUM($A$1:$A$1000)=0,IF(ROW($A42)=6,"Hidden",""),IF(ISNUMBER(C42),IF(R42="cocurrent",IF((D42=E42),0,(D42-C42)*100/(D42-E42)),IF((C42=E42),0,(C42-D42)*100/(C42-E42))),""))</f>
      </c>
      <c r="AI42" s="10">
        <f>IF(SUM($A$1:$A$1000)=0,IF(ROW($A42)=6,"Hidden",""),IF(ISNUMBER(C42),IF(R42="cocurrent",IF(C42=E42,0,(F42-E42)*100/(D42-E42)),IF(C42=E42,0,(F42-E42)*100/(C42-E42))),""))</f>
      </c>
      <c r="AJ42" s="10">
        <f>IF(SUM($A$1:$A$1000)=0,IF(ROW($A42)=6,"Hidden",""),IF(ISNUMBER(AH42),(AH42+AI42)/2,""))</f>
      </c>
      <c r="AK42" s="8">
        <f>IF(C42=F42,0,(D42-E42)/(C42-F42))</f>
      </c>
      <c r="AL42" s="12">
        <f>IF(ISNUMBER(F42),IF(OR(AK42&lt;=0,AK42=1),0,((D42-E42)-(C42-F42))/LN(AK42)),"")</f>
      </c>
      <c r="AM42" s="12">
        <f>IF(ISNUMBER(AL42),IF(AL42=0,0,(AB42*T42*Z42*1000)/(PI()*0.006*1.008*AL42)),"")</f>
      </c>
      <c r="AN42" s="15">
        <f>IF(ISNUMBER(A42),IF(ROW(A42)=2,1-(A42/13),""),"")</f>
      </c>
    </row>
    <row x14ac:dyDescent="0.25" r="43" customHeight="1" ht="21.75">
      <c r="A43" s="16">
        <v>1</v>
      </c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1"/>
      <c r="N43" s="10"/>
      <c r="O43" s="9"/>
      <c r="P43" s="12"/>
      <c r="Q43" s="10"/>
      <c r="R43" s="10">
        <f>IF(ISNUMBER(Q43),IF(Q43=1,"Countercurrent","Cocurrent"),"")</f>
      </c>
      <c r="S43" s="17"/>
      <c r="T43" s="11">
        <f>IF(ISNUMBER(C43),1.15290498E-12*(V43^6)-3.5879038802E-10*(V43^5)+4.710833256816E-08*(V43^4)-3.38194190874219E-06*(V43^3)+0.000148978977392744*(V43^2)-0.00373903643230733*(V43)+4.21734712411944,"")</f>
      </c>
      <c r="U43" s="11">
        <f>IF(ISNUMBER(D43),1.15290498E-12*(X43^6)-3.5879038802E-10*(X43^5)+4.710833256816E-08*(X43^4)-3.38194190874219E-06*(X43^3)+0.000148978977392744*(X43^2)-0.00373903643230733*(X43)+4.21734712411944,"")</f>
      </c>
      <c r="V43" s="12">
        <f>IF(ISNUMBER(C43),AVERAGE(C43,D43),"")</f>
      </c>
      <c r="W43" s="10">
        <f>IF(ISNUMBER(F43),-0.0000002301*(V43^4)+0.0000569866*(V43^3)-0.0082923226*(V43^2)+0.0654036947*V43+999.8017570756,"")</f>
      </c>
      <c r="X43" s="12">
        <f>IF(ISNUMBER(E43),AVERAGE(E43,F43),"")</f>
      </c>
      <c r="Y43" s="10">
        <f>IF(ISNUMBER(F43),-0.0000002301*(X43^4)+0.0000569866*(X43^3)-0.0082923226*(X43^2)+0.0654036947*X43+999.8017570756,"")</f>
      </c>
      <c r="Z43" s="10">
        <f>IF(ISNUMBER(C43),IF(R43="Countercurrent",C43-D43,D43-C43),"")</f>
      </c>
      <c r="AA43" s="10">
        <f>IF(ISNUMBER(E43),F43-E43,"")</f>
      </c>
      <c r="AB43" s="11">
        <f>IF(ISNUMBER(N43),N43*W43/(1000*60),"")</f>
      </c>
      <c r="AC43" s="11">
        <f>IF(ISNUMBER(P43),P43*Y43/(1000*60),"")</f>
      </c>
      <c r="AD43" s="10">
        <f>IF(SUM($A$1:$A$1000)=0,IF(ROW($A43)=6,"Hidden",""),IF(ISNUMBER(AB43),AB43*T43*ABS(Z43)*1000,""))</f>
      </c>
      <c r="AE43" s="10">
        <f>IF(SUM($A$1:$A$1000)=0,IF(ROW($A43)=6,"Hidden",""),IF(ISNUMBER(AC43),AC43*U43*AA43*1000,""))</f>
      </c>
      <c r="AF43" s="10">
        <f>IF(SUM($A$1:$A$1000)=0,IF(ROW($A43)=6,"Hidden",""),IF(ISNUMBER(AD43),AD43-AE43,""))</f>
      </c>
      <c r="AG43" s="10">
        <f>IF(SUM($A$1:$A$1000)=0,IF(ROW($A43)=6,"Hidden",""),IF(ISNUMBER(AD43),IF(AD43=0,0,AE43*100/AD43),""))</f>
      </c>
      <c r="AH43" s="10">
        <f>IF(SUM($A$1:$A$1000)=0,IF(ROW($A43)=6,"Hidden",""),IF(ISNUMBER(C43),IF(R43="cocurrent",IF((D43=E43),0,(D43-C43)*100/(D43-E43)),IF((C43=E43),0,(C43-D43)*100/(C43-E43))),""))</f>
      </c>
      <c r="AI43" s="10">
        <f>IF(SUM($A$1:$A$1000)=0,IF(ROW($A43)=6,"Hidden",""),IF(ISNUMBER(C43),IF(R43="cocurrent",IF(C43=E43,0,(F43-E43)*100/(D43-E43)),IF(C43=E43,0,(F43-E43)*100/(C43-E43))),""))</f>
      </c>
      <c r="AJ43" s="10">
        <f>IF(SUM($A$1:$A$1000)=0,IF(ROW($A43)=6,"Hidden",""),IF(ISNUMBER(AH43),(AH43+AI43)/2,""))</f>
      </c>
      <c r="AK43" s="8">
        <f>IF(C43=F43,0,(D43-E43)/(C43-F43))</f>
      </c>
      <c r="AL43" s="12">
        <f>IF(ISNUMBER(F43),IF(OR(AK43&lt;=0,AK43=1),0,((D43-E43)-(C43-F43))/LN(AK43)),"")</f>
      </c>
      <c r="AM43" s="12">
        <f>IF(ISNUMBER(AL43),IF(AL43=0,0,(AB43*T43*Z43*1000)/(PI()*0.006*1.008*AL43)),"")</f>
      </c>
      <c r="AN43" s="15">
        <f>IF(ISNUMBER(A43),IF(ROW(A43)=2,1-(A43/13),""),"")</f>
      </c>
    </row>
    <row x14ac:dyDescent="0.25" r="44" customHeight="1" ht="21.75">
      <c r="A44" s="16">
        <v>1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  <c r="N44" s="10"/>
      <c r="O44" s="9"/>
      <c r="P44" s="12"/>
      <c r="Q44" s="10"/>
      <c r="R44" s="10">
        <f>IF(ISNUMBER(Q44),IF(Q44=1,"Countercurrent","Cocurrent"),"")</f>
      </c>
      <c r="S44" s="17"/>
      <c r="T44" s="11">
        <f>IF(ISNUMBER(C44),1.15290498E-12*(V44^6)-3.5879038802E-10*(V44^5)+4.710833256816E-08*(V44^4)-3.38194190874219E-06*(V44^3)+0.000148978977392744*(V44^2)-0.00373903643230733*(V44)+4.21734712411944,"")</f>
      </c>
      <c r="U44" s="11">
        <f>IF(ISNUMBER(D44),1.15290498E-12*(X44^6)-3.5879038802E-10*(X44^5)+4.710833256816E-08*(X44^4)-3.38194190874219E-06*(X44^3)+0.000148978977392744*(X44^2)-0.00373903643230733*(X44)+4.21734712411944,"")</f>
      </c>
      <c r="V44" s="12">
        <f>IF(ISNUMBER(C44),AVERAGE(C44,D44),"")</f>
      </c>
      <c r="W44" s="10">
        <f>IF(ISNUMBER(F44),-0.0000002301*(V44^4)+0.0000569866*(V44^3)-0.0082923226*(V44^2)+0.0654036947*V44+999.8017570756,"")</f>
      </c>
      <c r="X44" s="12">
        <f>IF(ISNUMBER(E44),AVERAGE(E44,F44),"")</f>
      </c>
      <c r="Y44" s="10">
        <f>IF(ISNUMBER(F44),-0.0000002301*(X44^4)+0.0000569866*(X44^3)-0.0082923226*(X44^2)+0.0654036947*X44+999.8017570756,"")</f>
      </c>
      <c r="Z44" s="10">
        <f>IF(ISNUMBER(C44),IF(R44="Countercurrent",C44-D44,D44-C44),"")</f>
      </c>
      <c r="AA44" s="10">
        <f>IF(ISNUMBER(E44),F44-E44,"")</f>
      </c>
      <c r="AB44" s="11">
        <f>IF(ISNUMBER(N44),N44*W44/(1000*60),"")</f>
      </c>
      <c r="AC44" s="11">
        <f>IF(ISNUMBER(P44),P44*Y44/(1000*60),"")</f>
      </c>
      <c r="AD44" s="10">
        <f>IF(SUM($A$1:$A$1000)=0,IF(ROW($A44)=6,"Hidden",""),IF(ISNUMBER(AB44),AB44*T44*ABS(Z44)*1000,""))</f>
      </c>
      <c r="AE44" s="10">
        <f>IF(SUM($A$1:$A$1000)=0,IF(ROW($A44)=6,"Hidden",""),IF(ISNUMBER(AC44),AC44*U44*AA44*1000,""))</f>
      </c>
      <c r="AF44" s="10">
        <f>IF(SUM($A$1:$A$1000)=0,IF(ROW($A44)=6,"Hidden",""),IF(ISNUMBER(AD44),AD44-AE44,""))</f>
      </c>
      <c r="AG44" s="10">
        <f>IF(SUM($A$1:$A$1000)=0,IF(ROW($A44)=6,"Hidden",""),IF(ISNUMBER(AD44),IF(AD44=0,0,AE44*100/AD44),""))</f>
      </c>
      <c r="AH44" s="10">
        <f>IF(SUM($A$1:$A$1000)=0,IF(ROW($A44)=6,"Hidden",""),IF(ISNUMBER(C44),IF(R44="cocurrent",IF((D44=E44),0,(D44-C44)*100/(D44-E44)),IF((C44=E44),0,(C44-D44)*100/(C44-E44))),""))</f>
      </c>
      <c r="AI44" s="10">
        <f>IF(SUM($A$1:$A$1000)=0,IF(ROW($A44)=6,"Hidden",""),IF(ISNUMBER(C44),IF(R44="cocurrent",IF(C44=E44,0,(F44-E44)*100/(D44-E44)),IF(C44=E44,0,(F44-E44)*100/(C44-E44))),""))</f>
      </c>
      <c r="AJ44" s="10">
        <f>IF(SUM($A$1:$A$1000)=0,IF(ROW($A44)=6,"Hidden",""),IF(ISNUMBER(AH44),(AH44+AI44)/2,""))</f>
      </c>
      <c r="AK44" s="8">
        <f>IF(C44=F44,0,(D44-E44)/(C44-F44))</f>
      </c>
      <c r="AL44" s="12">
        <f>IF(ISNUMBER(F44),IF(OR(AK44&lt;=0,AK44=1),0,((D44-E44)-(C44-F44))/LN(AK44)),"")</f>
      </c>
      <c r="AM44" s="12">
        <f>IF(ISNUMBER(AL44),IF(AL44=0,0,(AB44*T44*Z44*1000)/(PI()*0.006*1.008*AL44)),"")</f>
      </c>
      <c r="AN44" s="15">
        <f>IF(ISNUMBER(A44),IF(ROW(A44)=2,1-(A44/13),""),"")</f>
      </c>
    </row>
    <row x14ac:dyDescent="0.25" r="45" customHeight="1" ht="21.75">
      <c r="A45" s="16">
        <v>1</v>
      </c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"/>
      <c r="N45" s="10"/>
      <c r="O45" s="9"/>
      <c r="P45" s="12"/>
      <c r="Q45" s="10"/>
      <c r="R45" s="10">
        <f>IF(ISNUMBER(Q45),IF(Q45=1,"Countercurrent","Cocurrent"),"")</f>
      </c>
      <c r="S45" s="17"/>
      <c r="T45" s="11">
        <f>IF(ISNUMBER(C45),1.15290498E-12*(V45^6)-3.5879038802E-10*(V45^5)+4.710833256816E-08*(V45^4)-3.38194190874219E-06*(V45^3)+0.000148978977392744*(V45^2)-0.00373903643230733*(V45)+4.21734712411944,"")</f>
      </c>
      <c r="U45" s="11">
        <f>IF(ISNUMBER(D45),1.15290498E-12*(X45^6)-3.5879038802E-10*(X45^5)+4.710833256816E-08*(X45^4)-3.38194190874219E-06*(X45^3)+0.000148978977392744*(X45^2)-0.00373903643230733*(X45)+4.21734712411944,"")</f>
      </c>
      <c r="V45" s="12">
        <f>IF(ISNUMBER(C45),AVERAGE(C45,D45),"")</f>
      </c>
      <c r="W45" s="10">
        <f>IF(ISNUMBER(F45),-0.0000002301*(V45^4)+0.0000569866*(V45^3)-0.0082923226*(V45^2)+0.0654036947*V45+999.8017570756,"")</f>
      </c>
      <c r="X45" s="12">
        <f>IF(ISNUMBER(E45),AVERAGE(E45,F45),"")</f>
      </c>
      <c r="Y45" s="10">
        <f>IF(ISNUMBER(F45),-0.0000002301*(X45^4)+0.0000569866*(X45^3)-0.0082923226*(X45^2)+0.0654036947*X45+999.8017570756,"")</f>
      </c>
      <c r="Z45" s="10">
        <f>IF(ISNUMBER(C45),IF(R45="Countercurrent",C45-D45,D45-C45),"")</f>
      </c>
      <c r="AA45" s="10">
        <f>IF(ISNUMBER(E45),F45-E45,"")</f>
      </c>
      <c r="AB45" s="11">
        <f>IF(ISNUMBER(N45),N45*W45/(1000*60),"")</f>
      </c>
      <c r="AC45" s="11">
        <f>IF(ISNUMBER(P45),P45*Y45/(1000*60),"")</f>
      </c>
      <c r="AD45" s="10">
        <f>IF(SUM($A$1:$A$1000)=0,IF(ROW($A45)=6,"Hidden",""),IF(ISNUMBER(AB45),AB45*T45*ABS(Z45)*1000,""))</f>
      </c>
      <c r="AE45" s="10">
        <f>IF(SUM($A$1:$A$1000)=0,IF(ROW($A45)=6,"Hidden",""),IF(ISNUMBER(AC45),AC45*U45*AA45*1000,""))</f>
      </c>
      <c r="AF45" s="10">
        <f>IF(SUM($A$1:$A$1000)=0,IF(ROW($A45)=6,"Hidden",""),IF(ISNUMBER(AD45),AD45-AE45,""))</f>
      </c>
      <c r="AG45" s="10">
        <f>IF(SUM($A$1:$A$1000)=0,IF(ROW($A45)=6,"Hidden",""),IF(ISNUMBER(AD45),IF(AD45=0,0,AE45*100/AD45),""))</f>
      </c>
      <c r="AH45" s="10">
        <f>IF(SUM($A$1:$A$1000)=0,IF(ROW($A45)=6,"Hidden",""),IF(ISNUMBER(C45),IF(R45="cocurrent",IF((D45=E45),0,(D45-C45)*100/(D45-E45)),IF((C45=E45),0,(C45-D45)*100/(C45-E45))),""))</f>
      </c>
      <c r="AI45" s="10">
        <f>IF(SUM($A$1:$A$1000)=0,IF(ROW($A45)=6,"Hidden",""),IF(ISNUMBER(C45),IF(R45="cocurrent",IF(C45=E45,0,(F45-E45)*100/(D45-E45)),IF(C45=E45,0,(F45-E45)*100/(C45-E45))),""))</f>
      </c>
      <c r="AJ45" s="10">
        <f>IF(SUM($A$1:$A$1000)=0,IF(ROW($A45)=6,"Hidden",""),IF(ISNUMBER(AH45),(AH45+AI45)/2,""))</f>
      </c>
      <c r="AK45" s="8">
        <f>IF(C45=F45,0,(D45-E45)/(C45-F45))</f>
      </c>
      <c r="AL45" s="12">
        <f>IF(ISNUMBER(F45),IF(OR(AK45&lt;=0,AK45=1),0,((D45-E45)-(C45-F45))/LN(AK45)),"")</f>
      </c>
      <c r="AM45" s="12">
        <f>IF(ISNUMBER(AL45),IF(AL45=0,0,(AB45*T45*Z45*1000)/(PI()*0.006*1.008*AL45)),"")</f>
      </c>
      <c r="AN45" s="15">
        <f>IF(ISNUMBER(A45),IF(ROW(A45)=2,1-(A45/13),""),"")</f>
      </c>
    </row>
    <row x14ac:dyDescent="0.25" r="46" customHeight="1" ht="21.75">
      <c r="A46" s="16">
        <v>1</v>
      </c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/>
      <c r="N46" s="10"/>
      <c r="O46" s="9"/>
      <c r="P46" s="12"/>
      <c r="Q46" s="10"/>
      <c r="R46" s="10">
        <f>IF(ISNUMBER(Q46),IF(Q46=1,"Countercurrent","Cocurrent"),"")</f>
      </c>
      <c r="S46" s="17"/>
      <c r="T46" s="11">
        <f>IF(ISNUMBER(C46),1.15290498E-12*(V46^6)-3.5879038802E-10*(V46^5)+4.710833256816E-08*(V46^4)-3.38194190874219E-06*(V46^3)+0.000148978977392744*(V46^2)-0.00373903643230733*(V46)+4.21734712411944,"")</f>
      </c>
      <c r="U46" s="11">
        <f>IF(ISNUMBER(D46),1.15290498E-12*(X46^6)-3.5879038802E-10*(X46^5)+4.710833256816E-08*(X46^4)-3.38194190874219E-06*(X46^3)+0.000148978977392744*(X46^2)-0.00373903643230733*(X46)+4.21734712411944,"")</f>
      </c>
      <c r="V46" s="12">
        <f>IF(ISNUMBER(C46),AVERAGE(C46,D46),"")</f>
      </c>
      <c r="W46" s="10">
        <f>IF(ISNUMBER(F46),-0.0000002301*(V46^4)+0.0000569866*(V46^3)-0.0082923226*(V46^2)+0.0654036947*V46+999.8017570756,"")</f>
      </c>
      <c r="X46" s="12">
        <f>IF(ISNUMBER(E46),AVERAGE(E46,F46),"")</f>
      </c>
      <c r="Y46" s="10">
        <f>IF(ISNUMBER(F46),-0.0000002301*(X46^4)+0.0000569866*(X46^3)-0.0082923226*(X46^2)+0.0654036947*X46+999.8017570756,"")</f>
      </c>
      <c r="Z46" s="10">
        <f>IF(ISNUMBER(C46),IF(R46="Countercurrent",C46-D46,D46-C46),"")</f>
      </c>
      <c r="AA46" s="10">
        <f>IF(ISNUMBER(E46),F46-E46,"")</f>
      </c>
      <c r="AB46" s="11">
        <f>IF(ISNUMBER(N46),N46*W46/(1000*60),"")</f>
      </c>
      <c r="AC46" s="11">
        <f>IF(ISNUMBER(P46),P46*Y46/(1000*60),"")</f>
      </c>
      <c r="AD46" s="10">
        <f>IF(SUM($A$1:$A$1000)=0,IF(ROW($A46)=6,"Hidden",""),IF(ISNUMBER(AB46),AB46*T46*ABS(Z46)*1000,""))</f>
      </c>
      <c r="AE46" s="10">
        <f>IF(SUM($A$1:$A$1000)=0,IF(ROW($A46)=6,"Hidden",""),IF(ISNUMBER(AC46),AC46*U46*AA46*1000,""))</f>
      </c>
      <c r="AF46" s="10">
        <f>IF(SUM($A$1:$A$1000)=0,IF(ROW($A46)=6,"Hidden",""),IF(ISNUMBER(AD46),AD46-AE46,""))</f>
      </c>
      <c r="AG46" s="10">
        <f>IF(SUM($A$1:$A$1000)=0,IF(ROW($A46)=6,"Hidden",""),IF(ISNUMBER(AD46),IF(AD46=0,0,AE46*100/AD46),""))</f>
      </c>
      <c r="AH46" s="10">
        <f>IF(SUM($A$1:$A$1000)=0,IF(ROW($A46)=6,"Hidden",""),IF(ISNUMBER(C46),IF(R46="cocurrent",IF((D46=E46),0,(D46-C46)*100/(D46-E46)),IF((C46=E46),0,(C46-D46)*100/(C46-E46))),""))</f>
      </c>
      <c r="AI46" s="10">
        <f>IF(SUM($A$1:$A$1000)=0,IF(ROW($A46)=6,"Hidden",""),IF(ISNUMBER(C46),IF(R46="cocurrent",IF(C46=E46,0,(F46-E46)*100/(D46-E46)),IF(C46=E46,0,(F46-E46)*100/(C46-E46))),""))</f>
      </c>
      <c r="AJ46" s="10">
        <f>IF(SUM($A$1:$A$1000)=0,IF(ROW($A46)=6,"Hidden",""),IF(ISNUMBER(AH46),(AH46+AI46)/2,""))</f>
      </c>
      <c r="AK46" s="8">
        <f>IF(C46=F46,0,(D46-E46)/(C46-F46))</f>
      </c>
      <c r="AL46" s="12">
        <f>IF(ISNUMBER(F46),IF(OR(AK46&lt;=0,AK46=1),0,((D46-E46)-(C46-F46))/LN(AK46)),"")</f>
      </c>
      <c r="AM46" s="12">
        <f>IF(ISNUMBER(AL46),IF(AL46=0,0,(AB46*T46*Z46*1000)/(PI()*0.006*1.008*AL46)),"")</f>
      </c>
      <c r="AN46" s="15">
        <f>IF(ISNUMBER(A46),IF(ROW(A46)=2,1-(A46/13),""),"")</f>
      </c>
    </row>
    <row x14ac:dyDescent="0.25" r="47" customHeight="1" ht="23.25">
      <c r="A47" s="16">
        <v>1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1"/>
      <c r="N47" s="10"/>
      <c r="O47" s="9"/>
      <c r="P47" s="12"/>
      <c r="Q47" s="10"/>
      <c r="R47" s="10">
        <f>IF(ISNUMBER(Q47),IF(Q47=1,"Countercurrent","Cocurrent"),"")</f>
      </c>
      <c r="S47" s="17"/>
      <c r="T47" s="11">
        <f>IF(ISNUMBER(C47),1.15290498E-12*(V47^6)-3.5879038802E-10*(V47^5)+4.710833256816E-08*(V47^4)-3.38194190874219E-06*(V47^3)+0.000148978977392744*(V47^2)-0.00373903643230733*(V47)+4.21734712411944,"")</f>
      </c>
      <c r="U47" s="11">
        <f>IF(ISNUMBER(D47),1.15290498E-12*(X47^6)-3.5879038802E-10*(X47^5)+4.710833256816E-08*(X47^4)-3.38194190874219E-06*(X47^3)+0.000148978977392744*(X47^2)-0.00373903643230733*(X47)+4.21734712411944,"")</f>
      </c>
      <c r="V47" s="12">
        <f>IF(ISNUMBER(C47),AVERAGE(C47,D47),"")</f>
      </c>
      <c r="W47" s="10">
        <f>IF(ISNUMBER(F47),-0.0000002301*(V47^4)+0.0000569866*(V47^3)-0.0082923226*(V47^2)+0.0654036947*V47+999.8017570756,"")</f>
      </c>
      <c r="X47" s="12">
        <f>IF(ISNUMBER(E47),AVERAGE(E47,F47),"")</f>
      </c>
      <c r="Y47" s="10">
        <f>IF(ISNUMBER(F47),-0.0000002301*(X47^4)+0.0000569866*(X47^3)-0.0082923226*(X47^2)+0.0654036947*X47+999.8017570756,"")</f>
      </c>
      <c r="Z47" s="10">
        <f>IF(ISNUMBER(C47),IF(R47="Countercurrent",C47-D47,D47-C47),"")</f>
      </c>
      <c r="AA47" s="10">
        <f>IF(ISNUMBER(E47),F47-E47,"")</f>
      </c>
      <c r="AB47" s="11">
        <f>IF(ISNUMBER(N47),N47*W47/(1000*60),"")</f>
      </c>
      <c r="AC47" s="11">
        <f>IF(ISNUMBER(P47),P47*Y47/(1000*60),"")</f>
      </c>
      <c r="AD47" s="10">
        <f>IF(SUM($A$1:$A$1000)=0,IF(ROW($A47)=6,"Hidden",""),IF(ISNUMBER(AB47),AB47*T47*ABS(Z47)*1000,""))</f>
      </c>
      <c r="AE47" s="10">
        <f>IF(SUM($A$1:$A$1000)=0,IF(ROW($A47)=6,"Hidden",""),IF(ISNUMBER(AC47),AC47*U47*AA47*1000,""))</f>
      </c>
      <c r="AF47" s="10">
        <f>IF(SUM($A$1:$A$1000)=0,IF(ROW($A47)=6,"Hidden",""),IF(ISNUMBER(AD47),AD47-AE47,""))</f>
      </c>
      <c r="AG47" s="10">
        <f>IF(SUM($A$1:$A$1000)=0,IF(ROW($A47)=6,"Hidden",""),IF(ISNUMBER(AD47),IF(AD47=0,0,AE47*100/AD47),""))</f>
      </c>
      <c r="AH47" s="10">
        <f>IF(SUM($A$1:$A$1000)=0,IF(ROW($A47)=6,"Hidden",""),IF(ISNUMBER(C47),IF(R47="cocurrent",IF((D47=E47),0,(D47-C47)*100/(D47-E47)),IF((C47=E47),0,(C47-D47)*100/(C47-E47))),""))</f>
      </c>
      <c r="AI47" s="10">
        <f>IF(SUM($A$1:$A$1000)=0,IF(ROW($A47)=6,"Hidden",""),IF(ISNUMBER(C47),IF(R47="cocurrent",IF(C47=E47,0,(F47-E47)*100/(D47-E47)),IF(C47=E47,0,(F47-E47)*100/(C47-E47))),""))</f>
      </c>
      <c r="AJ47" s="10">
        <f>IF(SUM($A$1:$A$1000)=0,IF(ROW($A47)=6,"Hidden",""),IF(ISNUMBER(AH47),(AH47+AI47)/2,""))</f>
      </c>
      <c r="AK47" s="8">
        <f>IF(C47=F47,0,(D47-E47)/(C47-F47))</f>
      </c>
      <c r="AL47" s="12">
        <f>IF(ISNUMBER(F47),IF(OR(AK47&lt;=0,AK47=1),0,((D47-E47)-(C47-F47))/LN(AK47)),"")</f>
      </c>
      <c r="AM47" s="12">
        <f>IF(ISNUMBER(AL47),IF(AL47=0,0,(AB47*T47*Z47*1000)/(PI()*0.006*1.008*AL47)),"")</f>
      </c>
      <c r="AN47" s="15">
        <f>IF(ISNUMBER(A47),IF(ROW(A47)=2,1-(A47/13),""),"")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Fri3 Day 2 Data - Cocurrent - 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2023-05-22T04:34:41.244Z</dcterms:created>
  <dcterms:modified xsi:type="dcterms:W3CDTF">2023-05-22T04:34:41.244Z</dcterms:modified>
</cp:coreProperties>
</file>