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F10FB81A-EAF8-4FA7-8FF8-2A2142530F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Y490" i="1"/>
  <c r="X490" i="1"/>
  <c r="BP489" i="1"/>
  <c r="BO489" i="1"/>
  <c r="BN489" i="1"/>
  <c r="BM489" i="1"/>
  <c r="Z489" i="1"/>
  <c r="Z490" i="1" s="1"/>
  <c r="Y489" i="1"/>
  <c r="AA502" i="1" s="1"/>
  <c r="P489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X472" i="1"/>
  <c r="Y471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Y472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2" i="1"/>
  <c r="Y381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P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R502" i="1" s="1"/>
  <c r="P289" i="1"/>
  <c r="X286" i="1"/>
  <c r="X285" i="1"/>
  <c r="BO284" i="1"/>
  <c r="BM284" i="1"/>
  <c r="Y284" i="1"/>
  <c r="Q502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Y264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02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N203" i="1"/>
  <c r="BM203" i="1"/>
  <c r="Z203" i="1"/>
  <c r="Y203" i="1"/>
  <c r="BP203" i="1" s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200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7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Y150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H502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02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Y69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Y63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Y44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492" i="1" s="1"/>
  <c r="X23" i="1"/>
  <c r="X496" i="1" s="1"/>
  <c r="BO22" i="1"/>
  <c r="X494" i="1" s="1"/>
  <c r="BM22" i="1"/>
  <c r="X493" i="1" s="1"/>
  <c r="X495" i="1" s="1"/>
  <c r="Y22" i="1"/>
  <c r="B50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BP42" i="1"/>
  <c r="BN42" i="1"/>
  <c r="Z42" i="1"/>
  <c r="Y47" i="1"/>
  <c r="BP46" i="1"/>
  <c r="BN46" i="1"/>
  <c r="Z46" i="1"/>
  <c r="Z47" i="1" s="1"/>
  <c r="Y48" i="1"/>
  <c r="D502" i="1"/>
  <c r="Y57" i="1"/>
  <c r="Y58" i="1"/>
  <c r="BP51" i="1"/>
  <c r="BN51" i="1"/>
  <c r="Z51" i="1"/>
  <c r="BP55" i="1"/>
  <c r="BN55" i="1"/>
  <c r="Z55" i="1"/>
  <c r="H9" i="1"/>
  <c r="Y24" i="1"/>
  <c r="Z27" i="1"/>
  <c r="BN27" i="1"/>
  <c r="Z29" i="1"/>
  <c r="BN29" i="1"/>
  <c r="C502" i="1"/>
  <c r="Y43" i="1"/>
  <c r="BP40" i="1"/>
  <c r="BN40" i="1"/>
  <c r="Z40" i="1"/>
  <c r="Z43" i="1" s="1"/>
  <c r="BP53" i="1"/>
  <c r="BN53" i="1"/>
  <c r="Z53" i="1"/>
  <c r="Z82" i="1"/>
  <c r="Z61" i="1"/>
  <c r="Z63" i="1" s="1"/>
  <c r="BN61" i="1"/>
  <c r="BP61" i="1"/>
  <c r="Z67" i="1"/>
  <c r="Z69" i="1" s="1"/>
  <c r="BN67" i="1"/>
  <c r="BP67" i="1"/>
  <c r="Z73" i="1"/>
  <c r="Z77" i="1" s="1"/>
  <c r="BN73" i="1"/>
  <c r="BP73" i="1"/>
  <c r="Z75" i="1"/>
  <c r="BN75" i="1"/>
  <c r="Z81" i="1"/>
  <c r="BN81" i="1"/>
  <c r="BP81" i="1"/>
  <c r="Z86" i="1"/>
  <c r="Z89" i="1" s="1"/>
  <c r="BN86" i="1"/>
  <c r="BP86" i="1"/>
  <c r="Z88" i="1"/>
  <c r="BN88" i="1"/>
  <c r="Y89" i="1"/>
  <c r="Z92" i="1"/>
  <c r="Z96" i="1" s="1"/>
  <c r="BN92" i="1"/>
  <c r="BP92" i="1"/>
  <c r="Z94" i="1"/>
  <c r="BN94" i="1"/>
  <c r="Y97" i="1"/>
  <c r="F502" i="1"/>
  <c r="Z101" i="1"/>
  <c r="Z104" i="1" s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2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Z143" i="1" s="1"/>
  <c r="BN141" i="1"/>
  <c r="BP141" i="1"/>
  <c r="Y144" i="1"/>
  <c r="Z147" i="1"/>
  <c r="Z149" i="1" s="1"/>
  <c r="BN147" i="1"/>
  <c r="BP147" i="1"/>
  <c r="I502" i="1"/>
  <c r="Y156" i="1"/>
  <c r="Z159" i="1"/>
  <c r="Z167" i="1" s="1"/>
  <c r="BN159" i="1"/>
  <c r="Z161" i="1"/>
  <c r="BN161" i="1"/>
  <c r="Z163" i="1"/>
  <c r="BN163" i="1"/>
  <c r="Z165" i="1"/>
  <c r="BN165" i="1"/>
  <c r="Y168" i="1"/>
  <c r="Z171" i="1"/>
  <c r="Z173" i="1" s="1"/>
  <c r="BN171" i="1"/>
  <c r="BP171" i="1"/>
  <c r="J502" i="1"/>
  <c r="Z182" i="1"/>
  <c r="Z183" i="1" s="1"/>
  <c r="BN182" i="1"/>
  <c r="BP182" i="1"/>
  <c r="Y183" i="1"/>
  <c r="Z186" i="1"/>
  <c r="Z188" i="1" s="1"/>
  <c r="BN186" i="1"/>
  <c r="BP186" i="1"/>
  <c r="Y189" i="1"/>
  <c r="Z192" i="1"/>
  <c r="Z199" i="1" s="1"/>
  <c r="BN192" i="1"/>
  <c r="Z194" i="1"/>
  <c r="BN194" i="1"/>
  <c r="Z196" i="1"/>
  <c r="BN196" i="1"/>
  <c r="Z198" i="1"/>
  <c r="BN198" i="1"/>
  <c r="Y199" i="1"/>
  <c r="Z202" i="1"/>
  <c r="BN202" i="1"/>
  <c r="BP202" i="1"/>
  <c r="Z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27" i="1"/>
  <c r="BN227" i="1"/>
  <c r="Z227" i="1"/>
  <c r="BP243" i="1"/>
  <c r="BN243" i="1"/>
  <c r="Z243" i="1"/>
  <c r="Y90" i="1"/>
  <c r="Y143" i="1"/>
  <c r="BP208" i="1"/>
  <c r="BN208" i="1"/>
  <c r="Z208" i="1"/>
  <c r="Y216" i="1"/>
  <c r="BP221" i="1"/>
  <c r="BN221" i="1"/>
  <c r="Z221" i="1"/>
  <c r="Z230" i="1" s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Y247" i="1"/>
  <c r="Y256" i="1"/>
  <c r="Y263" i="1"/>
  <c r="Y270" i="1"/>
  <c r="Y277" i="1"/>
  <c r="Y281" i="1"/>
  <c r="Y286" i="1"/>
  <c r="Y295" i="1"/>
  <c r="Y305" i="1"/>
  <c r="Y313" i="1"/>
  <c r="Y319" i="1"/>
  <c r="Y326" i="1"/>
  <c r="Y332" i="1"/>
  <c r="Y339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Z371" i="1" s="1"/>
  <c r="BP387" i="1"/>
  <c r="BN387" i="1"/>
  <c r="Z387" i="1"/>
  <c r="Z396" i="1" s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Z450" i="1" s="1"/>
  <c r="BP449" i="1"/>
  <c r="BN449" i="1"/>
  <c r="Z449" i="1"/>
  <c r="Y451" i="1"/>
  <c r="Y456" i="1"/>
  <c r="BP453" i="1"/>
  <c r="BN453" i="1"/>
  <c r="Z453" i="1"/>
  <c r="Y457" i="1"/>
  <c r="BP463" i="1"/>
  <c r="BN463" i="1"/>
  <c r="Z463" i="1"/>
  <c r="M502" i="1"/>
  <c r="V502" i="1"/>
  <c r="K502" i="1"/>
  <c r="Y230" i="1"/>
  <c r="Z245" i="1"/>
  <c r="BN245" i="1"/>
  <c r="Z250" i="1"/>
  <c r="BN250" i="1"/>
  <c r="BP250" i="1"/>
  <c r="Z252" i="1"/>
  <c r="BN252" i="1"/>
  <c r="Z254" i="1"/>
  <c r="BN254" i="1"/>
  <c r="Y255" i="1"/>
  <c r="Z259" i="1"/>
  <c r="BN259" i="1"/>
  <c r="BP259" i="1"/>
  <c r="Z261" i="1"/>
  <c r="BN261" i="1"/>
  <c r="O502" i="1"/>
  <c r="Z268" i="1"/>
  <c r="Z270" i="1" s="1"/>
  <c r="BN268" i="1"/>
  <c r="Y271" i="1"/>
  <c r="P502" i="1"/>
  <c r="Z275" i="1"/>
  <c r="Z276" i="1" s="1"/>
  <c r="BN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Z305" i="1" s="1"/>
  <c r="BN299" i="1"/>
  <c r="Z301" i="1"/>
  <c r="BN301" i="1"/>
  <c r="Z303" i="1"/>
  <c r="BN303" i="1"/>
  <c r="Z309" i="1"/>
  <c r="Z313" i="1" s="1"/>
  <c r="BN309" i="1"/>
  <c r="Z311" i="1"/>
  <c r="BN311" i="1"/>
  <c r="Z317" i="1"/>
  <c r="Z319" i="1" s="1"/>
  <c r="BN317" i="1"/>
  <c r="Z324" i="1"/>
  <c r="Z326" i="1" s="1"/>
  <c r="BN324" i="1"/>
  <c r="Z330" i="1"/>
  <c r="Z332" i="1" s="1"/>
  <c r="BN330" i="1"/>
  <c r="S502" i="1"/>
  <c r="Z337" i="1"/>
  <c r="Z339" i="1" s="1"/>
  <c r="BN337" i="1"/>
  <c r="Y340" i="1"/>
  <c r="T502" i="1"/>
  <c r="Z345" i="1"/>
  <c r="Z351" i="1" s="1"/>
  <c r="BN345" i="1"/>
  <c r="Z347" i="1"/>
  <c r="BN347" i="1"/>
  <c r="Z349" i="1"/>
  <c r="BN349" i="1"/>
  <c r="Y352" i="1"/>
  <c r="Y357" i="1"/>
  <c r="BP354" i="1"/>
  <c r="BN354" i="1"/>
  <c r="Z354" i="1"/>
  <c r="Z356" i="1" s="1"/>
  <c r="Y361" i="1"/>
  <c r="Y371" i="1"/>
  <c r="BP375" i="1"/>
  <c r="BN375" i="1"/>
  <c r="Z375" i="1"/>
  <c r="Z376" i="1" s="1"/>
  <c r="Y377" i="1"/>
  <c r="Y382" i="1"/>
  <c r="BP379" i="1"/>
  <c r="BN379" i="1"/>
  <c r="Z379" i="1"/>
  <c r="Z381" i="1" s="1"/>
  <c r="Y396" i="1"/>
  <c r="BP389" i="1"/>
  <c r="BN389" i="1"/>
  <c r="Z389" i="1"/>
  <c r="BP393" i="1"/>
  <c r="BN393" i="1"/>
  <c r="Z393" i="1"/>
  <c r="Y401" i="1"/>
  <c r="BP410" i="1"/>
  <c r="BN410" i="1"/>
  <c r="Z410" i="1"/>
  <c r="Z413" i="1" s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Y485" i="1"/>
  <c r="Z502" i="1"/>
  <c r="W502" i="1"/>
  <c r="Y407" i="1"/>
  <c r="BP427" i="1"/>
  <c r="BN427" i="1"/>
  <c r="Z427" i="1"/>
  <c r="BP431" i="1"/>
  <c r="BN431" i="1"/>
  <c r="Z431" i="1"/>
  <c r="Z441" i="1"/>
  <c r="BP439" i="1"/>
  <c r="BN439" i="1"/>
  <c r="Z439" i="1"/>
  <c r="Y450" i="1"/>
  <c r="BP447" i="1"/>
  <c r="BN447" i="1"/>
  <c r="Z447" i="1"/>
  <c r="BP455" i="1"/>
  <c r="BN455" i="1"/>
  <c r="Z455" i="1"/>
  <c r="Y466" i="1"/>
  <c r="BP461" i="1"/>
  <c r="BN461" i="1"/>
  <c r="Z461" i="1"/>
  <c r="Z465" i="1" s="1"/>
  <c r="Y465" i="1"/>
  <c r="Z471" i="1"/>
  <c r="BP469" i="1"/>
  <c r="BN469" i="1"/>
  <c r="Z469" i="1"/>
  <c r="Y476" i="1"/>
  <c r="Y491" i="1"/>
  <c r="Z456" i="1" l="1"/>
  <c r="Z246" i="1"/>
  <c r="Z211" i="1"/>
  <c r="Z31" i="1"/>
  <c r="Y494" i="1"/>
  <c r="Z295" i="1"/>
  <c r="Z263" i="1"/>
  <c r="Z255" i="1"/>
  <c r="Z435" i="1"/>
  <c r="Z117" i="1"/>
  <c r="Z110" i="1"/>
  <c r="Y492" i="1"/>
  <c r="Z57" i="1"/>
  <c r="Z497" i="1" s="1"/>
  <c r="Y496" i="1"/>
  <c r="Y493" i="1"/>
  <c r="Y495" i="1" s="1"/>
</calcChain>
</file>

<file path=xl/sharedStrings.xml><?xml version="1.0" encoding="utf-8"?>
<sst xmlns="http://schemas.openxmlformats.org/spreadsheetml/2006/main" count="2366" uniqueCount="770">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</sst>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2"/>
  <sheetViews>
    <sheetView showGridLines="0" tabSelected="1" topLeftCell="A473" zoomScaleNormal="100" zoomScaleSheetLayoutView="100" workbookViewId="0">
      <selection activeCell="AA498" sqref="AA498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19" t="s">
        <v>0</v>
      </c>
      <c r="E1" s="576"/>
      <c r="F1" s="576"/>
      <c r="G1" s="12" t="s">
        <v>1</v>
      </c>
      <c r="H1" s="619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666"/>
      <c r="C5" s="667"/>
      <c r="D5" s="626"/>
      <c r="E5" s="627"/>
      <c r="F5" s="834" t="s">
        <v>9</v>
      </c>
      <c r="G5" s="667"/>
      <c r="H5" s="626"/>
      <c r="I5" s="773"/>
      <c r="J5" s="773"/>
      <c r="K5" s="773"/>
      <c r="L5" s="773"/>
      <c r="M5" s="627"/>
      <c r="N5" s="58"/>
      <c r="P5" s="24" t="s">
        <v>10</v>
      </c>
      <c r="Q5" s="848">
        <v>45960</v>
      </c>
      <c r="R5" s="664"/>
      <c r="T5" s="699" t="s">
        <v>11</v>
      </c>
      <c r="U5" s="700"/>
      <c r="V5" s="702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666"/>
      <c r="C6" s="667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0"/>
      <c r="V6" s="758" t="s">
        <v>17</v>
      </c>
      <c r="W6" s="622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3" t="str">
        <f>IFERROR(VLOOKUP(DeliveryAddress,Table,3,0),1)</f>
        <v>1</v>
      </c>
      <c r="E7" s="604"/>
      <c r="F7" s="604"/>
      <c r="G7" s="604"/>
      <c r="H7" s="604"/>
      <c r="I7" s="604"/>
      <c r="J7" s="604"/>
      <c r="K7" s="604"/>
      <c r="L7" s="604"/>
      <c r="M7" s="605"/>
      <c r="N7" s="60"/>
      <c r="P7" s="24"/>
      <c r="Q7" s="42"/>
      <c r="R7" s="42"/>
      <c r="T7" s="556"/>
      <c r="U7" s="700"/>
      <c r="V7" s="759"/>
      <c r="W7" s="760"/>
      <c r="AB7" s="51"/>
      <c r="AC7" s="51"/>
      <c r="AD7" s="51"/>
      <c r="AE7" s="51"/>
    </row>
    <row r="8" spans="1:32" s="539" customFormat="1" ht="25.5" customHeight="1" x14ac:dyDescent="0.2">
      <c r="A8" s="866" t="s">
        <v>18</v>
      </c>
      <c r="B8" s="560"/>
      <c r="C8" s="561"/>
      <c r="D8" s="611" t="s">
        <v>19</v>
      </c>
      <c r="E8" s="612"/>
      <c r="F8" s="612"/>
      <c r="G8" s="612"/>
      <c r="H8" s="612"/>
      <c r="I8" s="612"/>
      <c r="J8" s="612"/>
      <c r="K8" s="612"/>
      <c r="L8" s="612"/>
      <c r="M8" s="613"/>
      <c r="N8" s="61"/>
      <c r="P8" s="24" t="s">
        <v>20</v>
      </c>
      <c r="Q8" s="671">
        <v>0.41666666666666669</v>
      </c>
      <c r="R8" s="605"/>
      <c r="T8" s="556"/>
      <c r="U8" s="700"/>
      <c r="V8" s="759"/>
      <c r="W8" s="760"/>
      <c r="AB8" s="51"/>
      <c r="AC8" s="51"/>
      <c r="AD8" s="51"/>
      <c r="AE8" s="51"/>
    </row>
    <row r="9" spans="1:32" s="539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79"/>
      <c r="E9" s="56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7"/>
      <c r="P9" s="26" t="s">
        <v>21</v>
      </c>
      <c r="Q9" s="659"/>
      <c r="R9" s="660"/>
      <c r="T9" s="556"/>
      <c r="U9" s="700"/>
      <c r="V9" s="761"/>
      <c r="W9" s="762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79"/>
      <c r="E10" s="56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2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797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1"/>
      <c r="R12" s="605"/>
      <c r="S12" s="23"/>
      <c r="U12" s="24"/>
      <c r="V12" s="576"/>
      <c r="W12" s="556"/>
      <c r="AB12" s="51"/>
      <c r="AC12" s="51"/>
      <c r="AD12" s="51"/>
      <c r="AE12" s="51"/>
    </row>
    <row r="13" spans="1:32" s="539" customFormat="1" ht="23.25" customHeight="1" x14ac:dyDescent="0.2">
      <c r="A13" s="69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7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2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88" t="s">
        <v>35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9"/>
      <c r="Q16" s="689"/>
      <c r="R16" s="689"/>
      <c r="S16" s="689"/>
      <c r="T16" s="6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0" t="s">
        <v>36</v>
      </c>
      <c r="B17" s="590" t="s">
        <v>37</v>
      </c>
      <c r="C17" s="676" t="s">
        <v>38</v>
      </c>
      <c r="D17" s="590" t="s">
        <v>39</v>
      </c>
      <c r="E17" s="645"/>
      <c r="F17" s="590" t="s">
        <v>40</v>
      </c>
      <c r="G17" s="590" t="s">
        <v>41</v>
      </c>
      <c r="H17" s="590" t="s">
        <v>42</v>
      </c>
      <c r="I17" s="590" t="s">
        <v>43</v>
      </c>
      <c r="J17" s="590" t="s">
        <v>44</v>
      </c>
      <c r="K17" s="590" t="s">
        <v>45</v>
      </c>
      <c r="L17" s="590" t="s">
        <v>46</v>
      </c>
      <c r="M17" s="590" t="s">
        <v>47</v>
      </c>
      <c r="N17" s="590" t="s">
        <v>48</v>
      </c>
      <c r="O17" s="590" t="s">
        <v>49</v>
      </c>
      <c r="P17" s="590" t="s">
        <v>50</v>
      </c>
      <c r="Q17" s="644"/>
      <c r="R17" s="644"/>
      <c r="S17" s="644"/>
      <c r="T17" s="645"/>
      <c r="U17" s="865" t="s">
        <v>51</v>
      </c>
      <c r="V17" s="667"/>
      <c r="W17" s="590" t="s">
        <v>52</v>
      </c>
      <c r="X17" s="590" t="s">
        <v>53</v>
      </c>
      <c r="Y17" s="863" t="s">
        <v>54</v>
      </c>
      <c r="Z17" s="771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28"/>
      <c r="AF17" s="829"/>
      <c r="AG17" s="66"/>
      <c r="BD17" s="65" t="s">
        <v>60</v>
      </c>
    </row>
    <row r="18" spans="1:68" ht="14.25" customHeight="1" x14ac:dyDescent="0.2">
      <c r="A18" s="591"/>
      <c r="B18" s="591"/>
      <c r="C18" s="591"/>
      <c r="D18" s="646"/>
      <c r="E18" s="648"/>
      <c r="F18" s="591"/>
      <c r="G18" s="591"/>
      <c r="H18" s="591"/>
      <c r="I18" s="591"/>
      <c r="J18" s="591"/>
      <c r="K18" s="591"/>
      <c r="L18" s="591"/>
      <c r="M18" s="591"/>
      <c r="N18" s="591"/>
      <c r="O18" s="591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91"/>
      <c r="X18" s="591"/>
      <c r="Y18" s="864"/>
      <c r="Z18" s="772"/>
      <c r="AA18" s="751"/>
      <c r="AB18" s="751"/>
      <c r="AC18" s="751"/>
      <c r="AD18" s="830"/>
      <c r="AE18" s="831"/>
      <c r="AF18" s="832"/>
      <c r="AG18" s="66"/>
      <c r="BD18" s="65"/>
    </row>
    <row r="19" spans="1:68" ht="27.75" customHeight="1" x14ac:dyDescent="0.2">
      <c r="A19" s="567" t="s">
        <v>63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customHeight="1" x14ac:dyDescent="0.25">
      <c r="A20" s="565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567" t="s">
        <v>99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8"/>
      <c r="Y37" s="568"/>
      <c r="Z37" s="568"/>
      <c r="AA37" s="48"/>
      <c r="AB37" s="48"/>
      <c r="AC37" s="48"/>
    </row>
    <row r="38" spans="1:68" ht="16.5" customHeight="1" x14ac:dyDescent="0.25">
      <c r="A38" s="565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200</v>
      </c>
      <c r="Y40" s="546">
        <f>IFERROR(IF(X40="",0,CEILING((X40/$H40),1)*$H40),"")</f>
        <v>205.20000000000002</v>
      </c>
      <c r="Z40" s="36">
        <f>IFERROR(IF(Y40=0,"",ROUNDUP(Y40/H40,0)*0.01898),"")</f>
        <v>0.36062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208.05555555555554</v>
      </c>
      <c r="BN40" s="64">
        <f>IFERROR(Y40*I40/H40,"0")</f>
        <v>213.46499999999997</v>
      </c>
      <c r="BO40" s="64">
        <f>IFERROR(1/J40*(X40/H40),"0")</f>
        <v>0.28935185185185186</v>
      </c>
      <c r="BP40" s="64">
        <f>IFERROR(1/J40*(Y40/H40),"0")</f>
        <v>0.296875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18.518518518518519</v>
      </c>
      <c r="Y43" s="547">
        <f>IFERROR(Y40/H40,"0")+IFERROR(Y41/H41,"0")+IFERROR(Y42/H42,"0")</f>
        <v>19</v>
      </c>
      <c r="Z43" s="547">
        <f>IFERROR(IF(Z40="",0,Z40),"0")+IFERROR(IF(Z41="",0,Z41),"0")+IFERROR(IF(Z42="",0,Z42),"0")</f>
        <v>0.36062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200</v>
      </c>
      <c r="Y44" s="547">
        <f>IFERROR(SUM(Y40:Y42),"0")</f>
        <v>205.20000000000002</v>
      </c>
      <c r="Z44" s="37"/>
      <c r="AA44" s="548"/>
      <c r="AB44" s="548"/>
      <c r="AC44" s="548"/>
    </row>
    <row r="45" spans="1:68" ht="14.25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5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5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300</v>
      </c>
      <c r="Y86" s="546">
        <f>IFERROR(IF(X86="",0,CEILING((X86/$H86),1)*$H86),"")</f>
        <v>302.40000000000003</v>
      </c>
      <c r="Z86" s="36">
        <f>IFERROR(IF(Y86=0,"",ROUNDUP(Y86/H86,0)*0.01898),"")</f>
        <v>0.53144000000000002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312.08333333333331</v>
      </c>
      <c r="BN86" s="64">
        <f>IFERROR(Y86*I86/H86,"0")</f>
        <v>314.58000000000004</v>
      </c>
      <c r="BO86" s="64">
        <f>IFERROR(1/J86*(X86/H86),"0")</f>
        <v>0.43402777777777773</v>
      </c>
      <c r="BP86" s="64">
        <f>IFERROR(1/J86*(Y86/H86),"0")</f>
        <v>0.4375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27.777777777777775</v>
      </c>
      <c r="Y89" s="547">
        <f>IFERROR(Y86/H86,"0")+IFERROR(Y87/H87,"0")+IFERROR(Y88/H88,"0")</f>
        <v>28</v>
      </c>
      <c r="Z89" s="547">
        <f>IFERROR(IF(Z86="",0,Z86),"0")+IFERROR(IF(Z87="",0,Z87),"0")+IFERROR(IF(Z88="",0,Z88),"0")</f>
        <v>0.53144000000000002</v>
      </c>
      <c r="AA89" s="548"/>
      <c r="AB89" s="548"/>
      <c r="AC89" s="548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300</v>
      </c>
      <c r="Y90" s="547">
        <f>IFERROR(SUM(Y86:Y88),"0")</f>
        <v>302.40000000000003</v>
      </c>
      <c r="Z90" s="37"/>
      <c r="AA90" s="548"/>
      <c r="AB90" s="548"/>
      <c r="AC90" s="548"/>
    </row>
    <row r="91" spans="1:68" ht="14.25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300</v>
      </c>
      <c r="Y92" s="546">
        <f>IFERROR(IF(X92="",0,CEILING((X92/$H92),1)*$H92),"")</f>
        <v>307.8</v>
      </c>
      <c r="Z92" s="36">
        <f>IFERROR(IF(Y92=0,"",ROUNDUP(Y92/H92,0)*0.01898),"")</f>
        <v>0.72123999999999999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319.22222222222223</v>
      </c>
      <c r="BN92" s="64">
        <f>IFERROR(Y92*I92/H92,"0")</f>
        <v>327.52199999999999</v>
      </c>
      <c r="BO92" s="64">
        <f>IFERROR(1/J92*(X92/H92),"0")</f>
        <v>0.57870370370370372</v>
      </c>
      <c r="BP92" s="64">
        <f>IFERROR(1/J92*(Y92/H92),"0")</f>
        <v>0.59375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450</v>
      </c>
      <c r="Y94" s="546">
        <f>IFERROR(IF(X94="",0,CEILING((X94/$H94),1)*$H94),"")</f>
        <v>450.90000000000003</v>
      </c>
      <c r="Z94" s="36">
        <f>IFERROR(IF(Y94=0,"",ROUNDUP(Y94/H94,0)*0.00651),"")</f>
        <v>1.08717</v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492</v>
      </c>
      <c r="BN94" s="64">
        <f>IFERROR(Y94*I94/H94,"0")</f>
        <v>492.98399999999998</v>
      </c>
      <c r="BO94" s="64">
        <f>IFERROR(1/J94*(X94/H94),"0")</f>
        <v>0.91575091575091572</v>
      </c>
      <c r="BP94" s="64">
        <f>IFERROR(1/J94*(Y94/H94),"0")</f>
        <v>0.91758241758241765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203.7037037037037</v>
      </c>
      <c r="Y96" s="547">
        <f>IFERROR(Y92/H92,"0")+IFERROR(Y93/H93,"0")+IFERROR(Y94/H94,"0")+IFERROR(Y95/H95,"0")</f>
        <v>205</v>
      </c>
      <c r="Z96" s="547">
        <f>IFERROR(IF(Z92="",0,Z92),"0")+IFERROR(IF(Z93="",0,Z93),"0")+IFERROR(IF(Z94="",0,Z94),"0")+IFERROR(IF(Z95="",0,Z95),"0")</f>
        <v>1.8084099999999999</v>
      </c>
      <c r="AA96" s="548"/>
      <c r="AB96" s="548"/>
      <c r="AC96" s="548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750</v>
      </c>
      <c r="Y97" s="547">
        <f>IFERROR(SUM(Y92:Y95),"0")</f>
        <v>758.7</v>
      </c>
      <c r="Z97" s="37"/>
      <c r="AA97" s="548"/>
      <c r="AB97" s="548"/>
      <c r="AC97" s="548"/>
    </row>
    <row r="98" spans="1:68" ht="16.5" customHeight="1" x14ac:dyDescent="0.25">
      <c r="A98" s="565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500</v>
      </c>
      <c r="Y113" s="546">
        <f>IFERROR(IF(X113="",0,CEILING((X113/$H113),1)*$H113),"")</f>
        <v>502.2</v>
      </c>
      <c r="Z113" s="36">
        <f>IFERROR(IF(Y113=0,"",ROUNDUP(Y113/H113,0)*0.01898),"")</f>
        <v>1.17676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531.66666666666674</v>
      </c>
      <c r="BN113" s="64">
        <f>IFERROR(Y113*I113/H113,"0")</f>
        <v>534.00599999999997</v>
      </c>
      <c r="BO113" s="64">
        <f>IFERROR(1/J113*(X113/H113),"0")</f>
        <v>0.96450617283950624</v>
      </c>
      <c r="BP113" s="64">
        <f>IFERROR(1/J113*(Y113/H113),"0")</f>
        <v>0.96875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450</v>
      </c>
      <c r="Y115" s="546">
        <f>IFERROR(IF(X115="",0,CEILING((X115/$H115),1)*$H115),"")</f>
        <v>450.90000000000003</v>
      </c>
      <c r="Z115" s="36">
        <f>IFERROR(IF(Y115=0,"",ROUNDUP(Y115/H115,0)*0.00651),"")</f>
        <v>1.08717</v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492</v>
      </c>
      <c r="BN115" s="64">
        <f>IFERROR(Y115*I115/H115,"0")</f>
        <v>492.98399999999998</v>
      </c>
      <c r="BO115" s="64">
        <f>IFERROR(1/J115*(X115/H115),"0")</f>
        <v>0.91575091575091572</v>
      </c>
      <c r="BP115" s="64">
        <f>IFERROR(1/J115*(Y115/H115),"0")</f>
        <v>0.91758241758241765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228.39506172839506</v>
      </c>
      <c r="Y117" s="547">
        <f>IFERROR(Y113/H113,"0")+IFERROR(Y114/H114,"0")+IFERROR(Y115/H115,"0")+IFERROR(Y116/H116,"0")</f>
        <v>229</v>
      </c>
      <c r="Z117" s="547">
        <f>IFERROR(IF(Z113="",0,Z113),"0")+IFERROR(IF(Z114="",0,Z114),"0")+IFERROR(IF(Z115="",0,Z115),"0")+IFERROR(IF(Z116="",0,Z116),"0")</f>
        <v>2.2639300000000002</v>
      </c>
      <c r="AA117" s="548"/>
      <c r="AB117" s="548"/>
      <c r="AC117" s="548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950</v>
      </c>
      <c r="Y118" s="547">
        <f>IFERROR(SUM(Y113:Y116),"0")</f>
        <v>953.1</v>
      </c>
      <c r="Z118" s="37"/>
      <c r="AA118" s="548"/>
      <c r="AB118" s="548"/>
      <c r="AC118" s="548"/>
    </row>
    <row r="119" spans="1:68" ht="14.25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5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5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6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567" t="s">
        <v>249</v>
      </c>
      <c r="B151" s="568"/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8"/>
      <c r="P151" s="568"/>
      <c r="Q151" s="568"/>
      <c r="R151" s="568"/>
      <c r="S151" s="568"/>
      <c r="T151" s="568"/>
      <c r="U151" s="568"/>
      <c r="V151" s="568"/>
      <c r="W151" s="568"/>
      <c r="X151" s="568"/>
      <c r="Y151" s="568"/>
      <c r="Z151" s="568"/>
      <c r="AA151" s="48"/>
      <c r="AB151" s="48"/>
      <c r="AC151" s="48"/>
    </row>
    <row r="152" spans="1:68" ht="16.5" customHeight="1" x14ac:dyDescent="0.25">
      <c r="A152" s="565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5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80</v>
      </c>
      <c r="Y207" s="546">
        <f t="shared" si="15"/>
        <v>81.599999999999994</v>
      </c>
      <c r="Z207" s="36">
        <f t="shared" si="20"/>
        <v>0.22134000000000001</v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88.40000000000002</v>
      </c>
      <c r="BN207" s="64">
        <f t="shared" si="17"/>
        <v>90.168000000000006</v>
      </c>
      <c r="BO207" s="64">
        <f t="shared" si="18"/>
        <v>0.18315018315018317</v>
      </c>
      <c r="BP207" s="64">
        <f t="shared" si="19"/>
        <v>0.18681318681318682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33.333333333333336</v>
      </c>
      <c r="Y211" s="547">
        <f>IFERROR(Y202/H202,"0")+IFERROR(Y203/H203,"0")+IFERROR(Y204/H204,"0")+IFERROR(Y205/H205,"0")+IFERROR(Y206/H206,"0")+IFERROR(Y207/H207,"0")+IFERROR(Y208/H208,"0")+IFERROR(Y209/H209,"0")+IFERROR(Y210/H210,"0")</f>
        <v>34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0.22134000000000001</v>
      </c>
      <c r="AA211" s="548"/>
      <c r="AB211" s="548"/>
      <c r="AC211" s="548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80</v>
      </c>
      <c r="Y212" s="547">
        <f>IFERROR(SUM(Y202:Y210),"0")</f>
        <v>81.599999999999994</v>
      </c>
      <c r="Z212" s="37"/>
      <c r="AA212" s="548"/>
      <c r="AB212" s="548"/>
      <c r="AC212" s="548"/>
    </row>
    <row r="213" spans="1:68" ht="14.25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5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5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5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8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5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5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customHeight="1" x14ac:dyDescent="0.25">
      <c r="A282" s="565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customHeight="1" x14ac:dyDescent="0.25">
      <c r="A287" s="565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0</v>
      </c>
      <c r="Y295" s="547">
        <f>IFERROR(Y289/H289,"0")+IFERROR(Y290/H290,"0")+IFERROR(Y291/H291,"0")+IFERROR(Y292/H292,"0")+IFERROR(Y293/H293,"0")+IFERROR(Y294/H294,"0")</f>
        <v>0</v>
      </c>
      <c r="Z295" s="547">
        <f>IFERROR(IF(Z289="",0,Z289),"0")+IFERROR(IF(Z290="",0,Z290),"0")+IFERROR(IF(Z291="",0,Z291),"0")+IFERROR(IF(Z292="",0,Z292),"0")+IFERROR(IF(Z293="",0,Z293),"0")+IFERROR(IF(Z294="",0,Z294),"0")</f>
        <v>0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0</v>
      </c>
      <c r="Y296" s="547">
        <f>IFERROR(SUM(Y289:Y294),"0")</f>
        <v>0</v>
      </c>
      <c r="Z296" s="37"/>
      <c r="AA296" s="548"/>
      <c r="AB296" s="548"/>
      <c r="AC296" s="548"/>
    </row>
    <row r="297" spans="1:68" ht="14.25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ref="Y298:Y304" si="3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0</v>
      </c>
      <c r="BN298" s="64">
        <f t="shared" ref="BN298:BN304" si="34">IFERROR(Y298*I298/H298,"0")</f>
        <v>0</v>
      </c>
      <c r="BO298" s="64">
        <f t="shared" ref="BO298:BO304" si="35">IFERROR(1/J298*(X298/H298),"0")</f>
        <v>0</v>
      </c>
      <c r="BP298" s="64">
        <f t="shared" ref="BP298:BP304" si="36"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0</v>
      </c>
      <c r="Y305" s="547">
        <f>IFERROR(Y298/H298,"0")+IFERROR(Y299/H299,"0")+IFERROR(Y300/H300,"0")+IFERROR(Y301/H301,"0")+IFERROR(Y302/H302,"0")+IFERROR(Y303/H303,"0")+IFERROR(Y304/H304,"0")</f>
        <v>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8"/>
      <c r="AB305" s="548"/>
      <c r="AC305" s="548"/>
    </row>
    <row r="306" spans="1:68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0</v>
      </c>
      <c r="Y306" s="547">
        <f>IFERROR(SUM(Y298:Y304),"0")</f>
        <v>0</v>
      </c>
      <c r="Z306" s="37"/>
      <c r="AA306" s="548"/>
      <c r="AB306" s="548"/>
      <c r="AC306" s="548"/>
    </row>
    <row r="307" spans="1:68" ht="14.25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0</v>
      </c>
      <c r="Y313" s="547">
        <f>IFERROR(Y308/H308,"0")+IFERROR(Y309/H309,"0")+IFERROR(Y310/H310,"0")+IFERROR(Y311/H311,"0")+IFERROR(Y312/H312,"0")</f>
        <v>0</v>
      </c>
      <c r="Z313" s="547">
        <f>IFERROR(IF(Z308="",0,Z308),"0")+IFERROR(IF(Z309="",0,Z309),"0")+IFERROR(IF(Z310="",0,Z310),"0")+IFERROR(IF(Z311="",0,Z311),"0")+IFERROR(IF(Z312="",0,Z312),"0")</f>
        <v>0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0</v>
      </c>
      <c r="Y314" s="547">
        <f>IFERROR(SUM(Y308:Y312),"0")</f>
        <v>0</v>
      </c>
      <c r="Z314" s="37"/>
      <c r="AA314" s="548"/>
      <c r="AB314" s="548"/>
      <c r="AC314" s="548"/>
    </row>
    <row r="315" spans="1:68" ht="14.25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100</v>
      </c>
      <c r="Y317" s="546">
        <f>IFERROR(IF(X317="",0,CEILING((X317/$H317),1)*$H317),"")</f>
        <v>101.39999999999999</v>
      </c>
      <c r="Z317" s="36">
        <f>IFERROR(IF(Y317=0,"",ROUNDUP(Y317/H317,0)*0.01898),"")</f>
        <v>0.24674000000000001</v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106.65384615384617</v>
      </c>
      <c r="BN317" s="64">
        <f>IFERROR(Y317*I317/H317,"0")</f>
        <v>108.14700000000001</v>
      </c>
      <c r="BO317" s="64">
        <f>IFERROR(1/J317*(X317/H317),"0")</f>
        <v>0.20032051282051283</v>
      </c>
      <c r="BP317" s="64">
        <f>IFERROR(1/J317*(Y317/H317),"0")</f>
        <v>0.203125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5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12.820512820512821</v>
      </c>
      <c r="Y319" s="547">
        <f>IFERROR(Y316/H316,"0")+IFERROR(Y317/H317,"0")+IFERROR(Y318/H318,"0")</f>
        <v>13</v>
      </c>
      <c r="Z319" s="547">
        <f>IFERROR(IF(Z316="",0,Z316),"0")+IFERROR(IF(Z317="",0,Z317),"0")+IFERROR(IF(Z318="",0,Z318),"0")</f>
        <v>0.24674000000000001</v>
      </c>
      <c r="AA319" s="548"/>
      <c r="AB319" s="548"/>
      <c r="AC319" s="548"/>
    </row>
    <row r="320" spans="1:68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100</v>
      </c>
      <c r="Y320" s="547">
        <f>IFERROR(SUM(Y316:Y318),"0")</f>
        <v>101.39999999999999</v>
      </c>
      <c r="Z320" s="37"/>
      <c r="AA320" s="548"/>
      <c r="AB320" s="548"/>
      <c r="AC320" s="548"/>
    </row>
    <row r="321" spans="1:68" ht="14.25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7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96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customHeight="1" x14ac:dyDescent="0.25">
      <c r="A334" s="565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105</v>
      </c>
      <c r="Y337" s="546">
        <f>IFERROR(IF(X337="",0,CEILING((X337/$H337),1)*$H337),"")</f>
        <v>105</v>
      </c>
      <c r="Z337" s="36">
        <f>IFERROR(IF(Y337=0,"",ROUNDUP(Y337/H337,0)*0.00651),"")</f>
        <v>0.32550000000000001</v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117.59999999999998</v>
      </c>
      <c r="BN337" s="64">
        <f>IFERROR(Y337*I337/H337,"0")</f>
        <v>117.59999999999998</v>
      </c>
      <c r="BO337" s="64">
        <f>IFERROR(1/J337*(X337/H337),"0")</f>
        <v>0.27472527472527475</v>
      </c>
      <c r="BP337" s="64">
        <f>IFERROR(1/J337*(Y337/H337),"0")</f>
        <v>0.27472527472527475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105</v>
      </c>
      <c r="Y338" s="546">
        <f>IFERROR(IF(X338="",0,CEILING((X338/$H338),1)*$H338),"")</f>
        <v>105</v>
      </c>
      <c r="Z338" s="36">
        <f>IFERROR(IF(Y338=0,"",ROUNDUP(Y338/H338,0)*0.00651),"")</f>
        <v>0.32550000000000001</v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116.99999999999999</v>
      </c>
      <c r="BN338" s="64">
        <f>IFERROR(Y338*I338/H338,"0")</f>
        <v>116.99999999999999</v>
      </c>
      <c r="BO338" s="64">
        <f>IFERROR(1/J338*(X338/H338),"0")</f>
        <v>0.27472527472527475</v>
      </c>
      <c r="BP338" s="64">
        <f>IFERROR(1/J338*(Y338/H338),"0")</f>
        <v>0.27472527472527475</v>
      </c>
    </row>
    <row r="339" spans="1:68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100</v>
      </c>
      <c r="Y339" s="547">
        <f>IFERROR(Y336/H336,"0")+IFERROR(Y337/H337,"0")+IFERROR(Y338/H338,"0")</f>
        <v>100</v>
      </c>
      <c r="Z339" s="547">
        <f>IFERROR(IF(Z336="",0,Z336),"0")+IFERROR(IF(Z337="",0,Z337),"0")+IFERROR(IF(Z338="",0,Z338),"0")</f>
        <v>0.65100000000000002</v>
      </c>
      <c r="AA339" s="548"/>
      <c r="AB339" s="548"/>
      <c r="AC339" s="548"/>
    </row>
    <row r="340" spans="1:68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210</v>
      </c>
      <c r="Y340" s="547">
        <f>IFERROR(SUM(Y336:Y338),"0")</f>
        <v>210</v>
      </c>
      <c r="Z340" s="37"/>
      <c r="AA340" s="548"/>
      <c r="AB340" s="548"/>
      <c r="AC340" s="548"/>
    </row>
    <row r="341" spans="1:68" ht="27.75" customHeight="1" x14ac:dyDescent="0.2">
      <c r="A341" s="567" t="s">
        <v>538</v>
      </c>
      <c r="B341" s="568"/>
      <c r="C341" s="568"/>
      <c r="D341" s="568"/>
      <c r="E341" s="568"/>
      <c r="F341" s="568"/>
      <c r="G341" s="568"/>
      <c r="H341" s="568"/>
      <c r="I341" s="568"/>
      <c r="J341" s="568"/>
      <c r="K341" s="568"/>
      <c r="L341" s="568"/>
      <c r="M341" s="568"/>
      <c r="N341" s="568"/>
      <c r="O341" s="568"/>
      <c r="P341" s="568"/>
      <c r="Q341" s="568"/>
      <c r="R341" s="568"/>
      <c r="S341" s="568"/>
      <c r="T341" s="568"/>
      <c r="U341" s="568"/>
      <c r="V341" s="568"/>
      <c r="W341" s="568"/>
      <c r="X341" s="568"/>
      <c r="Y341" s="568"/>
      <c r="Z341" s="568"/>
      <c r="AA341" s="48"/>
      <c r="AB341" s="48"/>
      <c r="AC341" s="48"/>
    </row>
    <row r="342" spans="1:68" ht="16.5" customHeight="1" x14ac:dyDescent="0.25">
      <c r="A342" s="565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1000</v>
      </c>
      <c r="Y344" s="546">
        <f t="shared" ref="Y344:Y350" si="3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1032</v>
      </c>
      <c r="BN344" s="64">
        <f t="shared" ref="BN344:BN350" si="39">IFERROR(Y344*I344/H344,"0")</f>
        <v>1037.1600000000001</v>
      </c>
      <c r="BO344" s="64">
        <f t="shared" ref="BO344:BO350" si="40">IFERROR(1/J344*(X344/H344),"0")</f>
        <v>1.3888888888888888</v>
      </c>
      <c r="BP344" s="64">
        <f t="shared" ref="BP344:BP350" si="41">IFERROR(1/J344*(Y344/H344),"0")</f>
        <v>1.3958333333333333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1000</v>
      </c>
      <c r="Y345" s="546">
        <f t="shared" si="37"/>
        <v>1005</v>
      </c>
      <c r="Z345" s="36">
        <f>IFERROR(IF(Y345=0,"",ROUNDUP(Y345/H345,0)*0.02175),"")</f>
        <v>1.4572499999999999</v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1032</v>
      </c>
      <c r="BN345" s="64">
        <f t="shared" si="39"/>
        <v>1037.1600000000001</v>
      </c>
      <c r="BO345" s="64">
        <f t="shared" si="40"/>
        <v>1.3888888888888888</v>
      </c>
      <c r="BP345" s="64">
        <f t="shared" si="41"/>
        <v>1.3958333333333333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1000</v>
      </c>
      <c r="Y347" s="546">
        <f t="shared" si="3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1032</v>
      </c>
      <c r="BN347" s="64">
        <f t="shared" si="39"/>
        <v>1037.1600000000001</v>
      </c>
      <c r="BO347" s="64">
        <f t="shared" si="40"/>
        <v>1.3888888888888888</v>
      </c>
      <c r="BP347" s="64">
        <f t="shared" si="41"/>
        <v>1.3958333333333333</v>
      </c>
    </row>
    <row r="348" spans="1:68" ht="27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200</v>
      </c>
      <c r="Y351" s="547">
        <f>IFERROR(Y344/H344,"0")+IFERROR(Y345/H345,"0")+IFERROR(Y346/H346,"0")+IFERROR(Y347/H347,"0")+IFERROR(Y348/H348,"0")+IFERROR(Y349/H349,"0")+IFERROR(Y350/H350,"0")</f>
        <v>201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4.3717499999999996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3000</v>
      </c>
      <c r="Y352" s="547">
        <f>IFERROR(SUM(Y344:Y350),"0")</f>
        <v>3015</v>
      </c>
      <c r="Z352" s="37"/>
      <c r="AA352" s="548"/>
      <c r="AB352" s="548"/>
      <c r="AC352" s="548"/>
    </row>
    <row r="353" spans="1:68" ht="14.25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1000</v>
      </c>
      <c r="Y354" s="546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66.666666666666671</v>
      </c>
      <c r="Y356" s="547">
        <f>IFERROR(Y354/H354,"0")+IFERROR(Y355/H355,"0")</f>
        <v>67</v>
      </c>
      <c r="Z356" s="547">
        <f>IFERROR(IF(Z354="",0,Z354),"0")+IFERROR(IF(Z355="",0,Z355),"0")</f>
        <v>1.4572499999999999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1000</v>
      </c>
      <c r="Y357" s="547">
        <f>IFERROR(SUM(Y354:Y355),"0")</f>
        <v>1005</v>
      </c>
      <c r="Z357" s="37"/>
      <c r="AA357" s="548"/>
      <c r="AB357" s="548"/>
      <c r="AC357" s="548"/>
    </row>
    <row r="358" spans="1:68" ht="14.25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customHeight="1" x14ac:dyDescent="0.25">
      <c r="A367" s="565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2000</v>
      </c>
      <c r="Y379" s="546">
        <f>IFERROR(IF(X379="",0,CEILING((X379/$H379),1)*$H379),"")</f>
        <v>2007</v>
      </c>
      <c r="Z379" s="36">
        <f>IFERROR(IF(Y379=0,"",ROUNDUP(Y379/H379,0)*0.01898),"")</f>
        <v>4.2325400000000002</v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2115.3333333333335</v>
      </c>
      <c r="BN379" s="64">
        <f>IFERROR(Y379*I379/H379,"0")</f>
        <v>2122.7370000000001</v>
      </c>
      <c r="BO379" s="64">
        <f>IFERROR(1/J379*(X379/H379),"0")</f>
        <v>3.4722222222222223</v>
      </c>
      <c r="BP379" s="64">
        <f>IFERROR(1/J379*(Y379/H379),"0")</f>
        <v>3.484375</v>
      </c>
    </row>
    <row r="380" spans="1:68" ht="27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120</v>
      </c>
      <c r="Y380" s="546">
        <f>IFERROR(IF(X380="",0,CEILING((X380/$H380),1)*$H380),"")</f>
        <v>120</v>
      </c>
      <c r="Z380" s="36">
        <f>IFERROR(IF(Y380=0,"",ROUNDUP(Y380/H380,0)*0.00651),"")</f>
        <v>0.32550000000000001</v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133.20000000000002</v>
      </c>
      <c r="BN380" s="64">
        <f>IFERROR(Y380*I380/H380,"0")</f>
        <v>133.20000000000002</v>
      </c>
      <c r="BO380" s="64">
        <f>IFERROR(1/J380*(X380/H380),"0")</f>
        <v>0.27472527472527475</v>
      </c>
      <c r="BP380" s="64">
        <f>IFERROR(1/J380*(Y380/H380),"0")</f>
        <v>0.27472527472527475</v>
      </c>
    </row>
    <row r="381" spans="1:68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272.22222222222223</v>
      </c>
      <c r="Y381" s="547">
        <f>IFERROR(Y379/H379,"0")+IFERROR(Y380/H380,"0")</f>
        <v>273</v>
      </c>
      <c r="Z381" s="547">
        <f>IFERROR(IF(Z379="",0,Z379),"0")+IFERROR(IF(Z380="",0,Z380),"0")</f>
        <v>4.5580400000000001</v>
      </c>
      <c r="AA381" s="548"/>
      <c r="AB381" s="548"/>
      <c r="AC381" s="548"/>
    </row>
    <row r="382" spans="1:68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2120</v>
      </c>
      <c r="Y382" s="547">
        <f>IFERROR(SUM(Y379:Y380),"0")</f>
        <v>2127</v>
      </c>
      <c r="Z382" s="37"/>
      <c r="AA382" s="548"/>
      <c r="AB382" s="548"/>
      <c r="AC382" s="548"/>
    </row>
    <row r="383" spans="1:68" ht="27.75" customHeight="1" x14ac:dyDescent="0.2">
      <c r="A383" s="567" t="s">
        <v>588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48"/>
      <c r="AB383" s="48"/>
      <c r="AC383" s="48"/>
    </row>
    <row r="384" spans="1:68" ht="16.5" customHeight="1" x14ac:dyDescent="0.25">
      <c r="A384" s="565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7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548"/>
      <c r="AB396" s="548"/>
      <c r="AC396" s="548"/>
    </row>
    <row r="397" spans="1:68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0</v>
      </c>
      <c r="Y397" s="547">
        <f>IFERROR(SUM(Y386:Y395),"0")</f>
        <v>0</v>
      </c>
      <c r="Z397" s="37"/>
      <c r="AA397" s="548"/>
      <c r="AB397" s="548"/>
      <c r="AC397" s="548"/>
    </row>
    <row r="398" spans="1:68" ht="14.25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customHeight="1" x14ac:dyDescent="0.25">
      <c r="A403" s="565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customHeight="1" x14ac:dyDescent="0.25">
      <c r="A415" s="565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customHeight="1" x14ac:dyDescent="0.2">
      <c r="A420" s="567" t="s">
        <v>640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48"/>
      <c r="AB420" s="48"/>
      <c r="AC420" s="48"/>
    </row>
    <row r="421" spans="1:68" ht="16.5" customHeight="1" x14ac:dyDescent="0.25">
      <c r="A421" s="565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6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350</v>
      </c>
      <c r="Y424" s="546">
        <f t="shared" si="48"/>
        <v>353.76</v>
      </c>
      <c r="Z424" s="36">
        <f t="shared" si="49"/>
        <v>0.80132000000000003</v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373.86363636363637</v>
      </c>
      <c r="BN424" s="64">
        <f t="shared" si="51"/>
        <v>377.87999999999994</v>
      </c>
      <c r="BO424" s="64">
        <f t="shared" si="52"/>
        <v>0.63738344988344986</v>
      </c>
      <c r="BP424" s="64">
        <f t="shared" si="53"/>
        <v>0.64423076923076927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7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1000</v>
      </c>
      <c r="Y425" s="546">
        <f t="shared" si="48"/>
        <v>1003.2</v>
      </c>
      <c r="Z425" s="36">
        <f t="shared" si="49"/>
        <v>2.2724000000000002</v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1068.1818181818182</v>
      </c>
      <c r="BN425" s="64">
        <f t="shared" si="51"/>
        <v>1071.5999999999999</v>
      </c>
      <c r="BO425" s="64">
        <f t="shared" si="52"/>
        <v>1.821095571095571</v>
      </c>
      <c r="BP425" s="64">
        <f t="shared" si="53"/>
        <v>1.8269230769230771</v>
      </c>
    </row>
    <row r="426" spans="1:68" ht="27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1000</v>
      </c>
      <c r="Y428" s="546">
        <f t="shared" si="48"/>
        <v>1003.2</v>
      </c>
      <c r="Z428" s="36">
        <f t="shared" si="49"/>
        <v>2.2724000000000002</v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1068.1818181818182</v>
      </c>
      <c r="BN428" s="64">
        <f t="shared" si="51"/>
        <v>1071.5999999999999</v>
      </c>
      <c r="BO428" s="64">
        <f t="shared" si="52"/>
        <v>1.821095571095571</v>
      </c>
      <c r="BP428" s="64">
        <f t="shared" si="53"/>
        <v>1.8269230769230771</v>
      </c>
    </row>
    <row r="429" spans="1:68" ht="16.5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445.07575757575751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447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5.3461200000000009</v>
      </c>
      <c r="AA435" s="548"/>
      <c r="AB435" s="548"/>
      <c r="AC435" s="548"/>
    </row>
    <row r="436" spans="1:68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2350</v>
      </c>
      <c r="Y436" s="547">
        <f>IFERROR(SUM(Y423:Y434),"0")</f>
        <v>2360.16</v>
      </c>
      <c r="Z436" s="37"/>
      <c r="AA436" s="548"/>
      <c r="AB436" s="548"/>
      <c r="AC436" s="548"/>
    </row>
    <row r="437" spans="1:68" ht="14.25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7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1000</v>
      </c>
      <c r="Y438" s="546">
        <f>IFERROR(IF(X438="",0,CEILING((X438/$H438),1)*$H438),"")</f>
        <v>1003.2</v>
      </c>
      <c r="Z438" s="36">
        <f>IFERROR(IF(Y438=0,"",ROUNDUP(Y438/H438,0)*0.01196),"")</f>
        <v>2.2724000000000002</v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1068.1818181818182</v>
      </c>
      <c r="BN438" s="64">
        <f>IFERROR(Y438*I438/H438,"0")</f>
        <v>1071.5999999999999</v>
      </c>
      <c r="BO438" s="64">
        <f>IFERROR(1/J438*(X438/H438),"0")</f>
        <v>1.821095571095571</v>
      </c>
      <c r="BP438" s="64">
        <f>IFERROR(1/J438*(Y438/H438),"0")</f>
        <v>1.8269230769230771</v>
      </c>
    </row>
    <row r="439" spans="1:68" ht="16.5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189.39393939393938</v>
      </c>
      <c r="Y441" s="547">
        <f>IFERROR(Y438/H438,"0")+IFERROR(Y439/H439,"0")+IFERROR(Y440/H440,"0")</f>
        <v>190</v>
      </c>
      <c r="Z441" s="547">
        <f>IFERROR(IF(Z438="",0,Z438),"0")+IFERROR(IF(Z439="",0,Z439),"0")+IFERROR(IF(Z440="",0,Z440),"0")</f>
        <v>2.2724000000000002</v>
      </c>
      <c r="AA441" s="548"/>
      <c r="AB441" s="548"/>
      <c r="AC441" s="548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1000</v>
      </c>
      <c r="Y442" s="547">
        <f>IFERROR(SUM(Y438:Y440),"0")</f>
        <v>1003.2</v>
      </c>
      <c r="Z442" s="37"/>
      <c r="AA442" s="548"/>
      <c r="AB442" s="548"/>
      <c r="AC442" s="548"/>
    </row>
    <row r="443" spans="1:68" ht="14.25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500</v>
      </c>
      <c r="Y444" s="546">
        <f t="shared" ref="Y444:Y449" si="54">IFERROR(IF(X444="",0,CEILING((X444/$H444),1)*$H444),"")</f>
        <v>501.6</v>
      </c>
      <c r="Z444" s="36">
        <f>IFERROR(IF(Y444=0,"",ROUNDUP(Y444/H444,0)*0.01196),"")</f>
        <v>1.1362000000000001</v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534.09090909090912</v>
      </c>
      <c r="BN444" s="64">
        <f t="shared" ref="BN444:BN449" si="56">IFERROR(Y444*I444/H444,"0")</f>
        <v>535.79999999999995</v>
      </c>
      <c r="BO444" s="64">
        <f t="shared" ref="BO444:BO449" si="57">IFERROR(1/J444*(X444/H444),"0")</f>
        <v>0.91054778554778548</v>
      </c>
      <c r="BP444" s="64">
        <f t="shared" ref="BP444:BP449" si="58">IFERROR(1/J444*(Y444/H444),"0")</f>
        <v>0.91346153846153855</v>
      </c>
    </row>
    <row r="445" spans="1:68" ht="27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500</v>
      </c>
      <c r="Y445" s="546">
        <f t="shared" si="54"/>
        <v>501.6</v>
      </c>
      <c r="Z445" s="36">
        <f>IFERROR(IF(Y445=0,"",ROUNDUP(Y445/H445,0)*0.01196),"")</f>
        <v>1.1362000000000001</v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534.09090909090912</v>
      </c>
      <c r="BN445" s="64">
        <f t="shared" si="56"/>
        <v>535.79999999999995</v>
      </c>
      <c r="BO445" s="64">
        <f t="shared" si="57"/>
        <v>0.91054778554778548</v>
      </c>
      <c r="BP445" s="64">
        <f t="shared" si="58"/>
        <v>0.91346153846153855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1000</v>
      </c>
      <c r="Y446" s="546">
        <f t="shared" si="54"/>
        <v>1003.2</v>
      </c>
      <c r="Z446" s="36">
        <f>IFERROR(IF(Y446=0,"",ROUNDUP(Y446/H446,0)*0.01196),"")</f>
        <v>2.2724000000000002</v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1068.1818181818182</v>
      </c>
      <c r="BN446" s="64">
        <f t="shared" si="56"/>
        <v>1071.5999999999999</v>
      </c>
      <c r="BO446" s="64">
        <f t="shared" si="57"/>
        <v>1.821095571095571</v>
      </c>
      <c r="BP446" s="64">
        <f t="shared" si="58"/>
        <v>1.8269230769230771</v>
      </c>
    </row>
    <row r="447" spans="1:68" ht="27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378.78787878787875</v>
      </c>
      <c r="Y450" s="547">
        <f>IFERROR(Y444/H444,"0")+IFERROR(Y445/H445,"0")+IFERROR(Y446/H446,"0")+IFERROR(Y447/H447,"0")+IFERROR(Y448/H448,"0")+IFERROR(Y449/H449,"0")</f>
        <v>380</v>
      </c>
      <c r="Z450" s="547">
        <f>IFERROR(IF(Z444="",0,Z444),"0")+IFERROR(IF(Z445="",0,Z445),"0")+IFERROR(IF(Z446="",0,Z446),"0")+IFERROR(IF(Z447="",0,Z447),"0")+IFERROR(IF(Z448="",0,Z448),"0")+IFERROR(IF(Z449="",0,Z449),"0")</f>
        <v>4.5448000000000004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2000</v>
      </c>
      <c r="Y451" s="547">
        <f>IFERROR(SUM(Y444:Y449),"0")</f>
        <v>2006.4</v>
      </c>
      <c r="Z451" s="37"/>
      <c r="AA451" s="548"/>
      <c r="AB451" s="548"/>
      <c r="AC451" s="548"/>
    </row>
    <row r="452" spans="1:68" ht="14.25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6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customHeight="1" x14ac:dyDescent="0.2">
      <c r="A458" s="567" t="s">
        <v>704</v>
      </c>
      <c r="B458" s="568"/>
      <c r="C458" s="568"/>
      <c r="D458" s="568"/>
      <c r="E458" s="568"/>
      <c r="F458" s="568"/>
      <c r="G458" s="568"/>
      <c r="H458" s="568"/>
      <c r="I458" s="568"/>
      <c r="J458" s="568"/>
      <c r="K458" s="568"/>
      <c r="L458" s="568"/>
      <c r="M458" s="568"/>
      <c r="N458" s="568"/>
      <c r="O458" s="568"/>
      <c r="P458" s="568"/>
      <c r="Q458" s="568"/>
      <c r="R458" s="568"/>
      <c r="S458" s="568"/>
      <c r="T458" s="568"/>
      <c r="U458" s="568"/>
      <c r="V458" s="568"/>
      <c r="W458" s="568"/>
      <c r="X458" s="568"/>
      <c r="Y458" s="568"/>
      <c r="Z458" s="568"/>
      <c r="AA458" s="48"/>
      <c r="AB458" s="48"/>
      <c r="AC458" s="48"/>
    </row>
    <row r="459" spans="1:68" ht="16.5" customHeight="1" x14ac:dyDescent="0.25">
      <c r="A459" s="565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3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7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200</v>
      </c>
      <c r="Y479" s="546">
        <f>IFERROR(IF(X479="",0,CEILING((X479/$H479),1)*$H479),"")</f>
        <v>207</v>
      </c>
      <c r="Z479" s="36">
        <f>IFERROR(IF(Y479=0,"",ROUNDUP(Y479/H479,0)*0.01898),"")</f>
        <v>0.43653999999999998</v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211.53333333333333</v>
      </c>
      <c r="BN479" s="64">
        <f>IFERROR(Y479*I479/H479,"0")</f>
        <v>218.93700000000001</v>
      </c>
      <c r="BO479" s="64">
        <f>IFERROR(1/J479*(X479/H479),"0")</f>
        <v>0.34722222222222221</v>
      </c>
      <c r="BP479" s="64">
        <f>IFERROR(1/J479*(Y479/H479),"0")</f>
        <v>0.359375</v>
      </c>
    </row>
    <row r="480" spans="1:68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22.222222222222221</v>
      </c>
      <c r="Y480" s="547">
        <f>IFERROR(Y479/H479,"0")</f>
        <v>23</v>
      </c>
      <c r="Z480" s="547">
        <f>IFERROR(IF(Z479="",0,Z479),"0")</f>
        <v>0.43653999999999998</v>
      </c>
      <c r="AA480" s="548"/>
      <c r="AB480" s="548"/>
      <c r="AC480" s="548"/>
    </row>
    <row r="481" spans="1:68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200</v>
      </c>
      <c r="Y481" s="547">
        <f>IFERROR(SUM(Y479:Y479),"0")</f>
        <v>207</v>
      </c>
      <c r="Z481" s="37"/>
      <c r="AA481" s="548"/>
      <c r="AB481" s="548"/>
      <c r="AC481" s="548"/>
    </row>
    <row r="482" spans="1:68" ht="14.25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5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customHeight="1" x14ac:dyDescent="0.25">
      <c r="A487" s="565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77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0"/>
      <c r="P492" s="693" t="s">
        <v>744</v>
      </c>
      <c r="Q492" s="666"/>
      <c r="R492" s="666"/>
      <c r="S492" s="666"/>
      <c r="T492" s="666"/>
      <c r="U492" s="666"/>
      <c r="V492" s="667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14260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14336.16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0"/>
      <c r="P493" s="693" t="s">
        <v>745</v>
      </c>
      <c r="Q493" s="666"/>
      <c r="R493" s="666"/>
      <c r="S493" s="666"/>
      <c r="T493" s="666"/>
      <c r="U493" s="666"/>
      <c r="V493" s="667"/>
      <c r="W493" s="37" t="s">
        <v>69</v>
      </c>
      <c r="X493" s="547">
        <f>IFERROR(SUM(BM22:BM489),"0")</f>
        <v>15087.521017871019</v>
      </c>
      <c r="Y493" s="547">
        <f>IFERROR(SUM(BN22:BN489),"0")</f>
        <v>15167.849999999999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0"/>
      <c r="P494" s="693" t="s">
        <v>746</v>
      </c>
      <c r="Q494" s="666"/>
      <c r="R494" s="666"/>
      <c r="S494" s="666"/>
      <c r="T494" s="666"/>
      <c r="U494" s="666"/>
      <c r="V494" s="667"/>
      <c r="W494" s="37" t="s">
        <v>747</v>
      </c>
      <c r="X494" s="38">
        <f>ROUNDUP(SUM(BO22:BO489),0)</f>
        <v>25</v>
      </c>
      <c r="Y494" s="38">
        <f>ROUNDUP(SUM(BP22:BP489),0)</f>
        <v>25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0"/>
      <c r="P495" s="693" t="s">
        <v>748</v>
      </c>
      <c r="Q495" s="666"/>
      <c r="R495" s="666"/>
      <c r="S495" s="666"/>
      <c r="T495" s="666"/>
      <c r="U495" s="666"/>
      <c r="V495" s="667"/>
      <c r="W495" s="37" t="s">
        <v>69</v>
      </c>
      <c r="X495" s="547">
        <f>GrossWeightTotal+PalletQtyTotal*25</f>
        <v>15712.521017871019</v>
      </c>
      <c r="Y495" s="547">
        <f>GrossWeightTotalR+PalletQtyTotalR*25</f>
        <v>15792.849999999999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0"/>
      <c r="P496" s="693" t="s">
        <v>749</v>
      </c>
      <c r="Q496" s="666"/>
      <c r="R496" s="666"/>
      <c r="S496" s="666"/>
      <c r="T496" s="666"/>
      <c r="U496" s="666"/>
      <c r="V496" s="667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2198.9175947509279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2209</v>
      </c>
      <c r="Z496" s="37"/>
      <c r="AA496" s="548"/>
      <c r="AB496" s="548"/>
      <c r="AC496" s="548"/>
    </row>
    <row r="497" spans="1:32" ht="14.25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0"/>
      <c r="P497" s="693" t="s">
        <v>750</v>
      </c>
      <c r="Q497" s="666"/>
      <c r="R497" s="666"/>
      <c r="S497" s="666"/>
      <c r="T497" s="666"/>
      <c r="U497" s="666"/>
      <c r="V497" s="667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29.07038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1" t="s">
        <v>99</v>
      </c>
      <c r="D499" s="582"/>
      <c r="E499" s="582"/>
      <c r="F499" s="582"/>
      <c r="G499" s="582"/>
      <c r="H499" s="583"/>
      <c r="I499" s="581" t="s">
        <v>249</v>
      </c>
      <c r="J499" s="582"/>
      <c r="K499" s="582"/>
      <c r="L499" s="582"/>
      <c r="M499" s="582"/>
      <c r="N499" s="582"/>
      <c r="O499" s="582"/>
      <c r="P499" s="582"/>
      <c r="Q499" s="582"/>
      <c r="R499" s="582"/>
      <c r="S499" s="583"/>
      <c r="T499" s="581" t="s">
        <v>538</v>
      </c>
      <c r="U499" s="583"/>
      <c r="V499" s="581" t="s">
        <v>588</v>
      </c>
      <c r="W499" s="582"/>
      <c r="X499" s="583"/>
      <c r="Y499" s="542" t="s">
        <v>640</v>
      </c>
      <c r="Z499" s="581" t="s">
        <v>704</v>
      </c>
      <c r="AA499" s="583"/>
      <c r="AB499" s="52"/>
      <c r="AC499" s="52"/>
      <c r="AF499" s="543"/>
    </row>
    <row r="500" spans="1:32" ht="14.25" customHeight="1" thickTop="1" x14ac:dyDescent="0.2">
      <c r="A500" s="870" t="s">
        <v>753</v>
      </c>
      <c r="B500" s="581" t="s">
        <v>63</v>
      </c>
      <c r="C500" s="581" t="s">
        <v>100</v>
      </c>
      <c r="D500" s="581" t="s">
        <v>117</v>
      </c>
      <c r="E500" s="581" t="s">
        <v>173</v>
      </c>
      <c r="F500" s="581" t="s">
        <v>192</v>
      </c>
      <c r="G500" s="581" t="s">
        <v>222</v>
      </c>
      <c r="H500" s="581" t="s">
        <v>99</v>
      </c>
      <c r="I500" s="581" t="s">
        <v>250</v>
      </c>
      <c r="J500" s="581" t="s">
        <v>291</v>
      </c>
      <c r="K500" s="581" t="s">
        <v>351</v>
      </c>
      <c r="L500" s="581" t="s">
        <v>394</v>
      </c>
      <c r="M500" s="581" t="s">
        <v>410</v>
      </c>
      <c r="N500" s="543"/>
      <c r="O500" s="581" t="s">
        <v>422</v>
      </c>
      <c r="P500" s="581" t="s">
        <v>432</v>
      </c>
      <c r="Q500" s="581" t="s">
        <v>442</v>
      </c>
      <c r="R500" s="581" t="s">
        <v>447</v>
      </c>
      <c r="S500" s="581" t="s">
        <v>528</v>
      </c>
      <c r="T500" s="581" t="s">
        <v>539</v>
      </c>
      <c r="U500" s="581" t="s">
        <v>573</v>
      </c>
      <c r="V500" s="581" t="s">
        <v>589</v>
      </c>
      <c r="W500" s="581" t="s">
        <v>621</v>
      </c>
      <c r="X500" s="581" t="s">
        <v>636</v>
      </c>
      <c r="Y500" s="581" t="s">
        <v>640</v>
      </c>
      <c r="Z500" s="581" t="s">
        <v>704</v>
      </c>
      <c r="AA500" s="581" t="s">
        <v>740</v>
      </c>
      <c r="AB500" s="52"/>
      <c r="AC500" s="52"/>
      <c r="AF500" s="543"/>
    </row>
    <row r="501" spans="1:32" ht="13.5" customHeight="1" thickBot="1" x14ac:dyDescent="0.25">
      <c r="A501" s="871"/>
      <c r="B501" s="595"/>
      <c r="C501" s="595"/>
      <c r="D501" s="595"/>
      <c r="E501" s="595"/>
      <c r="F501" s="595"/>
      <c r="G501" s="595"/>
      <c r="H501" s="595"/>
      <c r="I501" s="595"/>
      <c r="J501" s="595"/>
      <c r="K501" s="595"/>
      <c r="L501" s="595"/>
      <c r="M501" s="595"/>
      <c r="N501" s="543"/>
      <c r="O501" s="595"/>
      <c r="P501" s="595"/>
      <c r="Q501" s="595"/>
      <c r="R501" s="595"/>
      <c r="S501" s="595"/>
      <c r="T501" s="595"/>
      <c r="U501" s="595"/>
      <c r="V501" s="595"/>
      <c r="W501" s="595"/>
      <c r="X501" s="595"/>
      <c r="Y501" s="595"/>
      <c r="Z501" s="595"/>
      <c r="AA501" s="595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205.20000000000002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2" s="46">
        <f>IFERROR(Y86*1,"0")+IFERROR(Y87*1,"0")+IFERROR(Y88*1,"0")+IFERROR(Y92*1,"0")+IFERROR(Y93*1,"0")+IFERROR(Y94*1,"0")+IFERROR(Y95*1,"0")</f>
        <v>1061.1000000000001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953.1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81.599999999999994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0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101.39999999999999</v>
      </c>
      <c r="S502" s="46">
        <f>IFERROR(Y336*1,"0")+IFERROR(Y337*1,"0")+IFERROR(Y338*1,"0")</f>
        <v>210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4020</v>
      </c>
      <c r="U502" s="46">
        <f>IFERROR(Y369*1,"0")+IFERROR(Y370*1,"0")+IFERROR(Y374*1,"0")+IFERROR(Y375*1,"0")+IFERROR(Y379*1,"0")+IFERROR(Y380*1,"0")</f>
        <v>2127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5369.7599999999993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207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196:E196"/>
    <mergeCell ref="P419:V419"/>
    <mergeCell ref="P294:T294"/>
    <mergeCell ref="P381:V381"/>
    <mergeCell ref="D483:E483"/>
    <mergeCell ref="P447:T447"/>
    <mergeCell ref="P496:V496"/>
    <mergeCell ref="P500:P501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P492:V492"/>
    <mergeCell ref="Z499:AA499"/>
    <mergeCell ref="P286:V286"/>
    <mergeCell ref="A339:O340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U500:U501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P483:T483"/>
    <mergeCell ref="A328:Z328"/>
    <mergeCell ref="A157:Z157"/>
    <mergeCell ref="A35:O36"/>
    <mergeCell ref="D22:E22"/>
    <mergeCell ref="P470:T470"/>
    <mergeCell ref="D447:E447"/>
    <mergeCell ref="A127:O128"/>
    <mergeCell ref="V500:V501"/>
    <mergeCell ref="A169:Z169"/>
    <mergeCell ref="P471:V471"/>
    <mergeCell ref="A467:Z467"/>
    <mergeCell ref="P130:T130"/>
    <mergeCell ref="D136:E136"/>
    <mergeCell ref="D434:E434"/>
    <mergeCell ref="P46:T46"/>
    <mergeCell ref="D154:E154"/>
    <mergeCell ref="D225:E225"/>
    <mergeCell ref="P409:T409"/>
    <mergeCell ref="D461:E461"/>
    <mergeCell ref="P61:T61"/>
    <mergeCell ref="P359:T359"/>
    <mergeCell ref="A273:Z273"/>
    <mergeCell ref="A476:O477"/>
    <mergeCell ref="P346:T346"/>
    <mergeCell ref="A305:O306"/>
    <mergeCell ref="D292:E292"/>
    <mergeCell ref="D227:E227"/>
    <mergeCell ref="P125:T125"/>
    <mergeCell ref="D202:E202"/>
    <mergeCell ref="A413:O414"/>
    <mergeCell ref="A179:Z179"/>
    <mergeCell ref="A492:O497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V6:W9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A59:Z59"/>
    <mergeCell ref="P222:T222"/>
    <mergeCell ref="P193:T193"/>
    <mergeCell ref="P22:T22"/>
    <mergeCell ref="D428:E428"/>
    <mergeCell ref="P40:T40"/>
    <mergeCell ref="E500:E501"/>
    <mergeCell ref="G500:G501"/>
    <mergeCell ref="P80:T80"/>
    <mergeCell ref="D194:E194"/>
    <mergeCell ref="Z17:Z18"/>
    <mergeCell ref="P173:V173"/>
    <mergeCell ref="P271:V271"/>
    <mergeCell ref="A283:Z283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I499:S499"/>
    <mergeCell ref="H17:H18"/>
    <mergeCell ref="P261:T261"/>
    <mergeCell ref="D204:E204"/>
    <mergeCell ref="P388:T388"/>
    <mergeCell ref="P161:T161"/>
    <mergeCell ref="D198:E198"/>
    <mergeCell ref="D440:E440"/>
    <mergeCell ref="D269:E269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D349:E349"/>
    <mergeCell ref="A38:Z38"/>
    <mergeCell ref="P207:T207"/>
    <mergeCell ref="P299:T299"/>
    <mergeCell ref="P150:V150"/>
    <mergeCell ref="P326:V326"/>
    <mergeCell ref="D203:E203"/>
    <mergeCell ref="P330:T330"/>
    <mergeCell ref="P159:T159"/>
    <mergeCell ref="A276:O277"/>
    <mergeCell ref="D267:E267"/>
    <mergeCell ref="D359:E359"/>
    <mergeCell ref="P51:T51"/>
    <mergeCell ref="P26:T26"/>
    <mergeCell ref="P324:T32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D394:E394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P256:V256"/>
    <mergeCell ref="A37:Z37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424:T424"/>
    <mergeCell ref="D345:E345"/>
    <mergeCell ref="D27:E27"/>
    <mergeCell ref="D325:E325"/>
    <mergeCell ref="P208:T208"/>
    <mergeCell ref="A398:Z398"/>
    <mergeCell ref="P15:T16"/>
    <mergeCell ref="A132:O133"/>
    <mergeCell ref="D116:E116"/>
    <mergeCell ref="A335:Z335"/>
    <mergeCell ref="D162:E162"/>
    <mergeCell ref="A69:O70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D53:E53"/>
    <mergeCell ref="A84:Z84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P264:V264"/>
    <mergeCell ref="A396:O397"/>
    <mergeCell ref="D224:E224"/>
    <mergeCell ref="P103:T103"/>
    <mergeCell ref="P268:T268"/>
    <mergeCell ref="P276:V276"/>
    <mergeCell ref="A265:Z265"/>
    <mergeCell ref="P303:T30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2025-10-24T11:07:03Z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