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ABDFB3C-24F1-40A8-9C85-40A0EB4637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1" i="1" l="1"/>
  <c r="Y490" i="1"/>
  <c r="X490" i="1"/>
  <c r="BP489" i="1"/>
  <c r="BO489" i="1"/>
  <c r="BN489" i="1"/>
  <c r="BM489" i="1"/>
  <c r="Z489" i="1"/>
  <c r="Z490" i="1" s="1"/>
  <c r="Y489" i="1"/>
  <c r="AA502" i="1" s="1"/>
  <c r="P489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X419" i="1"/>
  <c r="X418" i="1"/>
  <c r="BO417" i="1"/>
  <c r="BM417" i="1"/>
  <c r="Y417" i="1"/>
  <c r="P417" i="1"/>
  <c r="X414" i="1"/>
  <c r="X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Y414" i="1" s="1"/>
  <c r="P409" i="1"/>
  <c r="X407" i="1"/>
  <c r="X406" i="1"/>
  <c r="BO405" i="1"/>
  <c r="BM405" i="1"/>
  <c r="Y405" i="1"/>
  <c r="W502" i="1" s="1"/>
  <c r="P405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X397" i="1"/>
  <c r="X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BP387" i="1" s="1"/>
  <c r="P387" i="1"/>
  <c r="BO386" i="1"/>
  <c r="BM386" i="1"/>
  <c r="Y386" i="1"/>
  <c r="P386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Y371" i="1" s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X356" i="1"/>
  <c r="BO355" i="1"/>
  <c r="BM355" i="1"/>
  <c r="Y355" i="1"/>
  <c r="P355" i="1"/>
  <c r="BO354" i="1"/>
  <c r="BM354" i="1"/>
  <c r="Y354" i="1"/>
  <c r="Y356" i="1" s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Z336" i="1" s="1"/>
  <c r="P336" i="1"/>
  <c r="X333" i="1"/>
  <c r="X332" i="1"/>
  <c r="BO331" i="1"/>
  <c r="BM331" i="1"/>
  <c r="Y331" i="1"/>
  <c r="P331" i="1"/>
  <c r="BO330" i="1"/>
  <c r="BM330" i="1"/>
  <c r="Y330" i="1"/>
  <c r="Y332" i="1" s="1"/>
  <c r="P330" i="1"/>
  <c r="BP329" i="1"/>
  <c r="BO329" i="1"/>
  <c r="BN329" i="1"/>
  <c r="BM329" i="1"/>
  <c r="Z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P322" i="1"/>
  <c r="X320" i="1"/>
  <c r="X319" i="1"/>
  <c r="BO318" i="1"/>
  <c r="BM318" i="1"/>
  <c r="Y318" i="1"/>
  <c r="P318" i="1"/>
  <c r="BO317" i="1"/>
  <c r="BM317" i="1"/>
  <c r="Y317" i="1"/>
  <c r="Y319" i="1" s="1"/>
  <c r="P317" i="1"/>
  <c r="BP316" i="1"/>
  <c r="BO316" i="1"/>
  <c r="BN316" i="1"/>
  <c r="BM316" i="1"/>
  <c r="Z316" i="1"/>
  <c r="Y316" i="1"/>
  <c r="P316" i="1"/>
  <c r="X314" i="1"/>
  <c r="X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Q502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Y270" i="1" s="1"/>
  <c r="P268" i="1"/>
  <c r="BP267" i="1"/>
  <c r="BO267" i="1"/>
  <c r="BN267" i="1"/>
  <c r="BM267" i="1"/>
  <c r="Z267" i="1"/>
  <c r="Y267" i="1"/>
  <c r="P267" i="1"/>
  <c r="X264" i="1"/>
  <c r="X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Z182" i="1" s="1"/>
  <c r="P182" i="1"/>
  <c r="BO181" i="1"/>
  <c r="BM181" i="1"/>
  <c r="Y181" i="1"/>
  <c r="P181" i="1"/>
  <c r="X178" i="1"/>
  <c r="X177" i="1"/>
  <c r="BO176" i="1"/>
  <c r="BM176" i="1"/>
  <c r="Y176" i="1"/>
  <c r="Y177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P142" i="1" s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Y121" i="1" s="1"/>
  <c r="P120" i="1"/>
  <c r="X118" i="1"/>
  <c r="X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X90" i="1"/>
  <c r="X89" i="1"/>
  <c r="BO88" i="1"/>
  <c r="BN88" i="1"/>
  <c r="BM88" i="1"/>
  <c r="Z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X83" i="1"/>
  <c r="X82" i="1"/>
  <c r="BO81" i="1"/>
  <c r="BM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Y69" i="1" s="1"/>
  <c r="P66" i="1"/>
  <c r="X64" i="1"/>
  <c r="X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P42" i="1"/>
  <c r="BO41" i="1"/>
  <c r="BM41" i="1"/>
  <c r="Y41" i="1"/>
  <c r="BP41" i="1" s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P22" i="1"/>
  <c r="BO22" i="1"/>
  <c r="BN22" i="1"/>
  <c r="BM22" i="1"/>
  <c r="Z22" i="1"/>
  <c r="Z23" i="1" s="1"/>
  <c r="Y22" i="1"/>
  <c r="Y23" i="1" s="1"/>
  <c r="P22" i="1"/>
  <c r="H10" i="1"/>
  <c r="A9" i="1"/>
  <c r="D7" i="1"/>
  <c r="Q6" i="1"/>
  <c r="P2" i="1"/>
  <c r="BP26" i="1" l="1"/>
  <c r="BN26" i="1"/>
  <c r="Z26" i="1"/>
  <c r="BP61" i="1"/>
  <c r="BN61" i="1"/>
  <c r="Z61" i="1"/>
  <c r="BP101" i="1"/>
  <c r="BN101" i="1"/>
  <c r="Z101" i="1"/>
  <c r="BP136" i="1"/>
  <c r="BN136" i="1"/>
  <c r="Z136" i="1"/>
  <c r="BP207" i="1"/>
  <c r="BN207" i="1"/>
  <c r="Z207" i="1"/>
  <c r="BP242" i="1"/>
  <c r="BN242" i="1"/>
  <c r="Z242" i="1"/>
  <c r="BP274" i="1"/>
  <c r="BN274" i="1"/>
  <c r="Z274" i="1"/>
  <c r="BP310" i="1"/>
  <c r="BN310" i="1"/>
  <c r="Z310" i="1"/>
  <c r="BP323" i="1"/>
  <c r="BN323" i="1"/>
  <c r="Z323" i="1"/>
  <c r="BP349" i="1"/>
  <c r="BN349" i="1"/>
  <c r="Z349" i="1"/>
  <c r="BP392" i="1"/>
  <c r="BN392" i="1"/>
  <c r="Z392" i="1"/>
  <c r="BP430" i="1"/>
  <c r="BN430" i="1"/>
  <c r="Z430" i="1"/>
  <c r="BP454" i="1"/>
  <c r="BN454" i="1"/>
  <c r="Z454" i="1"/>
  <c r="BP42" i="1"/>
  <c r="BN42" i="1"/>
  <c r="Z42" i="1"/>
  <c r="BP81" i="1"/>
  <c r="BN81" i="1"/>
  <c r="Z81" i="1"/>
  <c r="BP113" i="1"/>
  <c r="BN113" i="1"/>
  <c r="Z113" i="1"/>
  <c r="I502" i="1"/>
  <c r="Y167" i="1"/>
  <c r="BP161" i="1"/>
  <c r="BN161" i="1"/>
  <c r="Z161" i="1"/>
  <c r="BP195" i="1"/>
  <c r="BN195" i="1"/>
  <c r="Z195" i="1"/>
  <c r="BP222" i="1"/>
  <c r="BN222" i="1"/>
  <c r="Z222" i="1"/>
  <c r="BP260" i="1"/>
  <c r="BN260" i="1"/>
  <c r="Z260" i="1"/>
  <c r="BN298" i="1"/>
  <c r="Z298" i="1"/>
  <c r="BP300" i="1"/>
  <c r="BN300" i="1"/>
  <c r="Z300" i="1"/>
  <c r="BP322" i="1"/>
  <c r="BN322" i="1"/>
  <c r="Z322" i="1"/>
  <c r="BP380" i="1"/>
  <c r="BN380" i="1"/>
  <c r="Z380" i="1"/>
  <c r="BP412" i="1"/>
  <c r="BN412" i="1"/>
  <c r="Z412" i="1"/>
  <c r="BP440" i="1"/>
  <c r="BN440" i="1"/>
  <c r="Z440" i="1"/>
  <c r="BP470" i="1"/>
  <c r="BN470" i="1"/>
  <c r="Z470" i="1"/>
  <c r="Y277" i="1"/>
  <c r="Y326" i="1"/>
  <c r="BP94" i="1"/>
  <c r="BN94" i="1"/>
  <c r="Z94" i="1"/>
  <c r="BP109" i="1"/>
  <c r="BN109" i="1"/>
  <c r="Z109" i="1"/>
  <c r="Y132" i="1"/>
  <c r="BP130" i="1"/>
  <c r="BN130" i="1"/>
  <c r="Z130" i="1"/>
  <c r="BP159" i="1"/>
  <c r="BN159" i="1"/>
  <c r="Z159" i="1"/>
  <c r="BP171" i="1"/>
  <c r="BN171" i="1"/>
  <c r="Z171" i="1"/>
  <c r="BP193" i="1"/>
  <c r="BN193" i="1"/>
  <c r="Z193" i="1"/>
  <c r="BP205" i="1"/>
  <c r="BN205" i="1"/>
  <c r="Z205" i="1"/>
  <c r="BP220" i="1"/>
  <c r="BN220" i="1"/>
  <c r="Z220" i="1"/>
  <c r="BP228" i="1"/>
  <c r="BN228" i="1"/>
  <c r="Z228" i="1"/>
  <c r="BP253" i="1"/>
  <c r="BN253" i="1"/>
  <c r="Z253" i="1"/>
  <c r="BP269" i="1"/>
  <c r="BN269" i="1"/>
  <c r="Z269" i="1"/>
  <c r="BP294" i="1"/>
  <c r="BN294" i="1"/>
  <c r="Z294" i="1"/>
  <c r="X492" i="1"/>
  <c r="Y32" i="1"/>
  <c r="Z28" i="1"/>
  <c r="BN28" i="1"/>
  <c r="Z34" i="1"/>
  <c r="Z35" i="1" s="1"/>
  <c r="BN34" i="1"/>
  <c r="BP34" i="1"/>
  <c r="Y35" i="1"/>
  <c r="Z40" i="1"/>
  <c r="BN40" i="1"/>
  <c r="Z46" i="1"/>
  <c r="Z47" i="1" s="1"/>
  <c r="BN46" i="1"/>
  <c r="BP46" i="1"/>
  <c r="Y47" i="1"/>
  <c r="Z51" i="1"/>
  <c r="BN51" i="1"/>
  <c r="Z55" i="1"/>
  <c r="BN55" i="1"/>
  <c r="Y63" i="1"/>
  <c r="Z67" i="1"/>
  <c r="BN67" i="1"/>
  <c r="Y77" i="1"/>
  <c r="Z75" i="1"/>
  <c r="BN75" i="1"/>
  <c r="Z86" i="1"/>
  <c r="BN86" i="1"/>
  <c r="BP103" i="1"/>
  <c r="BN103" i="1"/>
  <c r="Z103" i="1"/>
  <c r="BP115" i="1"/>
  <c r="BN115" i="1"/>
  <c r="Z115" i="1"/>
  <c r="BP141" i="1"/>
  <c r="BN141" i="1"/>
  <c r="Z141" i="1"/>
  <c r="BP163" i="1"/>
  <c r="BN163" i="1"/>
  <c r="Z163" i="1"/>
  <c r="BP187" i="1"/>
  <c r="BN187" i="1"/>
  <c r="Z187" i="1"/>
  <c r="BP197" i="1"/>
  <c r="BN197" i="1"/>
  <c r="Z197" i="1"/>
  <c r="BP209" i="1"/>
  <c r="BN209" i="1"/>
  <c r="Z209" i="1"/>
  <c r="BP224" i="1"/>
  <c r="BN224" i="1"/>
  <c r="Z224" i="1"/>
  <c r="BP244" i="1"/>
  <c r="BN244" i="1"/>
  <c r="Z244" i="1"/>
  <c r="BP262" i="1"/>
  <c r="BN262" i="1"/>
  <c r="Z262" i="1"/>
  <c r="R502" i="1"/>
  <c r="BP290" i="1"/>
  <c r="BN290" i="1"/>
  <c r="Z290" i="1"/>
  <c r="BP302" i="1"/>
  <c r="BN302" i="1"/>
  <c r="Z302" i="1"/>
  <c r="BP312" i="1"/>
  <c r="BN312" i="1"/>
  <c r="Z312" i="1"/>
  <c r="BP325" i="1"/>
  <c r="BN325" i="1"/>
  <c r="Z325" i="1"/>
  <c r="BP337" i="1"/>
  <c r="BN337" i="1"/>
  <c r="Z337" i="1"/>
  <c r="BP355" i="1"/>
  <c r="BN355" i="1"/>
  <c r="Z355" i="1"/>
  <c r="V502" i="1"/>
  <c r="BP386" i="1"/>
  <c r="BN386" i="1"/>
  <c r="Z386" i="1"/>
  <c r="BP394" i="1"/>
  <c r="BN394" i="1"/>
  <c r="Z394" i="1"/>
  <c r="Y419" i="1"/>
  <c r="Y418" i="1"/>
  <c r="BP417" i="1"/>
  <c r="BN417" i="1"/>
  <c r="Z417" i="1"/>
  <c r="Z418" i="1" s="1"/>
  <c r="BP423" i="1"/>
  <c r="BN423" i="1"/>
  <c r="Z423" i="1"/>
  <c r="BP432" i="1"/>
  <c r="BN432" i="1"/>
  <c r="Z432" i="1"/>
  <c r="Y450" i="1"/>
  <c r="BP444" i="1"/>
  <c r="BN444" i="1"/>
  <c r="Z444" i="1"/>
  <c r="BP462" i="1"/>
  <c r="BN462" i="1"/>
  <c r="Z462" i="1"/>
  <c r="Y476" i="1"/>
  <c r="BP474" i="1"/>
  <c r="BN474" i="1"/>
  <c r="Z474" i="1"/>
  <c r="Y96" i="1"/>
  <c r="F502" i="1"/>
  <c r="Y111" i="1"/>
  <c r="Y117" i="1"/>
  <c r="G502" i="1"/>
  <c r="Y149" i="1"/>
  <c r="Y199" i="1"/>
  <c r="Y231" i="1"/>
  <c r="Y247" i="1"/>
  <c r="L502" i="1"/>
  <c r="M502" i="1"/>
  <c r="Y306" i="1"/>
  <c r="BP298" i="1"/>
  <c r="Y314" i="1"/>
  <c r="BP308" i="1"/>
  <c r="BN308" i="1"/>
  <c r="Z308" i="1"/>
  <c r="BP318" i="1"/>
  <c r="BN318" i="1"/>
  <c r="Z318" i="1"/>
  <c r="BP331" i="1"/>
  <c r="BN331" i="1"/>
  <c r="Z331" i="1"/>
  <c r="BP347" i="1"/>
  <c r="BN347" i="1"/>
  <c r="Z347" i="1"/>
  <c r="BP370" i="1"/>
  <c r="BN370" i="1"/>
  <c r="Z370" i="1"/>
  <c r="BP374" i="1"/>
  <c r="BN374" i="1"/>
  <c r="Z374" i="1"/>
  <c r="BP390" i="1"/>
  <c r="BN390" i="1"/>
  <c r="Z390" i="1"/>
  <c r="BP410" i="1"/>
  <c r="BN410" i="1"/>
  <c r="Z410" i="1"/>
  <c r="BP428" i="1"/>
  <c r="BN428" i="1"/>
  <c r="Z428" i="1"/>
  <c r="BP438" i="1"/>
  <c r="BN438" i="1"/>
  <c r="Z438" i="1"/>
  <c r="BP448" i="1"/>
  <c r="BN448" i="1"/>
  <c r="Z448" i="1"/>
  <c r="BP468" i="1"/>
  <c r="BN468" i="1"/>
  <c r="Z468" i="1"/>
  <c r="Y305" i="1"/>
  <c r="Y313" i="1"/>
  <c r="Y320" i="1"/>
  <c r="Y327" i="1"/>
  <c r="Y333" i="1"/>
  <c r="Y361" i="1"/>
  <c r="Y401" i="1"/>
  <c r="A10" i="1"/>
  <c r="H9" i="1"/>
  <c r="F10" i="1"/>
  <c r="J9" i="1"/>
  <c r="F9" i="1"/>
  <c r="Y31" i="1"/>
  <c r="Y43" i="1"/>
  <c r="Y58" i="1"/>
  <c r="Y64" i="1"/>
  <c r="Y70" i="1"/>
  <c r="Y78" i="1"/>
  <c r="Y82" i="1"/>
  <c r="Y89" i="1"/>
  <c r="Y97" i="1"/>
  <c r="Y104" i="1"/>
  <c r="Y110" i="1"/>
  <c r="Y118" i="1"/>
  <c r="Y122" i="1"/>
  <c r="Y127" i="1"/>
  <c r="Y133" i="1"/>
  <c r="Y137" i="1"/>
  <c r="Y144" i="1"/>
  <c r="Y150" i="1"/>
  <c r="Y156" i="1"/>
  <c r="Y168" i="1"/>
  <c r="Y174" i="1"/>
  <c r="Y178" i="1"/>
  <c r="J502" i="1"/>
  <c r="Y183" i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2" i="1"/>
  <c r="Y211" i="1"/>
  <c r="BP202" i="1"/>
  <c r="BN202" i="1"/>
  <c r="Z202" i="1"/>
  <c r="B502" i="1"/>
  <c r="X493" i="1"/>
  <c r="X495" i="1" s="1"/>
  <c r="X494" i="1"/>
  <c r="X496" i="1"/>
  <c r="Y24" i="1"/>
  <c r="Z27" i="1"/>
  <c r="BN27" i="1"/>
  <c r="Z29" i="1"/>
  <c r="BN29" i="1"/>
  <c r="C502" i="1"/>
  <c r="Z41" i="1"/>
  <c r="BN41" i="1"/>
  <c r="Y44" i="1"/>
  <c r="D502" i="1"/>
  <c r="Z52" i="1"/>
  <c r="BN52" i="1"/>
  <c r="Z54" i="1"/>
  <c r="BN54" i="1"/>
  <c r="Z56" i="1"/>
  <c r="BN56" i="1"/>
  <c r="Y57" i="1"/>
  <c r="Z60" i="1"/>
  <c r="Z63" i="1" s="1"/>
  <c r="BN60" i="1"/>
  <c r="BP60" i="1"/>
  <c r="Z62" i="1"/>
  <c r="BN62" i="1"/>
  <c r="Z66" i="1"/>
  <c r="BN66" i="1"/>
  <c r="BP66" i="1"/>
  <c r="Z68" i="1"/>
  <c r="BN68" i="1"/>
  <c r="Z72" i="1"/>
  <c r="Z77" i="1" s="1"/>
  <c r="BN72" i="1"/>
  <c r="BP72" i="1"/>
  <c r="Z74" i="1"/>
  <c r="BN74" i="1"/>
  <c r="Z76" i="1"/>
  <c r="BN76" i="1"/>
  <c r="Z80" i="1"/>
  <c r="Z82" i="1" s="1"/>
  <c r="BN80" i="1"/>
  <c r="BP80" i="1"/>
  <c r="E502" i="1"/>
  <c r="Z87" i="1"/>
  <c r="BN87" i="1"/>
  <c r="Y90" i="1"/>
  <c r="Z93" i="1"/>
  <c r="BN93" i="1"/>
  <c r="Z95" i="1"/>
  <c r="BN95" i="1"/>
  <c r="Z100" i="1"/>
  <c r="Z104" i="1" s="1"/>
  <c r="BN100" i="1"/>
  <c r="BP100" i="1"/>
  <c r="Z102" i="1"/>
  <c r="BN102" i="1"/>
  <c r="Y105" i="1"/>
  <c r="Z108" i="1"/>
  <c r="Z110" i="1" s="1"/>
  <c r="BN108" i="1"/>
  <c r="Z114" i="1"/>
  <c r="BN114" i="1"/>
  <c r="Z116" i="1"/>
  <c r="BN116" i="1"/>
  <c r="Z120" i="1"/>
  <c r="Z121" i="1" s="1"/>
  <c r="BN120" i="1"/>
  <c r="BP120" i="1"/>
  <c r="Z125" i="1"/>
  <c r="Z127" i="1" s="1"/>
  <c r="BN125" i="1"/>
  <c r="BP125" i="1"/>
  <c r="Y128" i="1"/>
  <c r="Z131" i="1"/>
  <c r="BN131" i="1"/>
  <c r="Z135" i="1"/>
  <c r="BN135" i="1"/>
  <c r="BP135" i="1"/>
  <c r="H502" i="1"/>
  <c r="Z142" i="1"/>
  <c r="BN142" i="1"/>
  <c r="Y143" i="1"/>
  <c r="Z146" i="1"/>
  <c r="Z149" i="1" s="1"/>
  <c r="BN146" i="1"/>
  <c r="BP146" i="1"/>
  <c r="Z148" i="1"/>
  <c r="BN148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Z170" i="1"/>
  <c r="Z173" i="1" s="1"/>
  <c r="BN170" i="1"/>
  <c r="BP170" i="1"/>
  <c r="Z172" i="1"/>
  <c r="BN172" i="1"/>
  <c r="Z176" i="1"/>
  <c r="Z177" i="1" s="1"/>
  <c r="BN176" i="1"/>
  <c r="BP176" i="1"/>
  <c r="Z181" i="1"/>
  <c r="Z183" i="1" s="1"/>
  <c r="BN181" i="1"/>
  <c r="BP181" i="1"/>
  <c r="BP182" i="1"/>
  <c r="BN182" i="1"/>
  <c r="Y188" i="1"/>
  <c r="BP192" i="1"/>
  <c r="BN192" i="1"/>
  <c r="Z192" i="1"/>
  <c r="Z199" i="1" s="1"/>
  <c r="BP196" i="1"/>
  <c r="BN196" i="1"/>
  <c r="Z196" i="1"/>
  <c r="BP204" i="1"/>
  <c r="BN204" i="1"/>
  <c r="Z204" i="1"/>
  <c r="Z206" i="1"/>
  <c r="BN206" i="1"/>
  <c r="Z208" i="1"/>
  <c r="BN208" i="1"/>
  <c r="Z210" i="1"/>
  <c r="BN210" i="1"/>
  <c r="Z214" i="1"/>
  <c r="Z216" i="1" s="1"/>
  <c r="BN214" i="1"/>
  <c r="BP214" i="1"/>
  <c r="Y217" i="1"/>
  <c r="K502" i="1"/>
  <c r="Z221" i="1"/>
  <c r="BN221" i="1"/>
  <c r="BP221" i="1"/>
  <c r="Z223" i="1"/>
  <c r="BN223" i="1"/>
  <c r="Z225" i="1"/>
  <c r="BN225" i="1"/>
  <c r="Z227" i="1"/>
  <c r="BN227" i="1"/>
  <c r="Z229" i="1"/>
  <c r="BN229" i="1"/>
  <c r="Y230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Y255" i="1"/>
  <c r="Z259" i="1"/>
  <c r="BN259" i="1"/>
  <c r="BP259" i="1"/>
  <c r="Z261" i="1"/>
  <c r="BN261" i="1"/>
  <c r="Y264" i="1"/>
  <c r="O502" i="1"/>
  <c r="Z268" i="1"/>
  <c r="BN268" i="1"/>
  <c r="BP268" i="1"/>
  <c r="Y271" i="1"/>
  <c r="P502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Y296" i="1"/>
  <c r="Z299" i="1"/>
  <c r="BN299" i="1"/>
  <c r="BP299" i="1"/>
  <c r="Z301" i="1"/>
  <c r="BN301" i="1"/>
  <c r="Z303" i="1"/>
  <c r="BN303" i="1"/>
  <c r="Z309" i="1"/>
  <c r="BN309" i="1"/>
  <c r="BP309" i="1"/>
  <c r="Z311" i="1"/>
  <c r="BN311" i="1"/>
  <c r="Z317" i="1"/>
  <c r="Z319" i="1" s="1"/>
  <c r="BN317" i="1"/>
  <c r="BP317" i="1"/>
  <c r="Z324" i="1"/>
  <c r="BN324" i="1"/>
  <c r="BP324" i="1"/>
  <c r="Z330" i="1"/>
  <c r="BN330" i="1"/>
  <c r="BP330" i="1"/>
  <c r="S502" i="1"/>
  <c r="Y339" i="1"/>
  <c r="BP336" i="1"/>
  <c r="BN336" i="1"/>
  <c r="BP338" i="1"/>
  <c r="BN338" i="1"/>
  <c r="Z338" i="1"/>
  <c r="Z339" i="1" s="1"/>
  <c r="Y340" i="1"/>
  <c r="T502" i="1"/>
  <c r="Y351" i="1"/>
  <c r="BP344" i="1"/>
  <c r="BN344" i="1"/>
  <c r="Z344" i="1"/>
  <c r="BP348" i="1"/>
  <c r="BN348" i="1"/>
  <c r="Z348" i="1"/>
  <c r="BP360" i="1"/>
  <c r="BN360" i="1"/>
  <c r="Z360" i="1"/>
  <c r="Z361" i="1" s="1"/>
  <c r="Y362" i="1"/>
  <c r="Y365" i="1"/>
  <c r="BP364" i="1"/>
  <c r="BN364" i="1"/>
  <c r="Z364" i="1"/>
  <c r="Z365" i="1" s="1"/>
  <c r="Y366" i="1"/>
  <c r="U502" i="1"/>
  <c r="Y372" i="1"/>
  <c r="BP369" i="1"/>
  <c r="BN369" i="1"/>
  <c r="Z369" i="1"/>
  <c r="Y376" i="1"/>
  <c r="Y256" i="1"/>
  <c r="Y263" i="1"/>
  <c r="Y286" i="1"/>
  <c r="Y295" i="1"/>
  <c r="BP346" i="1"/>
  <c r="BN346" i="1"/>
  <c r="Z346" i="1"/>
  <c r="BP350" i="1"/>
  <c r="BN350" i="1"/>
  <c r="Z350" i="1"/>
  <c r="Y352" i="1"/>
  <c r="Y357" i="1"/>
  <c r="BP354" i="1"/>
  <c r="BN354" i="1"/>
  <c r="Z354" i="1"/>
  <c r="BP375" i="1"/>
  <c r="BN375" i="1"/>
  <c r="Z375" i="1"/>
  <c r="Z376" i="1" s="1"/>
  <c r="Y377" i="1"/>
  <c r="Y381" i="1"/>
  <c r="Y382" i="1"/>
  <c r="BP379" i="1"/>
  <c r="BN379" i="1"/>
  <c r="Z379" i="1"/>
  <c r="Z381" i="1" s="1"/>
  <c r="Z387" i="1"/>
  <c r="BN387" i="1"/>
  <c r="Z389" i="1"/>
  <c r="BN389" i="1"/>
  <c r="Z391" i="1"/>
  <c r="BN391" i="1"/>
  <c r="Z393" i="1"/>
  <c r="BN393" i="1"/>
  <c r="Z395" i="1"/>
  <c r="BN395" i="1"/>
  <c r="Y396" i="1"/>
  <c r="Y402" i="1"/>
  <c r="Y407" i="1"/>
  <c r="Y413" i="1"/>
  <c r="BP427" i="1"/>
  <c r="BN427" i="1"/>
  <c r="Z427" i="1"/>
  <c r="BP431" i="1"/>
  <c r="BN431" i="1"/>
  <c r="Z431" i="1"/>
  <c r="Y435" i="1"/>
  <c r="BP439" i="1"/>
  <c r="BN439" i="1"/>
  <c r="Z439" i="1"/>
  <c r="Z441" i="1" s="1"/>
  <c r="BP447" i="1"/>
  <c r="BN447" i="1"/>
  <c r="Z447" i="1"/>
  <c r="BP455" i="1"/>
  <c r="BN455" i="1"/>
  <c r="Z455" i="1"/>
  <c r="Y457" i="1"/>
  <c r="Y466" i="1"/>
  <c r="BP461" i="1"/>
  <c r="BN461" i="1"/>
  <c r="Z461" i="1"/>
  <c r="Y465" i="1"/>
  <c r="BP469" i="1"/>
  <c r="BN469" i="1"/>
  <c r="Z469" i="1"/>
  <c r="Z471" i="1" s="1"/>
  <c r="X502" i="1"/>
  <c r="Y397" i="1"/>
  <c r="Z400" i="1"/>
  <c r="Z401" i="1" s="1"/>
  <c r="BN400" i="1"/>
  <c r="Z405" i="1"/>
  <c r="Z406" i="1" s="1"/>
  <c r="BN405" i="1"/>
  <c r="BP405" i="1"/>
  <c r="Y406" i="1"/>
  <c r="Z409" i="1"/>
  <c r="BN409" i="1"/>
  <c r="BP409" i="1"/>
  <c r="Z411" i="1"/>
  <c r="BN411" i="1"/>
  <c r="Y502" i="1"/>
  <c r="Y436" i="1"/>
  <c r="Z424" i="1"/>
  <c r="BN424" i="1"/>
  <c r="BP425" i="1"/>
  <c r="BN425" i="1"/>
  <c r="Z425" i="1"/>
  <c r="BP429" i="1"/>
  <c r="BN429" i="1"/>
  <c r="Z429" i="1"/>
  <c r="BP433" i="1"/>
  <c r="BN433" i="1"/>
  <c r="Z433" i="1"/>
  <c r="Y442" i="1"/>
  <c r="Y441" i="1"/>
  <c r="BP445" i="1"/>
  <c r="BN445" i="1"/>
  <c r="Z445" i="1"/>
  <c r="BP449" i="1"/>
  <c r="BN449" i="1"/>
  <c r="Z449" i="1"/>
  <c r="Y451" i="1"/>
  <c r="Y456" i="1"/>
  <c r="BP453" i="1"/>
  <c r="BN453" i="1"/>
  <c r="Z453" i="1"/>
  <c r="BP463" i="1"/>
  <c r="BN463" i="1"/>
  <c r="Z463" i="1"/>
  <c r="Y472" i="1"/>
  <c r="Y471" i="1"/>
  <c r="BP475" i="1"/>
  <c r="BN475" i="1"/>
  <c r="Z475" i="1"/>
  <c r="Z476" i="1" s="1"/>
  <c r="Y477" i="1"/>
  <c r="Y480" i="1"/>
  <c r="BP479" i="1"/>
  <c r="BN479" i="1"/>
  <c r="Z479" i="1"/>
  <c r="Z480" i="1" s="1"/>
  <c r="Y481" i="1"/>
  <c r="Y486" i="1"/>
  <c r="BP483" i="1"/>
  <c r="BN483" i="1"/>
  <c r="Z483" i="1"/>
  <c r="Z485" i="1" s="1"/>
  <c r="Z502" i="1"/>
  <c r="Y491" i="1"/>
  <c r="Z396" i="1" l="1"/>
  <c r="Z450" i="1"/>
  <c r="Z326" i="1"/>
  <c r="Z313" i="1"/>
  <c r="Z270" i="1"/>
  <c r="Z137" i="1"/>
  <c r="Z117" i="1"/>
  <c r="Z96" i="1"/>
  <c r="Y494" i="1"/>
  <c r="Z31" i="1"/>
  <c r="Y496" i="1"/>
  <c r="Z435" i="1"/>
  <c r="Z356" i="1"/>
  <c r="Z371" i="1"/>
  <c r="Z332" i="1"/>
  <c r="Z305" i="1"/>
  <c r="Z230" i="1"/>
  <c r="Z143" i="1"/>
  <c r="Z132" i="1"/>
  <c r="Z89" i="1"/>
  <c r="Z57" i="1"/>
  <c r="Z43" i="1"/>
  <c r="Y493" i="1"/>
  <c r="Y495" i="1"/>
  <c r="Z456" i="1"/>
  <c r="Z413" i="1"/>
  <c r="Z465" i="1"/>
  <c r="Z295" i="1"/>
  <c r="Z263" i="1"/>
  <c r="Z255" i="1"/>
  <c r="Z246" i="1"/>
  <c r="Z167" i="1"/>
  <c r="Z69" i="1"/>
  <c r="Y492" i="1"/>
  <c r="Z351" i="1"/>
  <c r="Z211" i="1"/>
  <c r="Z497" i="1" l="1"/>
</calcChain>
</file>

<file path=xl/sharedStrings.xml><?xml version="1.0" encoding="utf-8"?>
<sst xmlns="http://schemas.openxmlformats.org/spreadsheetml/2006/main" count="2367" uniqueCount="771">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</sst>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2"/>
  <sheetViews>
    <sheetView showGridLines="0" tabSelected="1" zoomScaleNormal="100" zoomScaleSheetLayoutView="100" workbookViewId="0">
      <selection activeCell="AA344" sqref="AA344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7" t="s">
        <v>0</v>
      </c>
      <c r="E1" s="579"/>
      <c r="F1" s="579"/>
      <c r="G1" s="12" t="s">
        <v>1</v>
      </c>
      <c r="H1" s="627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7" t="s">
        <v>8</v>
      </c>
      <c r="B5" s="668"/>
      <c r="C5" s="669"/>
      <c r="D5" s="634"/>
      <c r="E5" s="635"/>
      <c r="F5" s="836" t="s">
        <v>9</v>
      </c>
      <c r="G5" s="669"/>
      <c r="H5" s="634" t="s">
        <v>770</v>
      </c>
      <c r="I5" s="760"/>
      <c r="J5" s="760"/>
      <c r="K5" s="760"/>
      <c r="L5" s="760"/>
      <c r="M5" s="635"/>
      <c r="N5" s="58"/>
      <c r="P5" s="24" t="s">
        <v>10</v>
      </c>
      <c r="Q5" s="853">
        <v>45956</v>
      </c>
      <c r="R5" s="664"/>
      <c r="T5" s="701" t="s">
        <v>11</v>
      </c>
      <c r="U5" s="702"/>
      <c r="V5" s="704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7" t="s">
        <v>13</v>
      </c>
      <c r="B6" s="668"/>
      <c r="C6" s="669"/>
      <c r="D6" s="777" t="s">
        <v>14</v>
      </c>
      <c r="E6" s="778"/>
      <c r="F6" s="778"/>
      <c r="G6" s="778"/>
      <c r="H6" s="778"/>
      <c r="I6" s="778"/>
      <c r="J6" s="778"/>
      <c r="K6" s="778"/>
      <c r="L6" s="778"/>
      <c r="M6" s="664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Воскресенье</v>
      </c>
      <c r="R6" s="550"/>
      <c r="T6" s="709" t="s">
        <v>16</v>
      </c>
      <c r="U6" s="702"/>
      <c r="V6" s="787" t="s">
        <v>17</v>
      </c>
      <c r="W6" s="630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56"/>
      <c r="U7" s="702"/>
      <c r="V7" s="788"/>
      <c r="W7" s="789"/>
      <c r="AB7" s="51"/>
      <c r="AC7" s="51"/>
      <c r="AD7" s="51"/>
      <c r="AE7" s="51"/>
    </row>
    <row r="8" spans="1:32" s="539" customFormat="1" ht="25.5" customHeight="1" x14ac:dyDescent="0.2">
      <c r="A8" s="862" t="s">
        <v>18</v>
      </c>
      <c r="B8" s="560"/>
      <c r="C8" s="561"/>
      <c r="D8" s="621" t="s">
        <v>19</v>
      </c>
      <c r="E8" s="622"/>
      <c r="F8" s="622"/>
      <c r="G8" s="622"/>
      <c r="H8" s="622"/>
      <c r="I8" s="622"/>
      <c r="J8" s="622"/>
      <c r="K8" s="622"/>
      <c r="L8" s="622"/>
      <c r="M8" s="623"/>
      <c r="N8" s="61"/>
      <c r="P8" s="24" t="s">
        <v>20</v>
      </c>
      <c r="Q8" s="673">
        <v>0.5</v>
      </c>
      <c r="R8" s="615"/>
      <c r="T8" s="556"/>
      <c r="U8" s="702"/>
      <c r="V8" s="788"/>
      <c r="W8" s="789"/>
      <c r="AB8" s="51"/>
      <c r="AC8" s="51"/>
      <c r="AD8" s="51"/>
      <c r="AE8" s="51"/>
    </row>
    <row r="9" spans="1:32" s="539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65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37"/>
      <c r="P9" s="26" t="s">
        <v>21</v>
      </c>
      <c r="Q9" s="659"/>
      <c r="R9" s="660"/>
      <c r="T9" s="556"/>
      <c r="U9" s="702"/>
      <c r="V9" s="790"/>
      <c r="W9" s="791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65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44" t="str">
        <f>IFERROR(VLOOKUP($D$10,Proxy,2,FALSE),"")</f>
        <v/>
      </c>
      <c r="I10" s="556"/>
      <c r="J10" s="556"/>
      <c r="K10" s="556"/>
      <c r="L10" s="556"/>
      <c r="M10" s="556"/>
      <c r="N10" s="538"/>
      <c r="P10" s="26" t="s">
        <v>22</v>
      </c>
      <c r="Q10" s="710"/>
      <c r="R10" s="711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801" t="s">
        <v>28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696" t="s">
        <v>29</v>
      </c>
      <c r="B12" s="668"/>
      <c r="C12" s="668"/>
      <c r="D12" s="668"/>
      <c r="E12" s="668"/>
      <c r="F12" s="668"/>
      <c r="G12" s="668"/>
      <c r="H12" s="668"/>
      <c r="I12" s="668"/>
      <c r="J12" s="668"/>
      <c r="K12" s="668"/>
      <c r="L12" s="668"/>
      <c r="M12" s="669"/>
      <c r="N12" s="62"/>
      <c r="P12" s="24" t="s">
        <v>30</v>
      </c>
      <c r="Q12" s="673"/>
      <c r="R12" s="615"/>
      <c r="S12" s="23"/>
      <c r="U12" s="24"/>
      <c r="V12" s="579"/>
      <c r="W12" s="556"/>
      <c r="AB12" s="51"/>
      <c r="AC12" s="51"/>
      <c r="AD12" s="51"/>
      <c r="AE12" s="51"/>
    </row>
    <row r="13" spans="1:32" s="539" customFormat="1" ht="23.25" customHeight="1" x14ac:dyDescent="0.2">
      <c r="A13" s="696" t="s">
        <v>31</v>
      </c>
      <c r="B13" s="668"/>
      <c r="C13" s="668"/>
      <c r="D13" s="668"/>
      <c r="E13" s="668"/>
      <c r="F13" s="668"/>
      <c r="G13" s="668"/>
      <c r="H13" s="668"/>
      <c r="I13" s="668"/>
      <c r="J13" s="668"/>
      <c r="K13" s="668"/>
      <c r="L13" s="668"/>
      <c r="M13" s="669"/>
      <c r="N13" s="62"/>
      <c r="O13" s="26"/>
      <c r="P13" s="26" t="s">
        <v>32</v>
      </c>
      <c r="Q13" s="801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696" t="s">
        <v>33</v>
      </c>
      <c r="B14" s="668"/>
      <c r="C14" s="668"/>
      <c r="D14" s="668"/>
      <c r="E14" s="668"/>
      <c r="F14" s="668"/>
      <c r="G14" s="668"/>
      <c r="H14" s="668"/>
      <c r="I14" s="668"/>
      <c r="J14" s="668"/>
      <c r="K14" s="668"/>
      <c r="L14" s="668"/>
      <c r="M14" s="6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92" t="s">
        <v>34</v>
      </c>
      <c r="B15" s="668"/>
      <c r="C15" s="668"/>
      <c r="D15" s="668"/>
      <c r="E15" s="668"/>
      <c r="F15" s="668"/>
      <c r="G15" s="668"/>
      <c r="H15" s="668"/>
      <c r="I15" s="668"/>
      <c r="J15" s="668"/>
      <c r="K15" s="668"/>
      <c r="L15" s="668"/>
      <c r="M15" s="669"/>
      <c r="N15" s="63"/>
      <c r="P15" s="811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2"/>
      <c r="Q16" s="812"/>
      <c r="R16" s="812"/>
      <c r="S16" s="812"/>
      <c r="T16" s="81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6" t="s">
        <v>36</v>
      </c>
      <c r="B17" s="576" t="s">
        <v>37</v>
      </c>
      <c r="C17" s="677" t="s">
        <v>38</v>
      </c>
      <c r="D17" s="576" t="s">
        <v>39</v>
      </c>
      <c r="E17" s="646"/>
      <c r="F17" s="576" t="s">
        <v>40</v>
      </c>
      <c r="G17" s="576" t="s">
        <v>41</v>
      </c>
      <c r="H17" s="576" t="s">
        <v>42</v>
      </c>
      <c r="I17" s="576" t="s">
        <v>43</v>
      </c>
      <c r="J17" s="576" t="s">
        <v>44</v>
      </c>
      <c r="K17" s="576" t="s">
        <v>45</v>
      </c>
      <c r="L17" s="576" t="s">
        <v>46</v>
      </c>
      <c r="M17" s="576" t="s">
        <v>47</v>
      </c>
      <c r="N17" s="576" t="s">
        <v>48</v>
      </c>
      <c r="O17" s="576" t="s">
        <v>49</v>
      </c>
      <c r="P17" s="576" t="s">
        <v>50</v>
      </c>
      <c r="Q17" s="645"/>
      <c r="R17" s="645"/>
      <c r="S17" s="645"/>
      <c r="T17" s="646"/>
      <c r="U17" s="851" t="s">
        <v>51</v>
      </c>
      <c r="V17" s="669"/>
      <c r="W17" s="576" t="s">
        <v>52</v>
      </c>
      <c r="X17" s="576" t="s">
        <v>53</v>
      </c>
      <c r="Y17" s="873" t="s">
        <v>54</v>
      </c>
      <c r="Z17" s="772" t="s">
        <v>55</v>
      </c>
      <c r="AA17" s="742" t="s">
        <v>56</v>
      </c>
      <c r="AB17" s="742" t="s">
        <v>57</v>
      </c>
      <c r="AC17" s="742" t="s">
        <v>58</v>
      </c>
      <c r="AD17" s="742" t="s">
        <v>59</v>
      </c>
      <c r="AE17" s="830"/>
      <c r="AF17" s="831"/>
      <c r="AG17" s="66"/>
      <c r="BD17" s="65" t="s">
        <v>60</v>
      </c>
    </row>
    <row r="18" spans="1:68" ht="14.25" customHeight="1" x14ac:dyDescent="0.2">
      <c r="A18" s="577"/>
      <c r="B18" s="577"/>
      <c r="C18" s="577"/>
      <c r="D18" s="647"/>
      <c r="E18" s="649"/>
      <c r="F18" s="577"/>
      <c r="G18" s="577"/>
      <c r="H18" s="577"/>
      <c r="I18" s="577"/>
      <c r="J18" s="577"/>
      <c r="K18" s="577"/>
      <c r="L18" s="577"/>
      <c r="M18" s="577"/>
      <c r="N18" s="577"/>
      <c r="O18" s="577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77"/>
      <c r="X18" s="577"/>
      <c r="Y18" s="874"/>
      <c r="Z18" s="773"/>
      <c r="AA18" s="743"/>
      <c r="AB18" s="743"/>
      <c r="AC18" s="743"/>
      <c r="AD18" s="832"/>
      <c r="AE18" s="833"/>
      <c r="AF18" s="834"/>
      <c r="AG18" s="66"/>
      <c r="BD18" s="65"/>
    </row>
    <row r="19" spans="1:68" ht="27.75" hidden="1" customHeight="1" x14ac:dyDescent="0.2">
      <c r="A19" s="568" t="s">
        <v>63</v>
      </c>
      <c r="B19" s="569"/>
      <c r="C19" s="569"/>
      <c r="D19" s="569"/>
      <c r="E19" s="569"/>
      <c r="F19" s="569"/>
      <c r="G19" s="569"/>
      <c r="H19" s="569"/>
      <c r="I19" s="569"/>
      <c r="J19" s="569"/>
      <c r="K19" s="569"/>
      <c r="L19" s="569"/>
      <c r="M19" s="569"/>
      <c r="N19" s="569"/>
      <c r="O19" s="569"/>
      <c r="P19" s="569"/>
      <c r="Q19" s="569"/>
      <c r="R19" s="569"/>
      <c r="S19" s="569"/>
      <c r="T19" s="569"/>
      <c r="U19" s="569"/>
      <c r="V19" s="569"/>
      <c r="W19" s="569"/>
      <c r="X19" s="569"/>
      <c r="Y19" s="569"/>
      <c r="Z19" s="569"/>
      <c r="AA19" s="48"/>
      <c r="AB19" s="48"/>
      <c r="AC19" s="48"/>
    </row>
    <row r="20" spans="1:68" ht="16.5" hidden="1" customHeight="1" x14ac:dyDescent="0.25">
      <c r="A20" s="566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0"/>
      <c r="AB20" s="540"/>
      <c r="AC20" s="540"/>
    </row>
    <row r="21" spans="1:68" ht="14.25" hidden="1" customHeight="1" x14ac:dyDescent="0.25">
      <c r="A21" s="562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5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7"/>
      <c r="P23" s="559" t="s">
        <v>71</v>
      </c>
      <c r="Q23" s="560"/>
      <c r="R23" s="560"/>
      <c r="S23" s="560"/>
      <c r="T23" s="560"/>
      <c r="U23" s="560"/>
      <c r="V23" s="561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7"/>
      <c r="P24" s="559" t="s">
        <v>71</v>
      </c>
      <c r="Q24" s="560"/>
      <c r="R24" s="560"/>
      <c r="S24" s="560"/>
      <c r="T24" s="560"/>
      <c r="U24" s="560"/>
      <c r="V24" s="561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2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8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1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91</v>
      </c>
      <c r="B30" s="54" t="s">
        <v>92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5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57"/>
      <c r="P31" s="559" t="s">
        <v>71</v>
      </c>
      <c r="Q31" s="560"/>
      <c r="R31" s="560"/>
      <c r="S31" s="560"/>
      <c r="T31" s="560"/>
      <c r="U31" s="560"/>
      <c r="V31" s="561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7"/>
      <c r="P32" s="559" t="s">
        <v>71</v>
      </c>
      <c r="Q32" s="560"/>
      <c r="R32" s="560"/>
      <c r="S32" s="560"/>
      <c r="T32" s="560"/>
      <c r="U32" s="560"/>
      <c r="V32" s="561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2" t="s">
        <v>93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41"/>
      <c r="AB33" s="541"/>
      <c r="AC33" s="541"/>
    </row>
    <row r="34" spans="1:68" ht="27" hidden="1" customHeight="1" x14ac:dyDescent="0.25">
      <c r="A34" s="54" t="s">
        <v>94</v>
      </c>
      <c r="B34" s="54" t="s">
        <v>95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7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5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7"/>
      <c r="P35" s="559" t="s">
        <v>71</v>
      </c>
      <c r="Q35" s="560"/>
      <c r="R35" s="560"/>
      <c r="S35" s="560"/>
      <c r="T35" s="560"/>
      <c r="U35" s="560"/>
      <c r="V35" s="561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7"/>
      <c r="P36" s="559" t="s">
        <v>71</v>
      </c>
      <c r="Q36" s="560"/>
      <c r="R36" s="560"/>
      <c r="S36" s="560"/>
      <c r="T36" s="560"/>
      <c r="U36" s="560"/>
      <c r="V36" s="561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68" t="s">
        <v>99</v>
      </c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69"/>
      <c r="P37" s="569"/>
      <c r="Q37" s="569"/>
      <c r="R37" s="569"/>
      <c r="S37" s="569"/>
      <c r="T37" s="569"/>
      <c r="U37" s="569"/>
      <c r="V37" s="569"/>
      <c r="W37" s="569"/>
      <c r="X37" s="569"/>
      <c r="Y37" s="569"/>
      <c r="Z37" s="569"/>
      <c r="AA37" s="48"/>
      <c r="AB37" s="48"/>
      <c r="AC37" s="48"/>
    </row>
    <row r="38" spans="1:68" ht="16.5" hidden="1" customHeight="1" x14ac:dyDescent="0.25">
      <c r="A38" s="566" t="s">
        <v>100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40"/>
      <c r="AB38" s="540"/>
      <c r="AC38" s="540"/>
    </row>
    <row r="39" spans="1:68" ht="14.25" hidden="1" customHeight="1" x14ac:dyDescent="0.25">
      <c r="A39" s="562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1"/>
      <c r="AB39" s="541"/>
      <c r="AC39" s="541"/>
    </row>
    <row r="40" spans="1:68" ht="16.5" hidden="1" customHeight="1" x14ac:dyDescent="0.25">
      <c r="A40" s="54" t="s">
        <v>102</v>
      </c>
      <c r="B40" s="54" t="s">
        <v>103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108</v>
      </c>
      <c r="B41" s="54" t="s">
        <v>109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112</v>
      </c>
      <c r="B42" s="54" t="s">
        <v>113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55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7"/>
      <c r="P43" s="559" t="s">
        <v>71</v>
      </c>
      <c r="Q43" s="560"/>
      <c r="R43" s="560"/>
      <c r="S43" s="560"/>
      <c r="T43" s="560"/>
      <c r="U43" s="560"/>
      <c r="V43" s="561"/>
      <c r="W43" s="37" t="s">
        <v>72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hidden="1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7"/>
      <c r="P44" s="559" t="s">
        <v>71</v>
      </c>
      <c r="Q44" s="560"/>
      <c r="R44" s="560"/>
      <c r="S44" s="560"/>
      <c r="T44" s="560"/>
      <c r="U44" s="560"/>
      <c r="V44" s="561"/>
      <c r="W44" s="37" t="s">
        <v>69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hidden="1" customHeight="1" x14ac:dyDescent="0.25">
      <c r="A45" s="562" t="s">
        <v>73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41"/>
      <c r="AB45" s="541"/>
      <c r="AC45" s="541"/>
    </row>
    <row r="46" spans="1:68" ht="16.5" hidden="1" customHeight="1" x14ac:dyDescent="0.25">
      <c r="A46" s="54" t="s">
        <v>114</v>
      </c>
      <c r="B46" s="54" t="s">
        <v>115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5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57"/>
      <c r="P47" s="559" t="s">
        <v>71</v>
      </c>
      <c r="Q47" s="560"/>
      <c r="R47" s="560"/>
      <c r="S47" s="560"/>
      <c r="T47" s="560"/>
      <c r="U47" s="560"/>
      <c r="V47" s="561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7"/>
      <c r="P48" s="559" t="s">
        <v>71</v>
      </c>
      <c r="Q48" s="560"/>
      <c r="R48" s="560"/>
      <c r="S48" s="560"/>
      <c r="T48" s="560"/>
      <c r="U48" s="560"/>
      <c r="V48" s="561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6" t="s">
        <v>117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40"/>
      <c r="AB49" s="540"/>
      <c r="AC49" s="540"/>
    </row>
    <row r="50" spans="1:68" ht="14.25" hidden="1" customHeight="1" x14ac:dyDescent="0.25">
      <c r="A50" s="562" t="s">
        <v>101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1"/>
      <c r="AB50" s="541"/>
      <c r="AC50" s="541"/>
    </row>
    <row r="51" spans="1:68" ht="27" hidden="1" customHeight="1" x14ac:dyDescent="0.25">
      <c r="A51" s="54" t="s">
        <v>118</v>
      </c>
      <c r="B51" s="54" t="s">
        <v>119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121</v>
      </c>
      <c r="B52" s="54" t="s">
        <v>122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127</v>
      </c>
      <c r="B54" s="54" t="s">
        <v>128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8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55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57"/>
      <c r="P57" s="559" t="s">
        <v>71</v>
      </c>
      <c r="Q57" s="560"/>
      <c r="R57" s="560"/>
      <c r="S57" s="560"/>
      <c r="T57" s="560"/>
      <c r="U57" s="560"/>
      <c r="V57" s="561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hidden="1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7"/>
      <c r="P58" s="559" t="s">
        <v>71</v>
      </c>
      <c r="Q58" s="560"/>
      <c r="R58" s="560"/>
      <c r="S58" s="560"/>
      <c r="T58" s="560"/>
      <c r="U58" s="560"/>
      <c r="V58" s="561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hidden="1" customHeight="1" x14ac:dyDescent="0.25">
      <c r="A59" s="562" t="s">
        <v>136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41"/>
      <c r="AB59" s="541"/>
      <c r="AC59" s="541"/>
    </row>
    <row r="60" spans="1:68" ht="16.5" hidden="1" customHeight="1" x14ac:dyDescent="0.25">
      <c r="A60" s="54" t="s">
        <v>137</v>
      </c>
      <c r="B60" s="54" t="s">
        <v>138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6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5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7"/>
      <c r="P63" s="559" t="s">
        <v>71</v>
      </c>
      <c r="Q63" s="560"/>
      <c r="R63" s="560"/>
      <c r="S63" s="560"/>
      <c r="T63" s="560"/>
      <c r="U63" s="560"/>
      <c r="V63" s="561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hidden="1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7"/>
      <c r="P64" s="559" t="s">
        <v>71</v>
      </c>
      <c r="Q64" s="560"/>
      <c r="R64" s="560"/>
      <c r="S64" s="560"/>
      <c r="T64" s="560"/>
      <c r="U64" s="560"/>
      <c r="V64" s="561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hidden="1" customHeight="1" x14ac:dyDescent="0.25">
      <c r="A65" s="562" t="s">
        <v>64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41"/>
      <c r="AB65" s="541"/>
      <c r="AC65" s="541"/>
    </row>
    <row r="66" spans="1:68" ht="27" hidden="1" customHeight="1" x14ac:dyDescent="0.25">
      <c r="A66" s="54" t="s">
        <v>144</v>
      </c>
      <c r="B66" s="54" t="s">
        <v>145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147</v>
      </c>
      <c r="B67" s="54" t="s">
        <v>148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5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7"/>
      <c r="P69" s="559" t="s">
        <v>71</v>
      </c>
      <c r="Q69" s="560"/>
      <c r="R69" s="560"/>
      <c r="S69" s="560"/>
      <c r="T69" s="560"/>
      <c r="U69" s="560"/>
      <c r="V69" s="561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7"/>
      <c r="P70" s="559" t="s">
        <v>71</v>
      </c>
      <c r="Q70" s="560"/>
      <c r="R70" s="560"/>
      <c r="S70" s="560"/>
      <c r="T70" s="560"/>
      <c r="U70" s="560"/>
      <c r="V70" s="561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2" t="s">
        <v>73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41"/>
      <c r="AB71" s="541"/>
      <c r="AC71" s="541"/>
    </row>
    <row r="72" spans="1:68" ht="16.5" hidden="1" customHeight="1" x14ac:dyDescent="0.25">
      <c r="A72" s="54" t="s">
        <v>153</v>
      </c>
      <c r="B72" s="54" t="s">
        <v>154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156</v>
      </c>
      <c r="B73" s="54" t="s">
        <v>157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159</v>
      </c>
      <c r="B74" s="54" t="s">
        <v>160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2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5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57"/>
      <c r="P77" s="559" t="s">
        <v>71</v>
      </c>
      <c r="Q77" s="560"/>
      <c r="R77" s="560"/>
      <c r="S77" s="560"/>
      <c r="T77" s="560"/>
      <c r="U77" s="560"/>
      <c r="V77" s="561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7"/>
      <c r="P78" s="559" t="s">
        <v>71</v>
      </c>
      <c r="Q78" s="560"/>
      <c r="R78" s="560"/>
      <c r="S78" s="560"/>
      <c r="T78" s="560"/>
      <c r="U78" s="560"/>
      <c r="V78" s="561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2" t="s">
        <v>166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41"/>
      <c r="AB79" s="541"/>
      <c r="AC79" s="541"/>
    </row>
    <row r="80" spans="1:68" ht="27" hidden="1" customHeight="1" x14ac:dyDescent="0.25">
      <c r="A80" s="54" t="s">
        <v>167</v>
      </c>
      <c r="B80" s="54" t="s">
        <v>168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6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5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57"/>
      <c r="P82" s="559" t="s">
        <v>71</v>
      </c>
      <c r="Q82" s="560"/>
      <c r="R82" s="560"/>
      <c r="S82" s="560"/>
      <c r="T82" s="560"/>
      <c r="U82" s="560"/>
      <c r="V82" s="561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7"/>
      <c r="P83" s="559" t="s">
        <v>71</v>
      </c>
      <c r="Q83" s="560"/>
      <c r="R83" s="560"/>
      <c r="S83" s="560"/>
      <c r="T83" s="560"/>
      <c r="U83" s="560"/>
      <c r="V83" s="561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6" t="s">
        <v>173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40"/>
      <c r="AB84" s="540"/>
      <c r="AC84" s="540"/>
    </row>
    <row r="85" spans="1:68" ht="14.25" hidden="1" customHeight="1" x14ac:dyDescent="0.25">
      <c r="A85" s="562" t="s">
        <v>101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1"/>
      <c r="AB85" s="541"/>
      <c r="AC85" s="541"/>
    </row>
    <row r="86" spans="1:68" ht="27" hidden="1" customHeight="1" x14ac:dyDescent="0.25">
      <c r="A86" s="54" t="s">
        <v>174</v>
      </c>
      <c r="B86" s="54" t="s">
        <v>175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177</v>
      </c>
      <c r="B87" s="54" t="s">
        <v>178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179</v>
      </c>
      <c r="B88" s="54" t="s">
        <v>180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55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57"/>
      <c r="P89" s="559" t="s">
        <v>71</v>
      </c>
      <c r="Q89" s="560"/>
      <c r="R89" s="560"/>
      <c r="S89" s="560"/>
      <c r="T89" s="560"/>
      <c r="U89" s="560"/>
      <c r="V89" s="561"/>
      <c r="W89" s="37" t="s">
        <v>72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hidden="1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7"/>
      <c r="P90" s="559" t="s">
        <v>71</v>
      </c>
      <c r="Q90" s="560"/>
      <c r="R90" s="560"/>
      <c r="S90" s="560"/>
      <c r="T90" s="560"/>
      <c r="U90" s="560"/>
      <c r="V90" s="561"/>
      <c r="W90" s="37" t="s">
        <v>69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hidden="1" customHeight="1" x14ac:dyDescent="0.25">
      <c r="A91" s="562" t="s">
        <v>73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41"/>
      <c r="AB91" s="541"/>
      <c r="AC91" s="541"/>
    </row>
    <row r="92" spans="1:68" ht="16.5" hidden="1" customHeight="1" x14ac:dyDescent="0.25">
      <c r="A92" s="54" t="s">
        <v>181</v>
      </c>
      <c r="B92" s="54" t="s">
        <v>182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1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184</v>
      </c>
      <c r="B93" s="54" t="s">
        <v>185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187</v>
      </c>
      <c r="B94" s="54" t="s">
        <v>188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2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55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57"/>
      <c r="P96" s="559" t="s">
        <v>71</v>
      </c>
      <c r="Q96" s="560"/>
      <c r="R96" s="560"/>
      <c r="S96" s="560"/>
      <c r="T96" s="560"/>
      <c r="U96" s="560"/>
      <c r="V96" s="561"/>
      <c r="W96" s="37" t="s">
        <v>72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hidden="1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7"/>
      <c r="P97" s="559" t="s">
        <v>71</v>
      </c>
      <c r="Q97" s="560"/>
      <c r="R97" s="560"/>
      <c r="S97" s="560"/>
      <c r="T97" s="560"/>
      <c r="U97" s="560"/>
      <c r="V97" s="561"/>
      <c r="W97" s="37" t="s">
        <v>69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hidden="1" customHeight="1" x14ac:dyDescent="0.25">
      <c r="A98" s="566" t="s">
        <v>192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40"/>
      <c r="AB98" s="540"/>
      <c r="AC98" s="540"/>
    </row>
    <row r="99" spans="1:68" ht="14.25" hidden="1" customHeight="1" x14ac:dyDescent="0.25">
      <c r="A99" s="562" t="s">
        <v>101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1"/>
      <c r="AB99" s="541"/>
      <c r="AC99" s="541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75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55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57"/>
      <c r="P104" s="559" t="s">
        <v>71</v>
      </c>
      <c r="Q104" s="560"/>
      <c r="R104" s="560"/>
      <c r="S104" s="560"/>
      <c r="T104" s="560"/>
      <c r="U104" s="560"/>
      <c r="V104" s="561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hidden="1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7"/>
      <c r="P105" s="559" t="s">
        <v>71</v>
      </c>
      <c r="Q105" s="560"/>
      <c r="R105" s="560"/>
      <c r="S105" s="560"/>
      <c r="T105" s="560"/>
      <c r="U105" s="560"/>
      <c r="V105" s="561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hidden="1" customHeight="1" x14ac:dyDescent="0.25">
      <c r="A106" s="562" t="s">
        <v>136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41"/>
      <c r="AB106" s="541"/>
      <c r="AC106" s="541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75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5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57"/>
      <c r="P110" s="559" t="s">
        <v>71</v>
      </c>
      <c r="Q110" s="560"/>
      <c r="R110" s="560"/>
      <c r="S110" s="560"/>
      <c r="T110" s="560"/>
      <c r="U110" s="560"/>
      <c r="V110" s="561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7"/>
      <c r="P111" s="559" t="s">
        <v>71</v>
      </c>
      <c r="Q111" s="560"/>
      <c r="R111" s="560"/>
      <c r="S111" s="560"/>
      <c r="T111" s="560"/>
      <c r="U111" s="560"/>
      <c r="V111" s="561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62" t="s">
        <v>73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41"/>
      <c r="AB112" s="541"/>
      <c r="AC112" s="541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80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55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57"/>
      <c r="P117" s="559" t="s">
        <v>71</v>
      </c>
      <c r="Q117" s="560"/>
      <c r="R117" s="560"/>
      <c r="S117" s="560"/>
      <c r="T117" s="560"/>
      <c r="U117" s="560"/>
      <c r="V117" s="561"/>
      <c r="W117" s="37" t="s">
        <v>72</v>
      </c>
      <c r="X117" s="547">
        <f>IFERROR(X113/H113,"0")+IFERROR(X114/H114,"0")+IFERROR(X115/H115,"0")+IFERROR(X116/H116,"0")</f>
        <v>0</v>
      </c>
      <c r="Y117" s="547">
        <f>IFERROR(Y113/H113,"0")+IFERROR(Y114/H114,"0")+IFERROR(Y115/H115,"0")+IFERROR(Y116/H116,"0")</f>
        <v>0</v>
      </c>
      <c r="Z117" s="547">
        <f>IFERROR(IF(Z113="",0,Z113),"0")+IFERROR(IF(Z114="",0,Z114),"0")+IFERROR(IF(Z115="",0,Z115),"0")+IFERROR(IF(Z116="",0,Z116),"0")</f>
        <v>0</v>
      </c>
      <c r="AA117" s="548"/>
      <c r="AB117" s="548"/>
      <c r="AC117" s="548"/>
    </row>
    <row r="118" spans="1:68" hidden="1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7"/>
      <c r="P118" s="559" t="s">
        <v>71</v>
      </c>
      <c r="Q118" s="560"/>
      <c r="R118" s="560"/>
      <c r="S118" s="560"/>
      <c r="T118" s="560"/>
      <c r="U118" s="560"/>
      <c r="V118" s="561"/>
      <c r="W118" s="37" t="s">
        <v>69</v>
      </c>
      <c r="X118" s="547">
        <f>IFERROR(SUM(X113:X116),"0")</f>
        <v>0</v>
      </c>
      <c r="Y118" s="547">
        <f>IFERROR(SUM(Y113:Y116),"0")</f>
        <v>0</v>
      </c>
      <c r="Z118" s="37"/>
      <c r="AA118" s="548"/>
      <c r="AB118" s="548"/>
      <c r="AC118" s="548"/>
    </row>
    <row r="119" spans="1:68" ht="14.25" hidden="1" customHeight="1" x14ac:dyDescent="0.25">
      <c r="A119" s="562" t="s">
        <v>166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41"/>
      <c r="AB119" s="541"/>
      <c r="AC119" s="541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5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57"/>
      <c r="P121" s="559" t="s">
        <v>71</v>
      </c>
      <c r="Q121" s="560"/>
      <c r="R121" s="560"/>
      <c r="S121" s="560"/>
      <c r="T121" s="560"/>
      <c r="U121" s="560"/>
      <c r="V121" s="561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57"/>
      <c r="P122" s="559" t="s">
        <v>71</v>
      </c>
      <c r="Q122" s="560"/>
      <c r="R122" s="560"/>
      <c r="S122" s="560"/>
      <c r="T122" s="560"/>
      <c r="U122" s="560"/>
      <c r="V122" s="561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6" t="s">
        <v>222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40"/>
      <c r="AB123" s="540"/>
      <c r="AC123" s="540"/>
    </row>
    <row r="124" spans="1:68" ht="14.25" hidden="1" customHeight="1" x14ac:dyDescent="0.25">
      <c r="A124" s="562" t="s">
        <v>101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41"/>
      <c r="AB124" s="541"/>
      <c r="AC124" s="541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5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57"/>
      <c r="P127" s="559" t="s">
        <v>71</v>
      </c>
      <c r="Q127" s="560"/>
      <c r="R127" s="560"/>
      <c r="S127" s="560"/>
      <c r="T127" s="560"/>
      <c r="U127" s="560"/>
      <c r="V127" s="561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57"/>
      <c r="P128" s="559" t="s">
        <v>71</v>
      </c>
      <c r="Q128" s="560"/>
      <c r="R128" s="560"/>
      <c r="S128" s="560"/>
      <c r="T128" s="560"/>
      <c r="U128" s="560"/>
      <c r="V128" s="561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62" t="s">
        <v>64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41"/>
      <c r="AB129" s="541"/>
      <c r="AC129" s="541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5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57"/>
      <c r="P132" s="559" t="s">
        <v>71</v>
      </c>
      <c r="Q132" s="560"/>
      <c r="R132" s="560"/>
      <c r="S132" s="560"/>
      <c r="T132" s="560"/>
      <c r="U132" s="560"/>
      <c r="V132" s="561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57"/>
      <c r="P133" s="559" t="s">
        <v>71</v>
      </c>
      <c r="Q133" s="560"/>
      <c r="R133" s="560"/>
      <c r="S133" s="560"/>
      <c r="T133" s="560"/>
      <c r="U133" s="560"/>
      <c r="V133" s="561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62" t="s">
        <v>73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41"/>
      <c r="AB134" s="541"/>
      <c r="AC134" s="541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5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57"/>
      <c r="P137" s="559" t="s">
        <v>71</v>
      </c>
      <c r="Q137" s="560"/>
      <c r="R137" s="560"/>
      <c r="S137" s="560"/>
      <c r="T137" s="560"/>
      <c r="U137" s="560"/>
      <c r="V137" s="561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57"/>
      <c r="P138" s="559" t="s">
        <v>71</v>
      </c>
      <c r="Q138" s="560"/>
      <c r="R138" s="560"/>
      <c r="S138" s="560"/>
      <c r="T138" s="560"/>
      <c r="U138" s="560"/>
      <c r="V138" s="561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6" t="s">
        <v>99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40"/>
      <c r="AB139" s="540"/>
      <c r="AC139" s="540"/>
    </row>
    <row r="140" spans="1:68" ht="14.25" hidden="1" customHeight="1" x14ac:dyDescent="0.25">
      <c r="A140" s="562" t="s">
        <v>101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41"/>
      <c r="AB140" s="541"/>
      <c r="AC140" s="541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7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5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57"/>
      <c r="P143" s="559" t="s">
        <v>71</v>
      </c>
      <c r="Q143" s="560"/>
      <c r="R143" s="560"/>
      <c r="S143" s="560"/>
      <c r="T143" s="560"/>
      <c r="U143" s="560"/>
      <c r="V143" s="561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57"/>
      <c r="P144" s="559" t="s">
        <v>71</v>
      </c>
      <c r="Q144" s="560"/>
      <c r="R144" s="560"/>
      <c r="S144" s="560"/>
      <c r="T144" s="560"/>
      <c r="U144" s="560"/>
      <c r="V144" s="561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2" t="s">
        <v>64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41"/>
      <c r="AB145" s="541"/>
      <c r="AC145" s="541"/>
    </row>
    <row r="146" spans="1:68" ht="16.5" hidden="1" customHeight="1" x14ac:dyDescent="0.25">
      <c r="A146" s="54" t="s">
        <v>240</v>
      </c>
      <c r="B146" s="54" t="s">
        <v>241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7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243</v>
      </c>
      <c r="B147" s="54" t="s">
        <v>244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246</v>
      </c>
      <c r="B148" s="54" t="s">
        <v>247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5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57"/>
      <c r="P149" s="559" t="s">
        <v>71</v>
      </c>
      <c r="Q149" s="560"/>
      <c r="R149" s="560"/>
      <c r="S149" s="560"/>
      <c r="T149" s="560"/>
      <c r="U149" s="560"/>
      <c r="V149" s="561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57"/>
      <c r="P150" s="559" t="s">
        <v>71</v>
      </c>
      <c r="Q150" s="560"/>
      <c r="R150" s="560"/>
      <c r="S150" s="560"/>
      <c r="T150" s="560"/>
      <c r="U150" s="560"/>
      <c r="V150" s="561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68" t="s">
        <v>249</v>
      </c>
      <c r="B151" s="569"/>
      <c r="C151" s="569"/>
      <c r="D151" s="569"/>
      <c r="E151" s="569"/>
      <c r="F151" s="569"/>
      <c r="G151" s="569"/>
      <c r="H151" s="569"/>
      <c r="I151" s="569"/>
      <c r="J151" s="569"/>
      <c r="K151" s="569"/>
      <c r="L151" s="569"/>
      <c r="M151" s="569"/>
      <c r="N151" s="569"/>
      <c r="O151" s="569"/>
      <c r="P151" s="569"/>
      <c r="Q151" s="569"/>
      <c r="R151" s="569"/>
      <c r="S151" s="569"/>
      <c r="T151" s="569"/>
      <c r="U151" s="569"/>
      <c r="V151" s="569"/>
      <c r="W151" s="569"/>
      <c r="X151" s="569"/>
      <c r="Y151" s="569"/>
      <c r="Z151" s="569"/>
      <c r="AA151" s="48"/>
      <c r="AB151" s="48"/>
      <c r="AC151" s="48"/>
    </row>
    <row r="152" spans="1:68" ht="16.5" hidden="1" customHeight="1" x14ac:dyDescent="0.25">
      <c r="A152" s="566" t="s">
        <v>250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40"/>
      <c r="AB152" s="540"/>
      <c r="AC152" s="540"/>
    </row>
    <row r="153" spans="1:68" ht="14.25" hidden="1" customHeight="1" x14ac:dyDescent="0.25">
      <c r="A153" s="562" t="s">
        <v>136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1"/>
      <c r="AB153" s="541"/>
      <c r="AC153" s="541"/>
    </row>
    <row r="154" spans="1:68" ht="27" hidden="1" customHeight="1" x14ac:dyDescent="0.25">
      <c r="A154" s="54" t="s">
        <v>251</v>
      </c>
      <c r="B154" s="54" t="s">
        <v>252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5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7"/>
      <c r="P155" s="559" t="s">
        <v>71</v>
      </c>
      <c r="Q155" s="560"/>
      <c r="R155" s="560"/>
      <c r="S155" s="560"/>
      <c r="T155" s="560"/>
      <c r="U155" s="560"/>
      <c r="V155" s="561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57"/>
      <c r="P156" s="559" t="s">
        <v>71</v>
      </c>
      <c r="Q156" s="560"/>
      <c r="R156" s="560"/>
      <c r="S156" s="560"/>
      <c r="T156" s="560"/>
      <c r="U156" s="560"/>
      <c r="V156" s="561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2" t="s">
        <v>64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41"/>
      <c r="AB157" s="541"/>
      <c r="AC157" s="541"/>
    </row>
    <row r="158" spans="1:68" ht="27" hidden="1" customHeight="1" x14ac:dyDescent="0.25">
      <c r="A158" s="54" t="s">
        <v>254</v>
      </c>
      <c r="B158" s="54" t="s">
        <v>255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257</v>
      </c>
      <c r="B159" s="54" t="s">
        <v>258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260</v>
      </c>
      <c r="B160" s="54" t="s">
        <v>261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263</v>
      </c>
      <c r="B161" s="54" t="s">
        <v>264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265</v>
      </c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271</v>
      </c>
      <c r="B164" s="54" t="s">
        <v>272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55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57"/>
      <c r="P167" s="559" t="s">
        <v>71</v>
      </c>
      <c r="Q167" s="560"/>
      <c r="R167" s="560"/>
      <c r="S167" s="560"/>
      <c r="T167" s="560"/>
      <c r="U167" s="560"/>
      <c r="V167" s="561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hidden="1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57"/>
      <c r="P168" s="559" t="s">
        <v>71</v>
      </c>
      <c r="Q168" s="560"/>
      <c r="R168" s="560"/>
      <c r="S168" s="560"/>
      <c r="T168" s="560"/>
      <c r="U168" s="560"/>
      <c r="V168" s="561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hidden="1" customHeight="1" x14ac:dyDescent="0.25">
      <c r="A169" s="562" t="s">
        <v>93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41"/>
      <c r="AB169" s="541"/>
      <c r="AC169" s="541"/>
    </row>
    <row r="170" spans="1:68" ht="27" hidden="1" customHeight="1" x14ac:dyDescent="0.25">
      <c r="A170" s="54" t="s">
        <v>278</v>
      </c>
      <c r="B170" s="54" t="s">
        <v>279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5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57"/>
      <c r="P173" s="559" t="s">
        <v>71</v>
      </c>
      <c r="Q173" s="560"/>
      <c r="R173" s="560"/>
      <c r="S173" s="560"/>
      <c r="T173" s="560"/>
      <c r="U173" s="560"/>
      <c r="V173" s="561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57"/>
      <c r="P174" s="559" t="s">
        <v>71</v>
      </c>
      <c r="Q174" s="560"/>
      <c r="R174" s="560"/>
      <c r="S174" s="560"/>
      <c r="T174" s="560"/>
      <c r="U174" s="560"/>
      <c r="V174" s="561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62" t="s">
        <v>288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41"/>
      <c r="AB175" s="541"/>
      <c r="AC175" s="541"/>
    </row>
    <row r="176" spans="1:68" ht="27" hidden="1" customHeight="1" x14ac:dyDescent="0.25">
      <c r="A176" s="54" t="s">
        <v>289</v>
      </c>
      <c r="B176" s="54" t="s">
        <v>290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5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7"/>
      <c r="P177" s="559" t="s">
        <v>71</v>
      </c>
      <c r="Q177" s="560"/>
      <c r="R177" s="560"/>
      <c r="S177" s="560"/>
      <c r="T177" s="560"/>
      <c r="U177" s="560"/>
      <c r="V177" s="561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57"/>
      <c r="P178" s="559" t="s">
        <v>71</v>
      </c>
      <c r="Q178" s="560"/>
      <c r="R178" s="560"/>
      <c r="S178" s="560"/>
      <c r="T178" s="560"/>
      <c r="U178" s="560"/>
      <c r="V178" s="561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6" t="s">
        <v>291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40"/>
      <c r="AB179" s="540"/>
      <c r="AC179" s="540"/>
    </row>
    <row r="180" spans="1:68" ht="14.25" hidden="1" customHeight="1" x14ac:dyDescent="0.25">
      <c r="A180" s="562" t="s">
        <v>101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1"/>
      <c r="AB180" s="541"/>
      <c r="AC180" s="541"/>
    </row>
    <row r="181" spans="1:68" ht="16.5" hidden="1" customHeight="1" x14ac:dyDescent="0.25">
      <c r="A181" s="54" t="s">
        <v>292</v>
      </c>
      <c r="B181" s="54" t="s">
        <v>293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295</v>
      </c>
      <c r="B182" s="54" t="s">
        <v>296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5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57"/>
      <c r="P183" s="559" t="s">
        <v>71</v>
      </c>
      <c r="Q183" s="560"/>
      <c r="R183" s="560"/>
      <c r="S183" s="560"/>
      <c r="T183" s="560"/>
      <c r="U183" s="560"/>
      <c r="V183" s="561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57"/>
      <c r="P184" s="559" t="s">
        <v>71</v>
      </c>
      <c r="Q184" s="560"/>
      <c r="R184" s="560"/>
      <c r="S184" s="560"/>
      <c r="T184" s="560"/>
      <c r="U184" s="560"/>
      <c r="V184" s="561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2" t="s">
        <v>136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41"/>
      <c r="AB185" s="541"/>
      <c r="AC185" s="541"/>
    </row>
    <row r="186" spans="1:68" ht="16.5" hidden="1" customHeight="1" x14ac:dyDescent="0.25">
      <c r="A186" s="54" t="s">
        <v>297</v>
      </c>
      <c r="B186" s="54" t="s">
        <v>298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300</v>
      </c>
      <c r="B187" s="54" t="s">
        <v>301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5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57"/>
      <c r="P188" s="559" t="s">
        <v>71</v>
      </c>
      <c r="Q188" s="560"/>
      <c r="R188" s="560"/>
      <c r="S188" s="560"/>
      <c r="T188" s="560"/>
      <c r="U188" s="560"/>
      <c r="V188" s="561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57"/>
      <c r="P189" s="559" t="s">
        <v>71</v>
      </c>
      <c r="Q189" s="560"/>
      <c r="R189" s="560"/>
      <c r="S189" s="560"/>
      <c r="T189" s="560"/>
      <c r="U189" s="560"/>
      <c r="V189" s="561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2" t="s">
        <v>64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41"/>
      <c r="AB190" s="541"/>
      <c r="AC190" s="541"/>
    </row>
    <row r="191" spans="1:68" ht="27" hidden="1" customHeight="1" x14ac:dyDescent="0.25">
      <c r="A191" s="54" t="s">
        <v>302</v>
      </c>
      <c r="B191" s="54" t="s">
        <v>303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304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305</v>
      </c>
      <c r="B192" s="54" t="s">
        <v>306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55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57"/>
      <c r="P199" s="559" t="s">
        <v>71</v>
      </c>
      <c r="Q199" s="560"/>
      <c r="R199" s="560"/>
      <c r="S199" s="560"/>
      <c r="T199" s="560"/>
      <c r="U199" s="560"/>
      <c r="V199" s="561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hidden="1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57"/>
      <c r="P200" s="559" t="s">
        <v>71</v>
      </c>
      <c r="Q200" s="560"/>
      <c r="R200" s="560"/>
      <c r="S200" s="560"/>
      <c r="T200" s="560"/>
      <c r="U200" s="560"/>
      <c r="V200" s="561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hidden="1" customHeight="1" x14ac:dyDescent="0.25">
      <c r="A201" s="562" t="s">
        <v>73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41"/>
      <c r="AB201" s="541"/>
      <c r="AC201" s="541"/>
    </row>
    <row r="202" spans="1:68" ht="27" hidden="1" customHeight="1" x14ac:dyDescent="0.25">
      <c r="A202" s="54" t="s">
        <v>322</v>
      </c>
      <c r="B202" s="54" t="s">
        <v>323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328</v>
      </c>
      <c r="B204" s="54" t="s">
        <v>329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333</v>
      </c>
      <c r="B206" s="54" t="s">
        <v>334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7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330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idden="1" x14ac:dyDescent="0.2">
      <c r="A211" s="555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57"/>
      <c r="P211" s="559" t="s">
        <v>71</v>
      </c>
      <c r="Q211" s="560"/>
      <c r="R211" s="560"/>
      <c r="S211" s="560"/>
      <c r="T211" s="560"/>
      <c r="U211" s="560"/>
      <c r="V211" s="561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hidden="1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57"/>
      <c r="P212" s="559" t="s">
        <v>71</v>
      </c>
      <c r="Q212" s="560"/>
      <c r="R212" s="560"/>
      <c r="S212" s="560"/>
      <c r="T212" s="560"/>
      <c r="U212" s="560"/>
      <c r="V212" s="561"/>
      <c r="W212" s="37" t="s">
        <v>69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hidden="1" customHeight="1" x14ac:dyDescent="0.25">
      <c r="A213" s="562" t="s">
        <v>166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41"/>
      <c r="AB213" s="541"/>
      <c r="AC213" s="541"/>
    </row>
    <row r="214" spans="1:68" ht="27" hidden="1" customHeight="1" x14ac:dyDescent="0.25">
      <c r="A214" s="54" t="s">
        <v>345</v>
      </c>
      <c r="B214" s="54" t="s">
        <v>346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5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57"/>
      <c r="P216" s="559" t="s">
        <v>71</v>
      </c>
      <c r="Q216" s="560"/>
      <c r="R216" s="560"/>
      <c r="S216" s="560"/>
      <c r="T216" s="560"/>
      <c r="U216" s="560"/>
      <c r="V216" s="561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57"/>
      <c r="P217" s="559" t="s">
        <v>71</v>
      </c>
      <c r="Q217" s="560"/>
      <c r="R217" s="560"/>
      <c r="S217" s="560"/>
      <c r="T217" s="560"/>
      <c r="U217" s="560"/>
      <c r="V217" s="561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6" t="s">
        <v>351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40"/>
      <c r="AB218" s="540"/>
      <c r="AC218" s="540"/>
    </row>
    <row r="219" spans="1:68" ht="14.25" hidden="1" customHeight="1" x14ac:dyDescent="0.25">
      <c r="A219" s="562" t="s">
        <v>101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1"/>
      <c r="AB219" s="541"/>
      <c r="AC219" s="541"/>
    </row>
    <row r="220" spans="1:68" ht="27" hidden="1" customHeight="1" x14ac:dyDescent="0.25">
      <c r="A220" s="54" t="s">
        <v>352</v>
      </c>
      <c r="B220" s="54" t="s">
        <v>353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356</v>
      </c>
      <c r="B221" s="54" t="s">
        <v>357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359</v>
      </c>
      <c r="B222" s="54" t="s">
        <v>360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364</v>
      </c>
      <c r="B225" s="54" t="s">
        <v>366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61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372</v>
      </c>
      <c r="B229" s="54" t="s">
        <v>374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74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55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57"/>
      <c r="P230" s="559" t="s">
        <v>71</v>
      </c>
      <c r="Q230" s="560"/>
      <c r="R230" s="560"/>
      <c r="S230" s="560"/>
      <c r="T230" s="560"/>
      <c r="U230" s="560"/>
      <c r="V230" s="561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7"/>
      <c r="P231" s="559" t="s">
        <v>71</v>
      </c>
      <c r="Q231" s="560"/>
      <c r="R231" s="560"/>
      <c r="S231" s="560"/>
      <c r="T231" s="560"/>
      <c r="U231" s="560"/>
      <c r="V231" s="561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62" t="s">
        <v>136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1"/>
      <c r="AB232" s="541"/>
      <c r="AC232" s="541"/>
    </row>
    <row r="233" spans="1:68" ht="27" hidden="1" customHeight="1" x14ac:dyDescent="0.25">
      <c r="A233" s="54" t="s">
        <v>375</v>
      </c>
      <c r="B233" s="54" t="s">
        <v>376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5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57"/>
      <c r="P234" s="559" t="s">
        <v>71</v>
      </c>
      <c r="Q234" s="560"/>
      <c r="R234" s="560"/>
      <c r="S234" s="560"/>
      <c r="T234" s="560"/>
      <c r="U234" s="560"/>
      <c r="V234" s="561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7"/>
      <c r="P235" s="559" t="s">
        <v>71</v>
      </c>
      <c r="Q235" s="560"/>
      <c r="R235" s="560"/>
      <c r="S235" s="560"/>
      <c r="T235" s="560"/>
      <c r="U235" s="560"/>
      <c r="V235" s="561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2" t="s">
        <v>378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1"/>
      <c r="AB236" s="541"/>
      <c r="AC236" s="541"/>
    </row>
    <row r="237" spans="1:68" ht="27" hidden="1" customHeight="1" x14ac:dyDescent="0.25">
      <c r="A237" s="54" t="s">
        <v>379</v>
      </c>
      <c r="B237" s="54" t="s">
        <v>380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2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55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57"/>
      <c r="P238" s="559" t="s">
        <v>71</v>
      </c>
      <c r="Q238" s="560"/>
      <c r="R238" s="560"/>
      <c r="S238" s="560"/>
      <c r="T238" s="560"/>
      <c r="U238" s="560"/>
      <c r="V238" s="561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7"/>
      <c r="P239" s="559" t="s">
        <v>71</v>
      </c>
      <c r="Q239" s="560"/>
      <c r="R239" s="560"/>
      <c r="S239" s="560"/>
      <c r="T239" s="560"/>
      <c r="U239" s="560"/>
      <c r="V239" s="561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62" t="s">
        <v>382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1"/>
      <c r="AB240" s="541"/>
      <c r="AC240" s="541"/>
    </row>
    <row r="241" spans="1:68" ht="27" hidden="1" customHeight="1" x14ac:dyDescent="0.25">
      <c r="A241" s="54" t="s">
        <v>383</v>
      </c>
      <c r="B241" s="54" t="s">
        <v>384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386</v>
      </c>
      <c r="B242" s="54" t="s">
        <v>387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3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5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57"/>
      <c r="P246" s="559" t="s">
        <v>71</v>
      </c>
      <c r="Q246" s="560"/>
      <c r="R246" s="560"/>
      <c r="S246" s="560"/>
      <c r="T246" s="560"/>
      <c r="U246" s="560"/>
      <c r="V246" s="561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7"/>
      <c r="P247" s="559" t="s">
        <v>71</v>
      </c>
      <c r="Q247" s="560"/>
      <c r="R247" s="560"/>
      <c r="S247" s="560"/>
      <c r="T247" s="560"/>
      <c r="U247" s="560"/>
      <c r="V247" s="561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66" t="s">
        <v>394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0"/>
      <c r="AB248" s="540"/>
      <c r="AC248" s="540"/>
    </row>
    <row r="249" spans="1:68" ht="14.25" hidden="1" customHeight="1" x14ac:dyDescent="0.25">
      <c r="A249" s="562" t="s">
        <v>101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1"/>
      <c r="AB249" s="541"/>
      <c r="AC249" s="541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4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5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57"/>
      <c r="P255" s="559" t="s">
        <v>71</v>
      </c>
      <c r="Q255" s="560"/>
      <c r="R255" s="560"/>
      <c r="S255" s="560"/>
      <c r="T255" s="560"/>
      <c r="U255" s="560"/>
      <c r="V255" s="561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7"/>
      <c r="P256" s="559" t="s">
        <v>71</v>
      </c>
      <c r="Q256" s="560"/>
      <c r="R256" s="560"/>
      <c r="S256" s="560"/>
      <c r="T256" s="560"/>
      <c r="U256" s="560"/>
      <c r="V256" s="561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66" t="s">
        <v>410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0"/>
      <c r="AB257" s="540"/>
      <c r="AC257" s="540"/>
    </row>
    <row r="258" spans="1:68" ht="14.25" hidden="1" customHeight="1" x14ac:dyDescent="0.25">
      <c r="A258" s="562" t="s">
        <v>101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1"/>
      <c r="AB258" s="541"/>
      <c r="AC258" s="541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1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17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419</v>
      </c>
      <c r="B262" s="54" t="s">
        <v>420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46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5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57"/>
      <c r="P263" s="559" t="s">
        <v>71</v>
      </c>
      <c r="Q263" s="560"/>
      <c r="R263" s="560"/>
      <c r="S263" s="560"/>
      <c r="T263" s="560"/>
      <c r="U263" s="560"/>
      <c r="V263" s="561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7"/>
      <c r="P264" s="559" t="s">
        <v>71</v>
      </c>
      <c r="Q264" s="560"/>
      <c r="R264" s="560"/>
      <c r="S264" s="560"/>
      <c r="T264" s="560"/>
      <c r="U264" s="560"/>
      <c r="V264" s="561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6" t="s">
        <v>422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0"/>
      <c r="AB265" s="540"/>
      <c r="AC265" s="540"/>
    </row>
    <row r="266" spans="1:68" ht="14.25" hidden="1" customHeight="1" x14ac:dyDescent="0.25">
      <c r="A266" s="562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1"/>
      <c r="AB266" s="541"/>
      <c r="AC266" s="541"/>
    </row>
    <row r="267" spans="1:68" ht="27" hidden="1" customHeight="1" x14ac:dyDescent="0.25">
      <c r="A267" s="54" t="s">
        <v>423</v>
      </c>
      <c r="B267" s="54" t="s">
        <v>424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426</v>
      </c>
      <c r="B268" s="54" t="s">
        <v>427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429</v>
      </c>
      <c r="B269" s="54" t="s">
        <v>430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55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57"/>
      <c r="P270" s="559" t="s">
        <v>71</v>
      </c>
      <c r="Q270" s="560"/>
      <c r="R270" s="560"/>
      <c r="S270" s="560"/>
      <c r="T270" s="560"/>
      <c r="U270" s="560"/>
      <c r="V270" s="561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hidden="1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7"/>
      <c r="P271" s="559" t="s">
        <v>71</v>
      </c>
      <c r="Q271" s="560"/>
      <c r="R271" s="560"/>
      <c r="S271" s="560"/>
      <c r="T271" s="560"/>
      <c r="U271" s="560"/>
      <c r="V271" s="561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hidden="1" customHeight="1" x14ac:dyDescent="0.25">
      <c r="A272" s="566" t="s">
        <v>432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0"/>
      <c r="AB272" s="540"/>
      <c r="AC272" s="540"/>
    </row>
    <row r="273" spans="1:68" ht="14.25" hidden="1" customHeight="1" x14ac:dyDescent="0.25">
      <c r="A273" s="562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1"/>
      <c r="AB273" s="541"/>
      <c r="AC273" s="541"/>
    </row>
    <row r="274" spans="1:68" ht="27" hidden="1" customHeight="1" x14ac:dyDescent="0.25">
      <c r="A274" s="54" t="s">
        <v>433</v>
      </c>
      <c r="B274" s="54" t="s">
        <v>434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436</v>
      </c>
      <c r="B275" s="54" t="s">
        <v>437</v>
      </c>
      <c r="C275" s="31">
        <v>4301031429</v>
      </c>
      <c r="D275" s="549">
        <v>4680115886919</v>
      </c>
      <c r="E275" s="550"/>
      <c r="F275" s="544">
        <v>0.4</v>
      </c>
      <c r="G275" s="32">
        <v>6</v>
      </c>
      <c r="H275" s="544">
        <v>2.4</v>
      </c>
      <c r="I275" s="544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92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2"/>
      <c r="R275" s="552"/>
      <c r="S275" s="552"/>
      <c r="T275" s="553"/>
      <c r="U275" s="34"/>
      <c r="V275" s="34"/>
      <c r="W275" s="35" t="s">
        <v>69</v>
      </c>
      <c r="X275" s="545">
        <v>0</v>
      </c>
      <c r="Y275" s="54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5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7"/>
      <c r="P276" s="559" t="s">
        <v>71</v>
      </c>
      <c r="Q276" s="560"/>
      <c r="R276" s="560"/>
      <c r="S276" s="560"/>
      <c r="T276" s="560"/>
      <c r="U276" s="560"/>
      <c r="V276" s="561"/>
      <c r="W276" s="37" t="s">
        <v>72</v>
      </c>
      <c r="X276" s="547">
        <f>IFERROR(X274/H274,"0")+IFERROR(X275/H275,"0")</f>
        <v>0</v>
      </c>
      <c r="Y276" s="547">
        <f>IFERROR(Y274/H274,"0")+IFERROR(Y275/H275,"0")</f>
        <v>0</v>
      </c>
      <c r="Z276" s="547">
        <f>IFERROR(IF(Z274="",0,Z274),"0")+IFERROR(IF(Z275="",0,Z275),"0")</f>
        <v>0</v>
      </c>
      <c r="AA276" s="548"/>
      <c r="AB276" s="548"/>
      <c r="AC276" s="548"/>
    </row>
    <row r="277" spans="1:68" hidden="1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7"/>
      <c r="P277" s="559" t="s">
        <v>71</v>
      </c>
      <c r="Q277" s="560"/>
      <c r="R277" s="560"/>
      <c r="S277" s="560"/>
      <c r="T277" s="560"/>
      <c r="U277" s="560"/>
      <c r="V277" s="561"/>
      <c r="W277" s="37" t="s">
        <v>69</v>
      </c>
      <c r="X277" s="547">
        <f>IFERROR(SUM(X274:X275),"0")</f>
        <v>0</v>
      </c>
      <c r="Y277" s="547">
        <f>IFERROR(SUM(Y274:Y275),"0")</f>
        <v>0</v>
      </c>
      <c r="Z277" s="37"/>
      <c r="AA277" s="548"/>
      <c r="AB277" s="548"/>
      <c r="AC277" s="548"/>
    </row>
    <row r="278" spans="1:68" ht="14.25" hidden="1" customHeight="1" x14ac:dyDescent="0.25">
      <c r="A278" s="562" t="s">
        <v>73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1"/>
      <c r="AB278" s="541"/>
      <c r="AC278" s="541"/>
    </row>
    <row r="279" spans="1:68" ht="37.5" hidden="1" customHeight="1" x14ac:dyDescent="0.25">
      <c r="A279" s="54" t="s">
        <v>439</v>
      </c>
      <c r="B279" s="54" t="s">
        <v>440</v>
      </c>
      <c r="C279" s="31">
        <v>4301051782</v>
      </c>
      <c r="D279" s="549">
        <v>4680115884618</v>
      </c>
      <c r="E279" s="550"/>
      <c r="F279" s="544">
        <v>0.6</v>
      </c>
      <c r="G279" s="32">
        <v>6</v>
      </c>
      <c r="H279" s="544">
        <v>3.6</v>
      </c>
      <c r="I279" s="544">
        <v>3.81</v>
      </c>
      <c r="J279" s="32">
        <v>132</v>
      </c>
      <c r="K279" s="32" t="s">
        <v>110</v>
      </c>
      <c r="L279" s="32" t="s">
        <v>111</v>
      </c>
      <c r="M279" s="33" t="s">
        <v>77</v>
      </c>
      <c r="N279" s="33"/>
      <c r="O279" s="32">
        <v>45</v>
      </c>
      <c r="P279" s="7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69</v>
      </c>
      <c r="X279" s="545">
        <v>0</v>
      </c>
      <c r="Y279" s="546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 t="s">
        <v>90</v>
      </c>
      <c r="AK279" s="68">
        <v>43.2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5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7"/>
      <c r="P280" s="559" t="s">
        <v>71</v>
      </c>
      <c r="Q280" s="560"/>
      <c r="R280" s="560"/>
      <c r="S280" s="560"/>
      <c r="T280" s="560"/>
      <c r="U280" s="560"/>
      <c r="V280" s="561"/>
      <c r="W280" s="37" t="s">
        <v>72</v>
      </c>
      <c r="X280" s="547">
        <f>IFERROR(X279/H279,"0")</f>
        <v>0</v>
      </c>
      <c r="Y280" s="547">
        <f>IFERROR(Y279/H279,"0")</f>
        <v>0</v>
      </c>
      <c r="Z280" s="547">
        <f>IFERROR(IF(Z279="",0,Z279),"0")</f>
        <v>0</v>
      </c>
      <c r="AA280" s="548"/>
      <c r="AB280" s="548"/>
      <c r="AC280" s="548"/>
    </row>
    <row r="281" spans="1:68" hidden="1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7"/>
      <c r="P281" s="559" t="s">
        <v>71</v>
      </c>
      <c r="Q281" s="560"/>
      <c r="R281" s="560"/>
      <c r="S281" s="560"/>
      <c r="T281" s="560"/>
      <c r="U281" s="560"/>
      <c r="V281" s="561"/>
      <c r="W281" s="37" t="s">
        <v>69</v>
      </c>
      <c r="X281" s="547">
        <f>IFERROR(SUM(X279:X279),"0")</f>
        <v>0</v>
      </c>
      <c r="Y281" s="547">
        <f>IFERROR(SUM(Y279:Y279),"0")</f>
        <v>0</v>
      </c>
      <c r="Z281" s="37"/>
      <c r="AA281" s="548"/>
      <c r="AB281" s="548"/>
      <c r="AC281" s="548"/>
    </row>
    <row r="282" spans="1:68" ht="16.5" hidden="1" customHeight="1" x14ac:dyDescent="0.25">
      <c r="A282" s="566" t="s">
        <v>442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0"/>
      <c r="AB282" s="540"/>
      <c r="AC282" s="540"/>
    </row>
    <row r="283" spans="1:68" ht="14.25" hidden="1" customHeight="1" x14ac:dyDescent="0.25">
      <c r="A283" s="562" t="s">
        <v>101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1"/>
      <c r="AB283" s="541"/>
      <c r="AC283" s="541"/>
    </row>
    <row r="284" spans="1:68" ht="27" hidden="1" customHeight="1" x14ac:dyDescent="0.25">
      <c r="A284" s="54" t="s">
        <v>443</v>
      </c>
      <c r="B284" s="54" t="s">
        <v>444</v>
      </c>
      <c r="C284" s="31">
        <v>4301011662</v>
      </c>
      <c r="D284" s="549">
        <v>4680115883703</v>
      </c>
      <c r="E284" s="550"/>
      <c r="F284" s="544">
        <v>1.35</v>
      </c>
      <c r="G284" s="32">
        <v>8</v>
      </c>
      <c r="H284" s="544">
        <v>10.8</v>
      </c>
      <c r="I284" s="544">
        <v>11.234999999999999</v>
      </c>
      <c r="J284" s="32">
        <v>64</v>
      </c>
      <c r="K284" s="32" t="s">
        <v>104</v>
      </c>
      <c r="L284" s="32"/>
      <c r="M284" s="33" t="s">
        <v>106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69</v>
      </c>
      <c r="X284" s="545">
        <v>0</v>
      </c>
      <c r="Y284" s="546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5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7"/>
      <c r="P285" s="559" t="s">
        <v>71</v>
      </c>
      <c r="Q285" s="560"/>
      <c r="R285" s="560"/>
      <c r="S285" s="560"/>
      <c r="T285" s="560"/>
      <c r="U285" s="560"/>
      <c r="V285" s="561"/>
      <c r="W285" s="37" t="s">
        <v>72</v>
      </c>
      <c r="X285" s="547">
        <f>IFERROR(X284/H284,"0")</f>
        <v>0</v>
      </c>
      <c r="Y285" s="547">
        <f>IFERROR(Y284/H284,"0")</f>
        <v>0</v>
      </c>
      <c r="Z285" s="547">
        <f>IFERROR(IF(Z284="",0,Z284),"0")</f>
        <v>0</v>
      </c>
      <c r="AA285" s="548"/>
      <c r="AB285" s="548"/>
      <c r="AC285" s="548"/>
    </row>
    <row r="286" spans="1:68" hidden="1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7"/>
      <c r="P286" s="559" t="s">
        <v>71</v>
      </c>
      <c r="Q286" s="560"/>
      <c r="R286" s="560"/>
      <c r="S286" s="560"/>
      <c r="T286" s="560"/>
      <c r="U286" s="560"/>
      <c r="V286" s="561"/>
      <c r="W286" s="37" t="s">
        <v>69</v>
      </c>
      <c r="X286" s="547">
        <f>IFERROR(SUM(X284:X284),"0")</f>
        <v>0</v>
      </c>
      <c r="Y286" s="547">
        <f>IFERROR(SUM(Y284:Y284),"0")</f>
        <v>0</v>
      </c>
      <c r="Z286" s="37"/>
      <c r="AA286" s="548"/>
      <c r="AB286" s="548"/>
      <c r="AC286" s="548"/>
    </row>
    <row r="287" spans="1:68" ht="16.5" hidden="1" customHeight="1" x14ac:dyDescent="0.25">
      <c r="A287" s="566" t="s">
        <v>447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0"/>
      <c r="AB287" s="540"/>
      <c r="AC287" s="540"/>
    </row>
    <row r="288" spans="1:68" ht="14.25" hidden="1" customHeight="1" x14ac:dyDescent="0.25">
      <c r="A288" s="562" t="s">
        <v>101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1"/>
      <c r="AB288" s="541"/>
      <c r="AC288" s="541"/>
    </row>
    <row r="289" spans="1:68" ht="27" hidden="1" customHeight="1" x14ac:dyDescent="0.25">
      <c r="A289" s="54" t="s">
        <v>448</v>
      </c>
      <c r="B289" s="54" t="s">
        <v>449</v>
      </c>
      <c r="C289" s="31">
        <v>4301012126</v>
      </c>
      <c r="D289" s="549">
        <v>4607091386004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68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 t="shared" ref="Y289:Y294" si="2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 t="shared" ref="BM289:BM294" si="28">IFERROR(X289*I289/H289,"0")</f>
        <v>0</v>
      </c>
      <c r="BN289" s="64">
        <f t="shared" ref="BN289:BN294" si="29">IFERROR(Y289*I289/H289,"0")</f>
        <v>0</v>
      </c>
      <c r="BO289" s="64">
        <f t="shared" ref="BO289:BO294" si="30">IFERROR(1/J289*(X289/H289),"0")</f>
        <v>0</v>
      </c>
      <c r="BP289" s="64">
        <f t="shared" ref="BP289:BP294" si="31">IFERROR(1/J289*(Y289/H289),"0")</f>
        <v>0</v>
      </c>
    </row>
    <row r="290" spans="1:68" ht="27" hidden="1" customHeight="1" x14ac:dyDescent="0.25">
      <c r="A290" s="54" t="s">
        <v>451</v>
      </c>
      <c r="B290" s="54" t="s">
        <v>452</v>
      </c>
      <c r="C290" s="31">
        <v>4301012024</v>
      </c>
      <c r="D290" s="549">
        <v>4680115885615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5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37.5" hidden="1" customHeight="1" x14ac:dyDescent="0.25">
      <c r="A291" s="54" t="s">
        <v>454</v>
      </c>
      <c r="B291" s="54" t="s">
        <v>455</v>
      </c>
      <c r="C291" s="31">
        <v>4301011858</v>
      </c>
      <c r="D291" s="549">
        <v>4680115885646</v>
      </c>
      <c r="E291" s="550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 t="s">
        <v>90</v>
      </c>
      <c r="AK291" s="68">
        <v>86.4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4301012016</v>
      </c>
      <c r="D292" s="549">
        <v>4680115885554</v>
      </c>
      <c r="E292" s="550"/>
      <c r="F292" s="544">
        <v>1.35</v>
      </c>
      <c r="G292" s="32">
        <v>8</v>
      </c>
      <c r="H292" s="544">
        <v>10.8</v>
      </c>
      <c r="I292" s="544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 t="shared" si="27"/>
        <v>0</v>
      </c>
      <c r="Z292" s="36" t="str">
        <f>IFERROR(IF(Y292=0,"",ROUNDUP(Y292/H292,0)*0.01898),"")</f>
        <v/>
      </c>
      <c r="AA292" s="56"/>
      <c r="AB292" s="57"/>
      <c r="AC292" s="335" t="s">
        <v>459</v>
      </c>
      <c r="AG292" s="64"/>
      <c r="AJ292" s="68" t="s">
        <v>90</v>
      </c>
      <c r="AK292" s="68">
        <v>10.8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hidden="1" customHeight="1" x14ac:dyDescent="0.25">
      <c r="A293" s="54" t="s">
        <v>460</v>
      </c>
      <c r="B293" s="54" t="s">
        <v>461</v>
      </c>
      <c r="C293" s="31">
        <v>4301011857</v>
      </c>
      <c r="D293" s="549">
        <v>4680115885622</v>
      </c>
      <c r="E293" s="550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69</v>
      </c>
      <c r="X293" s="545">
        <v>0</v>
      </c>
      <c r="Y293" s="546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ht="27" hidden="1" customHeight="1" x14ac:dyDescent="0.25">
      <c r="A294" s="54" t="s">
        <v>462</v>
      </c>
      <c r="B294" s="54" t="s">
        <v>463</v>
      </c>
      <c r="C294" s="31">
        <v>4301011859</v>
      </c>
      <c r="D294" s="549">
        <v>4680115885608</v>
      </c>
      <c r="E294" s="550"/>
      <c r="F294" s="544">
        <v>0.4</v>
      </c>
      <c r="G294" s="32">
        <v>10</v>
      </c>
      <c r="H294" s="544">
        <v>4</v>
      </c>
      <c r="I294" s="544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84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2"/>
      <c r="R294" s="552"/>
      <c r="S294" s="552"/>
      <c r="T294" s="553"/>
      <c r="U294" s="34"/>
      <c r="V294" s="34"/>
      <c r="W294" s="35" t="s">
        <v>69</v>
      </c>
      <c r="X294" s="545">
        <v>0</v>
      </c>
      <c r="Y294" s="546">
        <f t="shared" si="27"/>
        <v>0</v>
      </c>
      <c r="Z294" s="36" t="str">
        <f>IFERROR(IF(Y294=0,"",ROUNDUP(Y294/H294,0)*0.00902),"")</f>
        <v/>
      </c>
      <c r="AA294" s="56"/>
      <c r="AB294" s="57"/>
      <c r="AC294" s="339" t="s">
        <v>464</v>
      </c>
      <c r="AG294" s="64"/>
      <c r="AJ294" s="68" t="s">
        <v>90</v>
      </c>
      <c r="AK294" s="68">
        <v>48</v>
      </c>
      <c r="BB294" s="340" t="s">
        <v>1</v>
      </c>
      <c r="BM294" s="64">
        <f t="shared" si="28"/>
        <v>0</v>
      </c>
      <c r="BN294" s="64">
        <f t="shared" si="29"/>
        <v>0</v>
      </c>
      <c r="BO294" s="64">
        <f t="shared" si="30"/>
        <v>0</v>
      </c>
      <c r="BP294" s="64">
        <f t="shared" si="31"/>
        <v>0</v>
      </c>
    </row>
    <row r="295" spans="1:68" hidden="1" x14ac:dyDescent="0.2">
      <c r="A295" s="555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7"/>
      <c r="P295" s="559" t="s">
        <v>71</v>
      </c>
      <c r="Q295" s="560"/>
      <c r="R295" s="560"/>
      <c r="S295" s="560"/>
      <c r="T295" s="560"/>
      <c r="U295" s="560"/>
      <c r="V295" s="561"/>
      <c r="W295" s="37" t="s">
        <v>72</v>
      </c>
      <c r="X295" s="547">
        <f>IFERROR(X289/H289,"0")+IFERROR(X290/H290,"0")+IFERROR(X291/H291,"0")+IFERROR(X292/H292,"0")+IFERROR(X293/H293,"0")+IFERROR(X294/H294,"0")</f>
        <v>0</v>
      </c>
      <c r="Y295" s="547">
        <f>IFERROR(Y289/H289,"0")+IFERROR(Y290/H290,"0")+IFERROR(Y291/H291,"0")+IFERROR(Y292/H292,"0")+IFERROR(Y293/H293,"0")+IFERROR(Y294/H294,"0")</f>
        <v>0</v>
      </c>
      <c r="Z295" s="547">
        <f>IFERROR(IF(Z289="",0,Z289),"0")+IFERROR(IF(Z290="",0,Z290),"0")+IFERROR(IF(Z291="",0,Z291),"0")+IFERROR(IF(Z292="",0,Z292),"0")+IFERROR(IF(Z293="",0,Z293),"0")+IFERROR(IF(Z294="",0,Z294),"0")</f>
        <v>0</v>
      </c>
      <c r="AA295" s="548"/>
      <c r="AB295" s="548"/>
      <c r="AC295" s="548"/>
    </row>
    <row r="296" spans="1:68" hidden="1" x14ac:dyDescent="0.2">
      <c r="A296" s="556"/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7"/>
      <c r="P296" s="559" t="s">
        <v>71</v>
      </c>
      <c r="Q296" s="560"/>
      <c r="R296" s="560"/>
      <c r="S296" s="560"/>
      <c r="T296" s="560"/>
      <c r="U296" s="560"/>
      <c r="V296" s="561"/>
      <c r="W296" s="37" t="s">
        <v>69</v>
      </c>
      <c r="X296" s="547">
        <f>IFERROR(SUM(X289:X294),"0")</f>
        <v>0</v>
      </c>
      <c r="Y296" s="547">
        <f>IFERROR(SUM(Y289:Y294),"0")</f>
        <v>0</v>
      </c>
      <c r="Z296" s="37"/>
      <c r="AA296" s="548"/>
      <c r="AB296" s="548"/>
      <c r="AC296" s="548"/>
    </row>
    <row r="297" spans="1:68" ht="14.25" hidden="1" customHeight="1" x14ac:dyDescent="0.25">
      <c r="A297" s="562" t="s">
        <v>64</v>
      </c>
      <c r="B297" s="556"/>
      <c r="C297" s="556"/>
      <c r="D297" s="556"/>
      <c r="E297" s="556"/>
      <c r="F297" s="556"/>
      <c r="G297" s="556"/>
      <c r="H297" s="556"/>
      <c r="I297" s="556"/>
      <c r="J297" s="556"/>
      <c r="K297" s="556"/>
      <c r="L297" s="556"/>
      <c r="M297" s="556"/>
      <c r="N297" s="556"/>
      <c r="O297" s="556"/>
      <c r="P297" s="556"/>
      <c r="Q297" s="556"/>
      <c r="R297" s="556"/>
      <c r="S297" s="556"/>
      <c r="T297" s="556"/>
      <c r="U297" s="556"/>
      <c r="V297" s="556"/>
      <c r="W297" s="556"/>
      <c r="X297" s="556"/>
      <c r="Y297" s="556"/>
      <c r="Z297" s="556"/>
      <c r="AA297" s="541"/>
      <c r="AB297" s="541"/>
      <c r="AC297" s="541"/>
    </row>
    <row r="298" spans="1:68" ht="27" hidden="1" customHeight="1" x14ac:dyDescent="0.25">
      <c r="A298" s="54" t="s">
        <v>465</v>
      </c>
      <c r="B298" s="54" t="s">
        <v>466</v>
      </c>
      <c r="C298" s="31">
        <v>4301030878</v>
      </c>
      <c r="D298" s="549">
        <v>4607091387193</v>
      </c>
      <c r="E298" s="550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8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ref="Y298:Y304" si="3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90</v>
      </c>
      <c r="AK298" s="68">
        <v>50.4</v>
      </c>
      <c r="BB298" s="342" t="s">
        <v>1</v>
      </c>
      <c r="BM298" s="64">
        <f t="shared" ref="BM298:BM304" si="33">IFERROR(X298*I298/H298,"0")</f>
        <v>0</v>
      </c>
      <c r="BN298" s="64">
        <f t="shared" ref="BN298:BN304" si="34">IFERROR(Y298*I298/H298,"0")</f>
        <v>0</v>
      </c>
      <c r="BO298" s="64">
        <f t="shared" ref="BO298:BO304" si="35">IFERROR(1/J298*(X298/H298),"0")</f>
        <v>0</v>
      </c>
      <c r="BP298" s="64">
        <f t="shared" ref="BP298:BP304" si="36"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4301031153</v>
      </c>
      <c r="D299" s="549">
        <v>4607091387230</v>
      </c>
      <c r="E299" s="550"/>
      <c r="F299" s="544">
        <v>0.7</v>
      </c>
      <c r="G299" s="32">
        <v>6</v>
      </c>
      <c r="H299" s="544">
        <v>4.2</v>
      </c>
      <c r="I299" s="544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7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 t="s">
        <v>90</v>
      </c>
      <c r="AK299" s="68">
        <v>50.4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4301031154</v>
      </c>
      <c r="D300" s="549">
        <v>4607091387292</v>
      </c>
      <c r="E300" s="550"/>
      <c r="F300" s="544">
        <v>0.73</v>
      </c>
      <c r="G300" s="32">
        <v>6</v>
      </c>
      <c r="H300" s="544">
        <v>4.38</v>
      </c>
      <c r="I300" s="544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32"/>
        <v>0</v>
      </c>
      <c r="Z300" s="36" t="str">
        <f>IFERROR(IF(Y300=0,"",ROUNDUP(Y300/H300,0)*0.00902),"")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hidden="1" customHeight="1" x14ac:dyDescent="0.25">
      <c r="A301" s="54" t="s">
        <v>474</v>
      </c>
      <c r="B301" s="54" t="s">
        <v>475</v>
      </c>
      <c r="C301" s="31">
        <v>4301031152</v>
      </c>
      <c r="D301" s="549">
        <v>4607091387285</v>
      </c>
      <c r="E301" s="550"/>
      <c r="F301" s="544">
        <v>0.35</v>
      </c>
      <c r="G301" s="32">
        <v>6</v>
      </c>
      <c r="H301" s="544">
        <v>2.1</v>
      </c>
      <c r="I301" s="544">
        <v>2.23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7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470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4301031305</v>
      </c>
      <c r="D302" s="549">
        <v>4607091389845</v>
      </c>
      <c r="E302" s="550"/>
      <c r="F302" s="544">
        <v>0.35</v>
      </c>
      <c r="G302" s="32">
        <v>6</v>
      </c>
      <c r="H302" s="544">
        <v>2.1</v>
      </c>
      <c r="I302" s="544">
        <v>2.2000000000000002</v>
      </c>
      <c r="J302" s="32">
        <v>234</v>
      </c>
      <c r="K302" s="32" t="s">
        <v>67</v>
      </c>
      <c r="L302" s="32" t="s">
        <v>265</v>
      </c>
      <c r="M302" s="33" t="s">
        <v>68</v>
      </c>
      <c r="N302" s="33"/>
      <c r="O302" s="32">
        <v>40</v>
      </c>
      <c r="P302" s="55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 t="s">
        <v>90</v>
      </c>
      <c r="AK302" s="68">
        <v>37.799999999999997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hidden="1" customHeight="1" x14ac:dyDescent="0.25">
      <c r="A303" s="54" t="s">
        <v>479</v>
      </c>
      <c r="B303" s="54" t="s">
        <v>480</v>
      </c>
      <c r="C303" s="31">
        <v>4301031306</v>
      </c>
      <c r="D303" s="549">
        <v>4680115882881</v>
      </c>
      <c r="E303" s="550"/>
      <c r="F303" s="544">
        <v>0.28000000000000003</v>
      </c>
      <c r="G303" s="32">
        <v>6</v>
      </c>
      <c r="H303" s="544">
        <v>1.68</v>
      </c>
      <c r="I303" s="544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0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2"/>
      <c r="R303" s="552"/>
      <c r="S303" s="552"/>
      <c r="T303" s="553"/>
      <c r="U303" s="34"/>
      <c r="V303" s="34"/>
      <c r="W303" s="35" t="s">
        <v>69</v>
      </c>
      <c r="X303" s="545">
        <v>0</v>
      </c>
      <c r="Y303" s="546">
        <f t="shared" si="32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t="27" hidden="1" customHeight="1" x14ac:dyDescent="0.25">
      <c r="A304" s="54" t="s">
        <v>481</v>
      </c>
      <c r="B304" s="54" t="s">
        <v>482</v>
      </c>
      <c r="C304" s="31">
        <v>4301031066</v>
      </c>
      <c r="D304" s="549">
        <v>4607091383836</v>
      </c>
      <c r="E304" s="550"/>
      <c r="F304" s="544">
        <v>0.3</v>
      </c>
      <c r="G304" s="32">
        <v>6</v>
      </c>
      <c r="H304" s="544">
        <v>1.8</v>
      </c>
      <c r="I304" s="544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2"/>
      <c r="R304" s="552"/>
      <c r="S304" s="552"/>
      <c r="T304" s="553"/>
      <c r="U304" s="34"/>
      <c r="V304" s="34"/>
      <c r="W304" s="35" t="s">
        <v>69</v>
      </c>
      <c r="X304" s="545">
        <v>0</v>
      </c>
      <c r="Y304" s="546">
        <f t="shared" si="32"/>
        <v>0</v>
      </c>
      <c r="Z304" s="36" t="str">
        <f>IFERROR(IF(Y304=0,"",ROUNDUP(Y304/H304,0)*0.00651),"")</f>
        <v/>
      </c>
      <c r="AA304" s="56"/>
      <c r="AB304" s="57"/>
      <c r="AC304" s="353" t="s">
        <v>483</v>
      </c>
      <c r="AG304" s="64"/>
      <c r="AJ304" s="68" t="s">
        <v>90</v>
      </c>
      <c r="AK304" s="68">
        <v>25.2</v>
      </c>
      <c r="BB304" s="354" t="s">
        <v>1</v>
      </c>
      <c r="BM304" s="64">
        <f t="shared" si="33"/>
        <v>0</v>
      </c>
      <c r="BN304" s="64">
        <f t="shared" si="34"/>
        <v>0</v>
      </c>
      <c r="BO304" s="64">
        <f t="shared" si="35"/>
        <v>0</v>
      </c>
      <c r="BP304" s="64">
        <f t="shared" si="36"/>
        <v>0</v>
      </c>
    </row>
    <row r="305" spans="1:68" hidden="1" x14ac:dyDescent="0.2">
      <c r="A305" s="555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7"/>
      <c r="P305" s="559" t="s">
        <v>71</v>
      </c>
      <c r="Q305" s="560"/>
      <c r="R305" s="560"/>
      <c r="S305" s="560"/>
      <c r="T305" s="560"/>
      <c r="U305" s="560"/>
      <c r="V305" s="561"/>
      <c r="W305" s="37" t="s">
        <v>72</v>
      </c>
      <c r="X305" s="547">
        <f>IFERROR(X298/H298,"0")+IFERROR(X299/H299,"0")+IFERROR(X300/H300,"0")+IFERROR(X301/H301,"0")+IFERROR(X302/H302,"0")+IFERROR(X303/H303,"0")+IFERROR(X304/H304,"0")</f>
        <v>0</v>
      </c>
      <c r="Y305" s="547">
        <f>IFERROR(Y298/H298,"0")+IFERROR(Y299/H299,"0")+IFERROR(Y300/H300,"0")+IFERROR(Y301/H301,"0")+IFERROR(Y302/H302,"0")+IFERROR(Y303/H303,"0")+IFERROR(Y304/H304,"0")</f>
        <v>0</v>
      </c>
      <c r="Z305" s="547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48"/>
      <c r="AB305" s="548"/>
      <c r="AC305" s="548"/>
    </row>
    <row r="306" spans="1:68" hidden="1" x14ac:dyDescent="0.2">
      <c r="A306" s="556"/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7"/>
      <c r="P306" s="559" t="s">
        <v>71</v>
      </c>
      <c r="Q306" s="560"/>
      <c r="R306" s="560"/>
      <c r="S306" s="560"/>
      <c r="T306" s="560"/>
      <c r="U306" s="560"/>
      <c r="V306" s="561"/>
      <c r="W306" s="37" t="s">
        <v>69</v>
      </c>
      <c r="X306" s="547">
        <f>IFERROR(SUM(X298:X304),"0")</f>
        <v>0</v>
      </c>
      <c r="Y306" s="547">
        <f>IFERROR(SUM(Y298:Y304),"0")</f>
        <v>0</v>
      </c>
      <c r="Z306" s="37"/>
      <c r="AA306" s="548"/>
      <c r="AB306" s="548"/>
      <c r="AC306" s="548"/>
    </row>
    <row r="307" spans="1:68" ht="14.25" hidden="1" customHeight="1" x14ac:dyDescent="0.25">
      <c r="A307" s="562" t="s">
        <v>73</v>
      </c>
      <c r="B307" s="556"/>
      <c r="C307" s="556"/>
      <c r="D307" s="556"/>
      <c r="E307" s="556"/>
      <c r="F307" s="556"/>
      <c r="G307" s="556"/>
      <c r="H307" s="556"/>
      <c r="I307" s="556"/>
      <c r="J307" s="556"/>
      <c r="K307" s="556"/>
      <c r="L307" s="556"/>
      <c r="M307" s="556"/>
      <c r="N307" s="556"/>
      <c r="O307" s="556"/>
      <c r="P307" s="556"/>
      <c r="Q307" s="556"/>
      <c r="R307" s="556"/>
      <c r="S307" s="556"/>
      <c r="T307" s="556"/>
      <c r="U307" s="556"/>
      <c r="V307" s="556"/>
      <c r="W307" s="556"/>
      <c r="X307" s="556"/>
      <c r="Y307" s="556"/>
      <c r="Z307" s="556"/>
      <c r="AA307" s="541"/>
      <c r="AB307" s="541"/>
      <c r="AC307" s="541"/>
    </row>
    <row r="308" spans="1:68" ht="27" hidden="1" customHeight="1" x14ac:dyDescent="0.25">
      <c r="A308" s="54" t="s">
        <v>484</v>
      </c>
      <c r="B308" s="54" t="s">
        <v>485</v>
      </c>
      <c r="C308" s="31">
        <v>4301051100</v>
      </c>
      <c r="D308" s="549">
        <v>4607091387766</v>
      </c>
      <c r="E308" s="550"/>
      <c r="F308" s="544">
        <v>1.3</v>
      </c>
      <c r="G308" s="32">
        <v>6</v>
      </c>
      <c r="H308" s="544">
        <v>7.8</v>
      </c>
      <c r="I308" s="544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 t="s">
        <v>90</v>
      </c>
      <c r="AK308" s="68">
        <v>62.4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4301051818</v>
      </c>
      <c r="D309" s="549">
        <v>4607091387957</v>
      </c>
      <c r="E309" s="550"/>
      <c r="F309" s="544">
        <v>1.3</v>
      </c>
      <c r="G309" s="32">
        <v>6</v>
      </c>
      <c r="H309" s="544">
        <v>7.8</v>
      </c>
      <c r="I309" s="544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4301051819</v>
      </c>
      <c r="D310" s="549">
        <v>4607091387964</v>
      </c>
      <c r="E310" s="550"/>
      <c r="F310" s="544">
        <v>1.35</v>
      </c>
      <c r="G310" s="32">
        <v>6</v>
      </c>
      <c r="H310" s="544">
        <v>8.1</v>
      </c>
      <c r="I310" s="544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6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4301051734</v>
      </c>
      <c r="D311" s="549">
        <v>4680115884588</v>
      </c>
      <c r="E311" s="550"/>
      <c r="F311" s="544">
        <v>0.5</v>
      </c>
      <c r="G311" s="32">
        <v>6</v>
      </c>
      <c r="H311" s="544">
        <v>3</v>
      </c>
      <c r="I311" s="544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2"/>
      <c r="R311" s="552"/>
      <c r="S311" s="552"/>
      <c r="T311" s="553"/>
      <c r="U311" s="34"/>
      <c r="V311" s="34"/>
      <c r="W311" s="35" t="s">
        <v>69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90</v>
      </c>
      <c r="AK311" s="68">
        <v>42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496</v>
      </c>
      <c r="B312" s="54" t="s">
        <v>497</v>
      </c>
      <c r="C312" s="31">
        <v>4301051578</v>
      </c>
      <c r="D312" s="549">
        <v>4607091387513</v>
      </c>
      <c r="E312" s="550"/>
      <c r="F312" s="544">
        <v>0.45</v>
      </c>
      <c r="G312" s="32">
        <v>6</v>
      </c>
      <c r="H312" s="544">
        <v>2.7</v>
      </c>
      <c r="I312" s="544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2"/>
      <c r="R312" s="552"/>
      <c r="S312" s="552"/>
      <c r="T312" s="553"/>
      <c r="U312" s="34"/>
      <c r="V312" s="34"/>
      <c r="W312" s="35" t="s">
        <v>69</v>
      </c>
      <c r="X312" s="545">
        <v>0</v>
      </c>
      <c r="Y312" s="546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498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55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7"/>
      <c r="P313" s="559" t="s">
        <v>71</v>
      </c>
      <c r="Q313" s="560"/>
      <c r="R313" s="560"/>
      <c r="S313" s="560"/>
      <c r="T313" s="560"/>
      <c r="U313" s="560"/>
      <c r="V313" s="561"/>
      <c r="W313" s="37" t="s">
        <v>72</v>
      </c>
      <c r="X313" s="547">
        <f>IFERROR(X308/H308,"0")+IFERROR(X309/H309,"0")+IFERROR(X310/H310,"0")+IFERROR(X311/H311,"0")+IFERROR(X312/H312,"0")</f>
        <v>0</v>
      </c>
      <c r="Y313" s="547">
        <f>IFERROR(Y308/H308,"0")+IFERROR(Y309/H309,"0")+IFERROR(Y310/H310,"0")+IFERROR(Y311/H311,"0")+IFERROR(Y312/H312,"0")</f>
        <v>0</v>
      </c>
      <c r="Z313" s="547">
        <f>IFERROR(IF(Z308="",0,Z308),"0")+IFERROR(IF(Z309="",0,Z309),"0")+IFERROR(IF(Z310="",0,Z310),"0")+IFERROR(IF(Z311="",0,Z311),"0")+IFERROR(IF(Z312="",0,Z312),"0")</f>
        <v>0</v>
      </c>
      <c r="AA313" s="548"/>
      <c r="AB313" s="548"/>
      <c r="AC313" s="548"/>
    </row>
    <row r="314" spans="1:68" hidden="1" x14ac:dyDescent="0.2">
      <c r="A314" s="556"/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7"/>
      <c r="P314" s="559" t="s">
        <v>71</v>
      </c>
      <c r="Q314" s="560"/>
      <c r="R314" s="560"/>
      <c r="S314" s="560"/>
      <c r="T314" s="560"/>
      <c r="U314" s="560"/>
      <c r="V314" s="561"/>
      <c r="W314" s="37" t="s">
        <v>69</v>
      </c>
      <c r="X314" s="547">
        <f>IFERROR(SUM(X308:X312),"0")</f>
        <v>0</v>
      </c>
      <c r="Y314" s="547">
        <f>IFERROR(SUM(Y308:Y312),"0")</f>
        <v>0</v>
      </c>
      <c r="Z314" s="37"/>
      <c r="AA314" s="548"/>
      <c r="AB314" s="548"/>
      <c r="AC314" s="548"/>
    </row>
    <row r="315" spans="1:68" ht="14.25" hidden="1" customHeight="1" x14ac:dyDescent="0.25">
      <c r="A315" s="562" t="s">
        <v>166</v>
      </c>
      <c r="B315" s="556"/>
      <c r="C315" s="556"/>
      <c r="D315" s="556"/>
      <c r="E315" s="556"/>
      <c r="F315" s="556"/>
      <c r="G315" s="556"/>
      <c r="H315" s="556"/>
      <c r="I315" s="556"/>
      <c r="J315" s="556"/>
      <c r="K315" s="556"/>
      <c r="L315" s="556"/>
      <c r="M315" s="556"/>
      <c r="N315" s="556"/>
      <c r="O315" s="556"/>
      <c r="P315" s="556"/>
      <c r="Q315" s="556"/>
      <c r="R315" s="556"/>
      <c r="S315" s="556"/>
      <c r="T315" s="556"/>
      <c r="U315" s="556"/>
      <c r="V315" s="556"/>
      <c r="W315" s="556"/>
      <c r="X315" s="556"/>
      <c r="Y315" s="556"/>
      <c r="Z315" s="556"/>
      <c r="AA315" s="541"/>
      <c r="AB315" s="541"/>
      <c r="AC315" s="541"/>
    </row>
    <row r="316" spans="1:68" ht="27" hidden="1" customHeight="1" x14ac:dyDescent="0.25">
      <c r="A316" s="54" t="s">
        <v>499</v>
      </c>
      <c r="B316" s="54" t="s">
        <v>500</v>
      </c>
      <c r="C316" s="31">
        <v>4301060387</v>
      </c>
      <c r="D316" s="549">
        <v>4607091380880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90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502</v>
      </c>
      <c r="B317" s="54" t="s">
        <v>503</v>
      </c>
      <c r="C317" s="31">
        <v>4301060406</v>
      </c>
      <c r="D317" s="549">
        <v>4607091384482</v>
      </c>
      <c r="E317" s="550"/>
      <c r="F317" s="544">
        <v>1.3</v>
      </c>
      <c r="G317" s="32">
        <v>6</v>
      </c>
      <c r="H317" s="544">
        <v>7.8</v>
      </c>
      <c r="I317" s="544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72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2"/>
      <c r="R317" s="552"/>
      <c r="S317" s="552"/>
      <c r="T317" s="553"/>
      <c r="U317" s="34"/>
      <c r="V317" s="34"/>
      <c r="W317" s="35" t="s">
        <v>69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 t="s">
        <v>90</v>
      </c>
      <c r="AK317" s="68">
        <v>62.4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505</v>
      </c>
      <c r="B318" s="54" t="s">
        <v>506</v>
      </c>
      <c r="C318" s="31">
        <v>4301060484</v>
      </c>
      <c r="D318" s="549">
        <v>4607091380897</v>
      </c>
      <c r="E318" s="550"/>
      <c r="F318" s="544">
        <v>1.4</v>
      </c>
      <c r="G318" s="32">
        <v>6</v>
      </c>
      <c r="H318" s="544">
        <v>8.4</v>
      </c>
      <c r="I318" s="544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7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2"/>
      <c r="R318" s="552"/>
      <c r="S318" s="552"/>
      <c r="T318" s="553"/>
      <c r="U318" s="34"/>
      <c r="V318" s="34"/>
      <c r="W318" s="35" t="s">
        <v>69</v>
      </c>
      <c r="X318" s="545">
        <v>0</v>
      </c>
      <c r="Y318" s="546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507</v>
      </c>
      <c r="AG318" s="64"/>
      <c r="AJ318" s="68" t="s">
        <v>90</v>
      </c>
      <c r="AK318" s="68">
        <v>67.2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555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7"/>
      <c r="P319" s="559" t="s">
        <v>71</v>
      </c>
      <c r="Q319" s="560"/>
      <c r="R319" s="560"/>
      <c r="S319" s="560"/>
      <c r="T319" s="560"/>
      <c r="U319" s="560"/>
      <c r="V319" s="561"/>
      <c r="W319" s="37" t="s">
        <v>72</v>
      </c>
      <c r="X319" s="547">
        <f>IFERROR(X316/H316,"0")+IFERROR(X317/H317,"0")+IFERROR(X318/H318,"0")</f>
        <v>0</v>
      </c>
      <c r="Y319" s="547">
        <f>IFERROR(Y316/H316,"0")+IFERROR(Y317/H317,"0")+IFERROR(Y318/H318,"0")</f>
        <v>0</v>
      </c>
      <c r="Z319" s="547">
        <f>IFERROR(IF(Z316="",0,Z316),"0")+IFERROR(IF(Z317="",0,Z317),"0")+IFERROR(IF(Z318="",0,Z318),"0")</f>
        <v>0</v>
      </c>
      <c r="AA319" s="548"/>
      <c r="AB319" s="548"/>
      <c r="AC319" s="548"/>
    </row>
    <row r="320" spans="1:68" hidden="1" x14ac:dyDescent="0.2">
      <c r="A320" s="556"/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7"/>
      <c r="P320" s="559" t="s">
        <v>71</v>
      </c>
      <c r="Q320" s="560"/>
      <c r="R320" s="560"/>
      <c r="S320" s="560"/>
      <c r="T320" s="560"/>
      <c r="U320" s="560"/>
      <c r="V320" s="561"/>
      <c r="W320" s="37" t="s">
        <v>69</v>
      </c>
      <c r="X320" s="547">
        <f>IFERROR(SUM(X316:X318),"0")</f>
        <v>0</v>
      </c>
      <c r="Y320" s="547">
        <f>IFERROR(SUM(Y316:Y318),"0")</f>
        <v>0</v>
      </c>
      <c r="Z320" s="37"/>
      <c r="AA320" s="548"/>
      <c r="AB320" s="548"/>
      <c r="AC320" s="548"/>
    </row>
    <row r="321" spans="1:68" ht="14.25" hidden="1" customHeight="1" x14ac:dyDescent="0.25">
      <c r="A321" s="562" t="s">
        <v>93</v>
      </c>
      <c r="B321" s="556"/>
      <c r="C321" s="556"/>
      <c r="D321" s="556"/>
      <c r="E321" s="556"/>
      <c r="F321" s="556"/>
      <c r="G321" s="556"/>
      <c r="H321" s="556"/>
      <c r="I321" s="556"/>
      <c r="J321" s="556"/>
      <c r="K321" s="556"/>
      <c r="L321" s="556"/>
      <c r="M321" s="556"/>
      <c r="N321" s="556"/>
      <c r="O321" s="556"/>
      <c r="P321" s="556"/>
      <c r="Q321" s="556"/>
      <c r="R321" s="556"/>
      <c r="S321" s="556"/>
      <c r="T321" s="556"/>
      <c r="U321" s="556"/>
      <c r="V321" s="556"/>
      <c r="W321" s="556"/>
      <c r="X321" s="556"/>
      <c r="Y321" s="556"/>
      <c r="Z321" s="556"/>
      <c r="AA321" s="541"/>
      <c r="AB321" s="541"/>
      <c r="AC321" s="541"/>
    </row>
    <row r="322" spans="1:68" ht="27" hidden="1" customHeight="1" x14ac:dyDescent="0.25">
      <c r="A322" s="54" t="s">
        <v>508</v>
      </c>
      <c r="B322" s="54" t="s">
        <v>509</v>
      </c>
      <c r="C322" s="31">
        <v>4301030235</v>
      </c>
      <c r="D322" s="549">
        <v>4607091388381</v>
      </c>
      <c r="E322" s="550"/>
      <c r="F322" s="544">
        <v>0.38</v>
      </c>
      <c r="G322" s="32">
        <v>8</v>
      </c>
      <c r="H322" s="544">
        <v>3.04</v>
      </c>
      <c r="I322" s="544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16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511</v>
      </c>
      <c r="B323" s="54" t="s">
        <v>512</v>
      </c>
      <c r="C323" s="31">
        <v>4301030232</v>
      </c>
      <c r="D323" s="549">
        <v>4607091388374</v>
      </c>
      <c r="E323" s="550"/>
      <c r="F323" s="544">
        <v>0.38</v>
      </c>
      <c r="G323" s="32">
        <v>8</v>
      </c>
      <c r="H323" s="544">
        <v>3.04</v>
      </c>
      <c r="I323" s="544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764" t="s">
        <v>513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514</v>
      </c>
      <c r="B324" s="54" t="s">
        <v>515</v>
      </c>
      <c r="C324" s="31">
        <v>4301032015</v>
      </c>
      <c r="D324" s="549">
        <v>4607091383102</v>
      </c>
      <c r="E324" s="550"/>
      <c r="F324" s="544">
        <v>0.17</v>
      </c>
      <c r="G324" s="32">
        <v>15</v>
      </c>
      <c r="H324" s="544">
        <v>2.5499999999999998</v>
      </c>
      <c r="I324" s="544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2"/>
      <c r="R324" s="552"/>
      <c r="S324" s="552"/>
      <c r="T324" s="553"/>
      <c r="U324" s="34"/>
      <c r="V324" s="34"/>
      <c r="W324" s="35" t="s">
        <v>69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517</v>
      </c>
      <c r="B325" s="54" t="s">
        <v>518</v>
      </c>
      <c r="C325" s="31">
        <v>4301030233</v>
      </c>
      <c r="D325" s="549">
        <v>4607091388404</v>
      </c>
      <c r="E325" s="550"/>
      <c r="F325" s="544">
        <v>0.17</v>
      </c>
      <c r="G325" s="32">
        <v>15</v>
      </c>
      <c r="H325" s="544">
        <v>2.5499999999999998</v>
      </c>
      <c r="I325" s="544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7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2"/>
      <c r="R325" s="552"/>
      <c r="S325" s="552"/>
      <c r="T325" s="553"/>
      <c r="U325" s="34"/>
      <c r="V325" s="34"/>
      <c r="W325" s="35" t="s">
        <v>69</v>
      </c>
      <c r="X325" s="545">
        <v>0</v>
      </c>
      <c r="Y325" s="546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510</v>
      </c>
      <c r="AG325" s="64"/>
      <c r="AJ325" s="68" t="s">
        <v>90</v>
      </c>
      <c r="AK325" s="68">
        <v>35.700000000000003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55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7"/>
      <c r="P326" s="559" t="s">
        <v>71</v>
      </c>
      <c r="Q326" s="560"/>
      <c r="R326" s="560"/>
      <c r="S326" s="560"/>
      <c r="T326" s="560"/>
      <c r="U326" s="560"/>
      <c r="V326" s="561"/>
      <c r="W326" s="37" t="s">
        <v>72</v>
      </c>
      <c r="X326" s="547">
        <f>IFERROR(X322/H322,"0")+IFERROR(X323/H323,"0")+IFERROR(X324/H324,"0")+IFERROR(X325/H325,"0")</f>
        <v>0</v>
      </c>
      <c r="Y326" s="547">
        <f>IFERROR(Y322/H322,"0")+IFERROR(Y323/H323,"0")+IFERROR(Y324/H324,"0")+IFERROR(Y325/H325,"0")</f>
        <v>0</v>
      </c>
      <c r="Z326" s="547">
        <f>IFERROR(IF(Z322="",0,Z322),"0")+IFERROR(IF(Z323="",0,Z323),"0")+IFERROR(IF(Z324="",0,Z324),"0")+IFERROR(IF(Z325="",0,Z325),"0")</f>
        <v>0</v>
      </c>
      <c r="AA326" s="548"/>
      <c r="AB326" s="548"/>
      <c r="AC326" s="548"/>
    </row>
    <row r="327" spans="1:68" hidden="1" x14ac:dyDescent="0.2">
      <c r="A327" s="556"/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7"/>
      <c r="P327" s="559" t="s">
        <v>71</v>
      </c>
      <c r="Q327" s="560"/>
      <c r="R327" s="560"/>
      <c r="S327" s="560"/>
      <c r="T327" s="560"/>
      <c r="U327" s="560"/>
      <c r="V327" s="561"/>
      <c r="W327" s="37" t="s">
        <v>69</v>
      </c>
      <c r="X327" s="547">
        <f>IFERROR(SUM(X322:X325),"0")</f>
        <v>0</v>
      </c>
      <c r="Y327" s="547">
        <f>IFERROR(SUM(Y322:Y325),"0")</f>
        <v>0</v>
      </c>
      <c r="Z327" s="37"/>
      <c r="AA327" s="548"/>
      <c r="AB327" s="548"/>
      <c r="AC327" s="548"/>
    </row>
    <row r="328" spans="1:68" ht="14.25" hidden="1" customHeight="1" x14ac:dyDescent="0.25">
      <c r="A328" s="562" t="s">
        <v>519</v>
      </c>
      <c r="B328" s="556"/>
      <c r="C328" s="556"/>
      <c r="D328" s="556"/>
      <c r="E328" s="556"/>
      <c r="F328" s="556"/>
      <c r="G328" s="556"/>
      <c r="H328" s="556"/>
      <c r="I328" s="556"/>
      <c r="J328" s="556"/>
      <c r="K328" s="556"/>
      <c r="L328" s="556"/>
      <c r="M328" s="556"/>
      <c r="N328" s="556"/>
      <c r="O328" s="556"/>
      <c r="P328" s="556"/>
      <c r="Q328" s="556"/>
      <c r="R328" s="556"/>
      <c r="S328" s="556"/>
      <c r="T328" s="556"/>
      <c r="U328" s="556"/>
      <c r="V328" s="556"/>
      <c r="W328" s="556"/>
      <c r="X328" s="556"/>
      <c r="Y328" s="556"/>
      <c r="Z328" s="556"/>
      <c r="AA328" s="541"/>
      <c r="AB328" s="541"/>
      <c r="AC328" s="541"/>
    </row>
    <row r="329" spans="1:68" ht="16.5" hidden="1" customHeight="1" x14ac:dyDescent="0.25">
      <c r="A329" s="54" t="s">
        <v>520</v>
      </c>
      <c r="B329" s="54" t="s">
        <v>521</v>
      </c>
      <c r="C329" s="31">
        <v>4301180007</v>
      </c>
      <c r="D329" s="549">
        <v>4680115881808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4301180006</v>
      </c>
      <c r="D330" s="549">
        <v>4680115881822</v>
      </c>
      <c r="E330" s="550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2"/>
      <c r="R330" s="552"/>
      <c r="S330" s="552"/>
      <c r="T330" s="553"/>
      <c r="U330" s="34"/>
      <c r="V330" s="34"/>
      <c r="W330" s="35" t="s">
        <v>69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526</v>
      </c>
      <c r="B331" s="54" t="s">
        <v>527</v>
      </c>
      <c r="C331" s="31">
        <v>4301180001</v>
      </c>
      <c r="D331" s="549">
        <v>4680115880016</v>
      </c>
      <c r="E331" s="550"/>
      <c r="F331" s="544">
        <v>0.1</v>
      </c>
      <c r="G331" s="32">
        <v>20</v>
      </c>
      <c r="H331" s="544">
        <v>2</v>
      </c>
      <c r="I331" s="544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6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2"/>
      <c r="R331" s="552"/>
      <c r="S331" s="552"/>
      <c r="T331" s="553"/>
      <c r="U331" s="34"/>
      <c r="V331" s="34"/>
      <c r="W331" s="35" t="s">
        <v>69</v>
      </c>
      <c r="X331" s="545">
        <v>0</v>
      </c>
      <c r="Y331" s="546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55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7"/>
      <c r="P332" s="559" t="s">
        <v>71</v>
      </c>
      <c r="Q332" s="560"/>
      <c r="R332" s="560"/>
      <c r="S332" s="560"/>
      <c r="T332" s="560"/>
      <c r="U332" s="560"/>
      <c r="V332" s="561"/>
      <c r="W332" s="37" t="s">
        <v>72</v>
      </c>
      <c r="X332" s="547">
        <f>IFERROR(X329/H329,"0")+IFERROR(X330/H330,"0")+IFERROR(X331/H331,"0")</f>
        <v>0</v>
      </c>
      <c r="Y332" s="547">
        <f>IFERROR(Y329/H329,"0")+IFERROR(Y330/H330,"0")+IFERROR(Y331/H331,"0")</f>
        <v>0</v>
      </c>
      <c r="Z332" s="547">
        <f>IFERROR(IF(Z329="",0,Z329),"0")+IFERROR(IF(Z330="",0,Z330),"0")+IFERROR(IF(Z331="",0,Z331),"0")</f>
        <v>0</v>
      </c>
      <c r="AA332" s="548"/>
      <c r="AB332" s="548"/>
      <c r="AC332" s="548"/>
    </row>
    <row r="333" spans="1:68" hidden="1" x14ac:dyDescent="0.2">
      <c r="A333" s="556"/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7"/>
      <c r="P333" s="559" t="s">
        <v>71</v>
      </c>
      <c r="Q333" s="560"/>
      <c r="R333" s="560"/>
      <c r="S333" s="560"/>
      <c r="T333" s="560"/>
      <c r="U333" s="560"/>
      <c r="V333" s="561"/>
      <c r="W333" s="37" t="s">
        <v>69</v>
      </c>
      <c r="X333" s="547">
        <f>IFERROR(SUM(X329:X331),"0")</f>
        <v>0</v>
      </c>
      <c r="Y333" s="547">
        <f>IFERROR(SUM(Y329:Y331),"0")</f>
        <v>0</v>
      </c>
      <c r="Z333" s="37"/>
      <c r="AA333" s="548"/>
      <c r="AB333" s="548"/>
      <c r="AC333" s="548"/>
    </row>
    <row r="334" spans="1:68" ht="16.5" hidden="1" customHeight="1" x14ac:dyDescent="0.25">
      <c r="A334" s="566" t="s">
        <v>528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0"/>
      <c r="AB334" s="540"/>
      <c r="AC334" s="540"/>
    </row>
    <row r="335" spans="1:68" ht="14.25" hidden="1" customHeight="1" x14ac:dyDescent="0.25">
      <c r="A335" s="562" t="s">
        <v>73</v>
      </c>
      <c r="B335" s="556"/>
      <c r="C335" s="556"/>
      <c r="D335" s="556"/>
      <c r="E335" s="556"/>
      <c r="F335" s="556"/>
      <c r="G335" s="556"/>
      <c r="H335" s="556"/>
      <c r="I335" s="556"/>
      <c r="J335" s="556"/>
      <c r="K335" s="556"/>
      <c r="L335" s="556"/>
      <c r="M335" s="556"/>
      <c r="N335" s="556"/>
      <c r="O335" s="556"/>
      <c r="P335" s="556"/>
      <c r="Q335" s="556"/>
      <c r="R335" s="556"/>
      <c r="S335" s="556"/>
      <c r="T335" s="556"/>
      <c r="U335" s="556"/>
      <c r="V335" s="556"/>
      <c r="W335" s="556"/>
      <c r="X335" s="556"/>
      <c r="Y335" s="556"/>
      <c r="Z335" s="556"/>
      <c r="AA335" s="541"/>
      <c r="AB335" s="541"/>
      <c r="AC335" s="541"/>
    </row>
    <row r="336" spans="1:68" ht="27" hidden="1" customHeight="1" x14ac:dyDescent="0.25">
      <c r="A336" s="54" t="s">
        <v>529</v>
      </c>
      <c r="B336" s="54" t="s">
        <v>530</v>
      </c>
      <c r="C336" s="31">
        <v>4301051489</v>
      </c>
      <c r="D336" s="549">
        <v>4607091387919</v>
      </c>
      <c r="E336" s="550"/>
      <c r="F336" s="544">
        <v>1.35</v>
      </c>
      <c r="G336" s="32">
        <v>6</v>
      </c>
      <c r="H336" s="544">
        <v>8.1</v>
      </c>
      <c r="I336" s="544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8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531</v>
      </c>
      <c r="AG336" s="64"/>
      <c r="AJ336" s="68" t="s">
        <v>90</v>
      </c>
      <c r="AK336" s="68">
        <v>64.8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4301051461</v>
      </c>
      <c r="D337" s="549">
        <v>4680115883604</v>
      </c>
      <c r="E337" s="550"/>
      <c r="F337" s="544">
        <v>0.35</v>
      </c>
      <c r="G337" s="32">
        <v>6</v>
      </c>
      <c r="H337" s="544">
        <v>2.1</v>
      </c>
      <c r="I337" s="544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63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69</v>
      </c>
      <c r="X337" s="545">
        <v>0</v>
      </c>
      <c r="Y337" s="54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535</v>
      </c>
      <c r="B338" s="54" t="s">
        <v>536</v>
      </c>
      <c r="C338" s="31">
        <v>4301051864</v>
      </c>
      <c r="D338" s="549">
        <v>4680115883567</v>
      </c>
      <c r="E338" s="550"/>
      <c r="F338" s="544">
        <v>0.35</v>
      </c>
      <c r="G338" s="32">
        <v>6</v>
      </c>
      <c r="H338" s="544">
        <v>2.1</v>
      </c>
      <c r="I338" s="544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2"/>
      <c r="R338" s="552"/>
      <c r="S338" s="552"/>
      <c r="T338" s="553"/>
      <c r="U338" s="34"/>
      <c r="V338" s="34"/>
      <c r="W338" s="35" t="s">
        <v>69</v>
      </c>
      <c r="X338" s="545">
        <v>0</v>
      </c>
      <c r="Y338" s="54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537</v>
      </c>
      <c r="AG338" s="64"/>
      <c r="AJ338" s="68" t="s">
        <v>90</v>
      </c>
      <c r="AK338" s="68">
        <v>29.4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55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7"/>
      <c r="P339" s="559" t="s">
        <v>71</v>
      </c>
      <c r="Q339" s="560"/>
      <c r="R339" s="560"/>
      <c r="S339" s="560"/>
      <c r="T339" s="560"/>
      <c r="U339" s="560"/>
      <c r="V339" s="561"/>
      <c r="W339" s="37" t="s">
        <v>72</v>
      </c>
      <c r="X339" s="547">
        <f>IFERROR(X336/H336,"0")+IFERROR(X337/H337,"0")+IFERROR(X338/H338,"0")</f>
        <v>0</v>
      </c>
      <c r="Y339" s="547">
        <f>IFERROR(Y336/H336,"0")+IFERROR(Y337/H337,"0")+IFERROR(Y338/H338,"0")</f>
        <v>0</v>
      </c>
      <c r="Z339" s="547">
        <f>IFERROR(IF(Z336="",0,Z336),"0")+IFERROR(IF(Z337="",0,Z337),"0")+IFERROR(IF(Z338="",0,Z338),"0")</f>
        <v>0</v>
      </c>
      <c r="AA339" s="548"/>
      <c r="AB339" s="548"/>
      <c r="AC339" s="548"/>
    </row>
    <row r="340" spans="1:68" hidden="1" x14ac:dyDescent="0.2">
      <c r="A340" s="556"/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7"/>
      <c r="P340" s="559" t="s">
        <v>71</v>
      </c>
      <c r="Q340" s="560"/>
      <c r="R340" s="560"/>
      <c r="S340" s="560"/>
      <c r="T340" s="560"/>
      <c r="U340" s="560"/>
      <c r="V340" s="561"/>
      <c r="W340" s="37" t="s">
        <v>69</v>
      </c>
      <c r="X340" s="547">
        <f>IFERROR(SUM(X336:X338),"0")</f>
        <v>0</v>
      </c>
      <c r="Y340" s="547">
        <f>IFERROR(SUM(Y336:Y338),"0")</f>
        <v>0</v>
      </c>
      <c r="Z340" s="37"/>
      <c r="AA340" s="548"/>
      <c r="AB340" s="548"/>
      <c r="AC340" s="548"/>
    </row>
    <row r="341" spans="1:68" ht="27.75" hidden="1" customHeight="1" x14ac:dyDescent="0.2">
      <c r="A341" s="568" t="s">
        <v>538</v>
      </c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69"/>
      <c r="P341" s="569"/>
      <c r="Q341" s="569"/>
      <c r="R341" s="569"/>
      <c r="S341" s="569"/>
      <c r="T341" s="569"/>
      <c r="U341" s="569"/>
      <c r="V341" s="569"/>
      <c r="W341" s="569"/>
      <c r="X341" s="569"/>
      <c r="Y341" s="569"/>
      <c r="Z341" s="569"/>
      <c r="AA341" s="48"/>
      <c r="AB341" s="48"/>
      <c r="AC341" s="48"/>
    </row>
    <row r="342" spans="1:68" ht="16.5" hidden="1" customHeight="1" x14ac:dyDescent="0.25">
      <c r="A342" s="566" t="s">
        <v>539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0"/>
      <c r="AB342" s="540"/>
      <c r="AC342" s="540"/>
    </row>
    <row r="343" spans="1:68" ht="14.25" hidden="1" customHeight="1" x14ac:dyDescent="0.25">
      <c r="A343" s="562" t="s">
        <v>101</v>
      </c>
      <c r="B343" s="556"/>
      <c r="C343" s="556"/>
      <c r="D343" s="556"/>
      <c r="E343" s="556"/>
      <c r="F343" s="556"/>
      <c r="G343" s="556"/>
      <c r="H343" s="556"/>
      <c r="I343" s="556"/>
      <c r="J343" s="556"/>
      <c r="K343" s="556"/>
      <c r="L343" s="556"/>
      <c r="M343" s="556"/>
      <c r="N343" s="556"/>
      <c r="O343" s="556"/>
      <c r="P343" s="556"/>
      <c r="Q343" s="556"/>
      <c r="R343" s="556"/>
      <c r="S343" s="556"/>
      <c r="T343" s="556"/>
      <c r="U343" s="556"/>
      <c r="V343" s="556"/>
      <c r="W343" s="556"/>
      <c r="X343" s="556"/>
      <c r="Y343" s="556"/>
      <c r="Z343" s="556"/>
      <c r="AA343" s="541"/>
      <c r="AB343" s="541"/>
      <c r="AC343" s="541"/>
    </row>
    <row r="344" spans="1:68" ht="37.5" customHeight="1" x14ac:dyDescent="0.25">
      <c r="A344" s="54" t="s">
        <v>540</v>
      </c>
      <c r="B344" s="54" t="s">
        <v>541</v>
      </c>
      <c r="C344" s="31">
        <v>4301011869</v>
      </c>
      <c r="D344" s="549">
        <v>4680115884847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6000</v>
      </c>
      <c r="Y344" s="546">
        <f t="shared" ref="Y344:Y350" si="37">IFERROR(IF(X344="",0,CEILING((X344/$H344),1)*$H344),"")</f>
        <v>6000</v>
      </c>
      <c r="Z344" s="36">
        <f>IFERROR(IF(Y344=0,"",ROUNDUP(Y344/H344,0)*0.02175),"")</f>
        <v>8.6999999999999993</v>
      </c>
      <c r="AA344" s="56"/>
      <c r="AB344" s="57"/>
      <c r="AC344" s="391" t="s">
        <v>542</v>
      </c>
      <c r="AG344" s="64"/>
      <c r="AJ344" s="68" t="s">
        <v>90</v>
      </c>
      <c r="AK344" s="68">
        <v>15</v>
      </c>
      <c r="BB344" s="392" t="s">
        <v>1</v>
      </c>
      <c r="BM344" s="64">
        <f t="shared" ref="BM344:BM350" si="38">IFERROR(X344*I344/H344,"0")</f>
        <v>6192</v>
      </c>
      <c r="BN344" s="64">
        <f t="shared" ref="BN344:BN350" si="39">IFERROR(Y344*I344/H344,"0")</f>
        <v>6192</v>
      </c>
      <c r="BO344" s="64">
        <f t="shared" ref="BO344:BO350" si="40">IFERROR(1/J344*(X344/H344),"0")</f>
        <v>8.3333333333333321</v>
      </c>
      <c r="BP344" s="64">
        <f t="shared" ref="BP344:BP350" si="41">IFERROR(1/J344*(Y344/H344),"0")</f>
        <v>8.3333333333333321</v>
      </c>
    </row>
    <row r="345" spans="1:68" ht="27" customHeight="1" x14ac:dyDescent="0.25">
      <c r="A345" s="54" t="s">
        <v>543</v>
      </c>
      <c r="B345" s="54" t="s">
        <v>544</v>
      </c>
      <c r="C345" s="31">
        <v>4301011870</v>
      </c>
      <c r="D345" s="549">
        <v>4680115884854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7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2500</v>
      </c>
      <c r="Y345" s="546">
        <f t="shared" si="37"/>
        <v>2505</v>
      </c>
      <c r="Z345" s="36">
        <f>IFERROR(IF(Y345=0,"",ROUNDUP(Y345/H345,0)*0.02175),"")</f>
        <v>3.6322499999999995</v>
      </c>
      <c r="AA345" s="56"/>
      <c r="AB345" s="57"/>
      <c r="AC345" s="393" t="s">
        <v>545</v>
      </c>
      <c r="AG345" s="64"/>
      <c r="AJ345" s="68" t="s">
        <v>90</v>
      </c>
      <c r="AK345" s="68">
        <v>15</v>
      </c>
      <c r="BB345" s="394" t="s">
        <v>1</v>
      </c>
      <c r="BM345" s="64">
        <f t="shared" si="38"/>
        <v>2580</v>
      </c>
      <c r="BN345" s="64">
        <f t="shared" si="39"/>
        <v>2585.1600000000003</v>
      </c>
      <c r="BO345" s="64">
        <f t="shared" si="40"/>
        <v>3.4722222222222219</v>
      </c>
      <c r="BP345" s="64">
        <f t="shared" si="41"/>
        <v>3.4791666666666665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9">
        <v>4607091383997</v>
      </c>
      <c r="E346" s="550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7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5500</v>
      </c>
      <c r="Y346" s="546">
        <f t="shared" si="37"/>
        <v>5505</v>
      </c>
      <c r="Z346" s="36">
        <f>IFERROR(IF(Y346=0,"",ROUNDUP(Y346/H346,0)*0.02175),"")</f>
        <v>7.9822499999999996</v>
      </c>
      <c r="AA346" s="56"/>
      <c r="AB346" s="57"/>
      <c r="AC346" s="395" t="s">
        <v>548</v>
      </c>
      <c r="AG346" s="64"/>
      <c r="AJ346" s="68" t="s">
        <v>90</v>
      </c>
      <c r="AK346" s="68">
        <v>120</v>
      </c>
      <c r="BB346" s="396" t="s">
        <v>1</v>
      </c>
      <c r="BM346" s="64">
        <f t="shared" si="38"/>
        <v>5676</v>
      </c>
      <c r="BN346" s="64">
        <f t="shared" si="39"/>
        <v>5681.1600000000008</v>
      </c>
      <c r="BO346" s="64">
        <f t="shared" si="40"/>
        <v>7.6388888888888893</v>
      </c>
      <c r="BP346" s="64">
        <f t="shared" si="41"/>
        <v>7.645833333333333</v>
      </c>
    </row>
    <row r="347" spans="1:68" ht="37.5" hidden="1" customHeight="1" x14ac:dyDescent="0.25">
      <c r="A347" s="54" t="s">
        <v>549</v>
      </c>
      <c r="B347" s="54" t="s">
        <v>550</v>
      </c>
      <c r="C347" s="31">
        <v>4301011867</v>
      </c>
      <c r="D347" s="549">
        <v>4680115884830</v>
      </c>
      <c r="E347" s="550"/>
      <c r="F347" s="544">
        <v>2.5</v>
      </c>
      <c r="G347" s="32">
        <v>6</v>
      </c>
      <c r="H347" s="544">
        <v>15</v>
      </c>
      <c r="I347" s="544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8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7"/>
        <v>0</v>
      </c>
      <c r="Z347" s="36" t="str">
        <f>IFERROR(IF(Y347=0,"",ROUNDUP(Y347/H347,0)*0.02175),"")</f>
        <v/>
      </c>
      <c r="AA347" s="56"/>
      <c r="AB347" s="57"/>
      <c r="AC347" s="397" t="s">
        <v>551</v>
      </c>
      <c r="AG347" s="64"/>
      <c r="AJ347" s="68" t="s">
        <v>90</v>
      </c>
      <c r="AK347" s="68">
        <v>15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4301011433</v>
      </c>
      <c r="D348" s="549">
        <v>4680115882638</v>
      </c>
      <c r="E348" s="550"/>
      <c r="F348" s="544">
        <v>0.4</v>
      </c>
      <c r="G348" s="32">
        <v>10</v>
      </c>
      <c r="H348" s="544">
        <v>4</v>
      </c>
      <c r="I348" s="544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7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27" hidden="1" customHeight="1" x14ac:dyDescent="0.25">
      <c r="A349" s="54" t="s">
        <v>555</v>
      </c>
      <c r="B349" s="54" t="s">
        <v>556</v>
      </c>
      <c r="C349" s="31">
        <v>4301011952</v>
      </c>
      <c r="D349" s="549">
        <v>4680115884922</v>
      </c>
      <c r="E349" s="550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2"/>
      <c r="R349" s="552"/>
      <c r="S349" s="552"/>
      <c r="T349" s="553"/>
      <c r="U349" s="34"/>
      <c r="V349" s="34"/>
      <c r="W349" s="35" t="s">
        <v>69</v>
      </c>
      <c r="X349" s="545">
        <v>0</v>
      </c>
      <c r="Y349" s="546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ht="37.5" hidden="1" customHeight="1" x14ac:dyDescent="0.25">
      <c r="A350" s="54" t="s">
        <v>557</v>
      </c>
      <c r="B350" s="54" t="s">
        <v>558</v>
      </c>
      <c r="C350" s="31">
        <v>4301011868</v>
      </c>
      <c r="D350" s="549">
        <v>4680115884861</v>
      </c>
      <c r="E350" s="550"/>
      <c r="F350" s="544">
        <v>0.5</v>
      </c>
      <c r="G350" s="32">
        <v>10</v>
      </c>
      <c r="H350" s="544">
        <v>5</v>
      </c>
      <c r="I350" s="544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6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2"/>
      <c r="R350" s="552"/>
      <c r="S350" s="552"/>
      <c r="T350" s="553"/>
      <c r="U350" s="34"/>
      <c r="V350" s="34"/>
      <c r="W350" s="35" t="s">
        <v>69</v>
      </c>
      <c r="X350" s="545">
        <v>0</v>
      </c>
      <c r="Y350" s="546">
        <f t="shared" si="37"/>
        <v>0</v>
      </c>
      <c r="Z350" s="36" t="str">
        <f>IFERROR(IF(Y350=0,"",ROUNDUP(Y350/H350,0)*0.00902),"")</f>
        <v/>
      </c>
      <c r="AA350" s="56"/>
      <c r="AB350" s="57"/>
      <c r="AC350" s="403" t="s">
        <v>551</v>
      </c>
      <c r="AG350" s="64"/>
      <c r="AJ350" s="68" t="s">
        <v>90</v>
      </c>
      <c r="AK350" s="68">
        <v>60</v>
      </c>
      <c r="BB350" s="404" t="s">
        <v>1</v>
      </c>
      <c r="BM350" s="64">
        <f t="shared" si="38"/>
        <v>0</v>
      </c>
      <c r="BN350" s="64">
        <f t="shared" si="39"/>
        <v>0</v>
      </c>
      <c r="BO350" s="64">
        <f t="shared" si="40"/>
        <v>0</v>
      </c>
      <c r="BP350" s="64">
        <f t="shared" si="41"/>
        <v>0</v>
      </c>
    </row>
    <row r="351" spans="1:68" x14ac:dyDescent="0.2">
      <c r="A351" s="555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7"/>
      <c r="P351" s="559" t="s">
        <v>71</v>
      </c>
      <c r="Q351" s="560"/>
      <c r="R351" s="560"/>
      <c r="S351" s="560"/>
      <c r="T351" s="560"/>
      <c r="U351" s="560"/>
      <c r="V351" s="561"/>
      <c r="W351" s="37" t="s">
        <v>72</v>
      </c>
      <c r="X351" s="547">
        <f>IFERROR(X344/H344,"0")+IFERROR(X345/H345,"0")+IFERROR(X346/H346,"0")+IFERROR(X347/H347,"0")+IFERROR(X348/H348,"0")+IFERROR(X349/H349,"0")+IFERROR(X350/H350,"0")</f>
        <v>933.33333333333326</v>
      </c>
      <c r="Y351" s="547">
        <f>IFERROR(Y344/H344,"0")+IFERROR(Y345/H345,"0")+IFERROR(Y346/H346,"0")+IFERROR(Y347/H347,"0")+IFERROR(Y348/H348,"0")+IFERROR(Y349/H349,"0")+IFERROR(Y350/H350,"0")</f>
        <v>934</v>
      </c>
      <c r="Z351" s="547">
        <f>IFERROR(IF(Z344="",0,Z344),"0")+IFERROR(IF(Z345="",0,Z345),"0")+IFERROR(IF(Z346="",0,Z346),"0")+IFERROR(IF(Z347="",0,Z347),"0")+IFERROR(IF(Z348="",0,Z348),"0")+IFERROR(IF(Z349="",0,Z349),"0")+IFERROR(IF(Z350="",0,Z350),"0")</f>
        <v>20.314499999999999</v>
      </c>
      <c r="AA351" s="548"/>
      <c r="AB351" s="548"/>
      <c r="AC351" s="548"/>
    </row>
    <row r="352" spans="1:68" x14ac:dyDescent="0.2">
      <c r="A352" s="556"/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7"/>
      <c r="P352" s="559" t="s">
        <v>71</v>
      </c>
      <c r="Q352" s="560"/>
      <c r="R352" s="560"/>
      <c r="S352" s="560"/>
      <c r="T352" s="560"/>
      <c r="U352" s="560"/>
      <c r="V352" s="561"/>
      <c r="W352" s="37" t="s">
        <v>69</v>
      </c>
      <c r="X352" s="547">
        <f>IFERROR(SUM(X344:X350),"0")</f>
        <v>14000</v>
      </c>
      <c r="Y352" s="547">
        <f>IFERROR(SUM(Y344:Y350),"0")</f>
        <v>14010</v>
      </c>
      <c r="Z352" s="37"/>
      <c r="AA352" s="548"/>
      <c r="AB352" s="548"/>
      <c r="AC352" s="548"/>
    </row>
    <row r="353" spans="1:68" ht="14.25" hidden="1" customHeight="1" x14ac:dyDescent="0.25">
      <c r="A353" s="562" t="s">
        <v>136</v>
      </c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56"/>
      <c r="P353" s="556"/>
      <c r="Q353" s="556"/>
      <c r="R353" s="556"/>
      <c r="S353" s="556"/>
      <c r="T353" s="556"/>
      <c r="U353" s="556"/>
      <c r="V353" s="556"/>
      <c r="W353" s="556"/>
      <c r="X353" s="556"/>
      <c r="Y353" s="556"/>
      <c r="Z353" s="556"/>
      <c r="AA353" s="541"/>
      <c r="AB353" s="541"/>
      <c r="AC353" s="541"/>
    </row>
    <row r="354" spans="1:68" ht="27" customHeight="1" x14ac:dyDescent="0.25">
      <c r="A354" s="54" t="s">
        <v>559</v>
      </c>
      <c r="B354" s="54" t="s">
        <v>560</v>
      </c>
      <c r="C354" s="31">
        <v>4301020178</v>
      </c>
      <c r="D354" s="549">
        <v>4607091383980</v>
      </c>
      <c r="E354" s="550"/>
      <c r="F354" s="544">
        <v>2.5</v>
      </c>
      <c r="G354" s="32">
        <v>6</v>
      </c>
      <c r="H354" s="544">
        <v>15</v>
      </c>
      <c r="I354" s="544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8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2"/>
      <c r="R354" s="552"/>
      <c r="S354" s="552"/>
      <c r="T354" s="553"/>
      <c r="U354" s="34"/>
      <c r="V354" s="34"/>
      <c r="W354" s="35" t="s">
        <v>69</v>
      </c>
      <c r="X354" s="545">
        <v>4000</v>
      </c>
      <c r="Y354" s="546">
        <f>IFERROR(IF(X354="",0,CEILING((X354/$H354),1)*$H354),"")</f>
        <v>4005</v>
      </c>
      <c r="Z354" s="36">
        <f>IFERROR(IF(Y354=0,"",ROUNDUP(Y354/H354,0)*0.02175),"")</f>
        <v>5.8072499999999998</v>
      </c>
      <c r="AA354" s="56"/>
      <c r="AB354" s="57"/>
      <c r="AC354" s="405" t="s">
        <v>561</v>
      </c>
      <c r="AG354" s="64"/>
      <c r="AJ354" s="68" t="s">
        <v>90</v>
      </c>
      <c r="AK354" s="68">
        <v>15</v>
      </c>
      <c r="BB354" s="406" t="s">
        <v>1</v>
      </c>
      <c r="BM354" s="64">
        <f>IFERROR(X354*I354/H354,"0")</f>
        <v>4128</v>
      </c>
      <c r="BN354" s="64">
        <f>IFERROR(Y354*I354/H354,"0")</f>
        <v>4133.16</v>
      </c>
      <c r="BO354" s="64">
        <f>IFERROR(1/J354*(X354/H354),"0")</f>
        <v>5.5555555555555554</v>
      </c>
      <c r="BP354" s="64">
        <f>IFERROR(1/J354*(Y354/H354),"0")</f>
        <v>5.5625</v>
      </c>
    </row>
    <row r="355" spans="1:68" ht="16.5" hidden="1" customHeight="1" x14ac:dyDescent="0.25">
      <c r="A355" s="54" t="s">
        <v>562</v>
      </c>
      <c r="B355" s="54" t="s">
        <v>563</v>
      </c>
      <c r="C355" s="31">
        <v>4301020179</v>
      </c>
      <c r="D355" s="549">
        <v>4607091384178</v>
      </c>
      <c r="E355" s="550"/>
      <c r="F355" s="544">
        <v>0.4</v>
      </c>
      <c r="G355" s="32">
        <v>10</v>
      </c>
      <c r="H355" s="544">
        <v>4</v>
      </c>
      <c r="I355" s="544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2"/>
      <c r="R355" s="552"/>
      <c r="S355" s="552"/>
      <c r="T355" s="553"/>
      <c r="U355" s="34"/>
      <c r="V355" s="34"/>
      <c r="W355" s="35" t="s">
        <v>69</v>
      </c>
      <c r="X355" s="545">
        <v>0</v>
      </c>
      <c r="Y355" s="546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561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55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7"/>
      <c r="P356" s="559" t="s">
        <v>71</v>
      </c>
      <c r="Q356" s="560"/>
      <c r="R356" s="560"/>
      <c r="S356" s="560"/>
      <c r="T356" s="560"/>
      <c r="U356" s="560"/>
      <c r="V356" s="561"/>
      <c r="W356" s="37" t="s">
        <v>72</v>
      </c>
      <c r="X356" s="547">
        <f>IFERROR(X354/H354,"0")+IFERROR(X355/H355,"0")</f>
        <v>266.66666666666669</v>
      </c>
      <c r="Y356" s="547">
        <f>IFERROR(Y354/H354,"0")+IFERROR(Y355/H355,"0")</f>
        <v>267</v>
      </c>
      <c r="Z356" s="547">
        <f>IFERROR(IF(Z354="",0,Z354),"0")+IFERROR(IF(Z355="",0,Z355),"0")</f>
        <v>5.8072499999999998</v>
      </c>
      <c r="AA356" s="548"/>
      <c r="AB356" s="548"/>
      <c r="AC356" s="548"/>
    </row>
    <row r="357" spans="1:68" x14ac:dyDescent="0.2">
      <c r="A357" s="556"/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7"/>
      <c r="P357" s="559" t="s">
        <v>71</v>
      </c>
      <c r="Q357" s="560"/>
      <c r="R357" s="560"/>
      <c r="S357" s="560"/>
      <c r="T357" s="560"/>
      <c r="U357" s="560"/>
      <c r="V357" s="561"/>
      <c r="W357" s="37" t="s">
        <v>69</v>
      </c>
      <c r="X357" s="547">
        <f>IFERROR(SUM(X354:X355),"0")</f>
        <v>4000</v>
      </c>
      <c r="Y357" s="547">
        <f>IFERROR(SUM(Y354:Y355),"0")</f>
        <v>4005</v>
      </c>
      <c r="Z357" s="37"/>
      <c r="AA357" s="548"/>
      <c r="AB357" s="548"/>
      <c r="AC357" s="548"/>
    </row>
    <row r="358" spans="1:68" ht="14.25" hidden="1" customHeight="1" x14ac:dyDescent="0.25">
      <c r="A358" s="562" t="s">
        <v>73</v>
      </c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56"/>
      <c r="P358" s="556"/>
      <c r="Q358" s="556"/>
      <c r="R358" s="556"/>
      <c r="S358" s="556"/>
      <c r="T358" s="556"/>
      <c r="U358" s="556"/>
      <c r="V358" s="556"/>
      <c r="W358" s="556"/>
      <c r="X358" s="556"/>
      <c r="Y358" s="556"/>
      <c r="Z358" s="556"/>
      <c r="AA358" s="541"/>
      <c r="AB358" s="541"/>
      <c r="AC358" s="541"/>
    </row>
    <row r="359" spans="1:68" ht="27" hidden="1" customHeight="1" x14ac:dyDescent="0.25">
      <c r="A359" s="54" t="s">
        <v>564</v>
      </c>
      <c r="B359" s="54" t="s">
        <v>565</v>
      </c>
      <c r="C359" s="31">
        <v>4301051903</v>
      </c>
      <c r="D359" s="549">
        <v>4607091383928</v>
      </c>
      <c r="E359" s="550"/>
      <c r="F359" s="544">
        <v>1.5</v>
      </c>
      <c r="G359" s="32">
        <v>6</v>
      </c>
      <c r="H359" s="544">
        <v>9</v>
      </c>
      <c r="I359" s="544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69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567</v>
      </c>
      <c r="B360" s="54" t="s">
        <v>568</v>
      </c>
      <c r="C360" s="31">
        <v>4301051897</v>
      </c>
      <c r="D360" s="549">
        <v>4607091384260</v>
      </c>
      <c r="E360" s="550"/>
      <c r="F360" s="544">
        <v>1.5</v>
      </c>
      <c r="G360" s="32">
        <v>6</v>
      </c>
      <c r="H360" s="544">
        <v>9</v>
      </c>
      <c r="I360" s="544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86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2"/>
      <c r="R360" s="552"/>
      <c r="S360" s="552"/>
      <c r="T360" s="553"/>
      <c r="U360" s="34"/>
      <c r="V360" s="34"/>
      <c r="W360" s="35" t="s">
        <v>69</v>
      </c>
      <c r="X360" s="545">
        <v>0</v>
      </c>
      <c r="Y360" s="546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569</v>
      </c>
      <c r="AG360" s="64"/>
      <c r="AJ360" s="68" t="s">
        <v>90</v>
      </c>
      <c r="AK360" s="68">
        <v>72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55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7"/>
      <c r="P361" s="559" t="s">
        <v>71</v>
      </c>
      <c r="Q361" s="560"/>
      <c r="R361" s="560"/>
      <c r="S361" s="560"/>
      <c r="T361" s="560"/>
      <c r="U361" s="560"/>
      <c r="V361" s="561"/>
      <c r="W361" s="37" t="s">
        <v>72</v>
      </c>
      <c r="X361" s="547">
        <f>IFERROR(X359/H359,"0")+IFERROR(X360/H360,"0")</f>
        <v>0</v>
      </c>
      <c r="Y361" s="547">
        <f>IFERROR(Y359/H359,"0")+IFERROR(Y360/H360,"0")</f>
        <v>0</v>
      </c>
      <c r="Z361" s="547">
        <f>IFERROR(IF(Z359="",0,Z359),"0")+IFERROR(IF(Z360="",0,Z360),"0")</f>
        <v>0</v>
      </c>
      <c r="AA361" s="548"/>
      <c r="AB361" s="548"/>
      <c r="AC361" s="548"/>
    </row>
    <row r="362" spans="1:68" hidden="1" x14ac:dyDescent="0.2">
      <c r="A362" s="556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7"/>
      <c r="P362" s="559" t="s">
        <v>71</v>
      </c>
      <c r="Q362" s="560"/>
      <c r="R362" s="560"/>
      <c r="S362" s="560"/>
      <c r="T362" s="560"/>
      <c r="U362" s="560"/>
      <c r="V362" s="561"/>
      <c r="W362" s="37" t="s">
        <v>69</v>
      </c>
      <c r="X362" s="547">
        <f>IFERROR(SUM(X359:X360),"0")</f>
        <v>0</v>
      </c>
      <c r="Y362" s="547">
        <f>IFERROR(SUM(Y359:Y360),"0")</f>
        <v>0</v>
      </c>
      <c r="Z362" s="37"/>
      <c r="AA362" s="548"/>
      <c r="AB362" s="548"/>
      <c r="AC362" s="548"/>
    </row>
    <row r="363" spans="1:68" ht="14.25" hidden="1" customHeight="1" x14ac:dyDescent="0.25">
      <c r="A363" s="562" t="s">
        <v>166</v>
      </c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56"/>
      <c r="P363" s="556"/>
      <c r="Q363" s="556"/>
      <c r="R363" s="556"/>
      <c r="S363" s="556"/>
      <c r="T363" s="556"/>
      <c r="U363" s="556"/>
      <c r="V363" s="556"/>
      <c r="W363" s="556"/>
      <c r="X363" s="556"/>
      <c r="Y363" s="556"/>
      <c r="Z363" s="556"/>
      <c r="AA363" s="541"/>
      <c r="AB363" s="541"/>
      <c r="AC363" s="541"/>
    </row>
    <row r="364" spans="1:68" ht="16.5" hidden="1" customHeight="1" x14ac:dyDescent="0.25">
      <c r="A364" s="54" t="s">
        <v>570</v>
      </c>
      <c r="B364" s="54" t="s">
        <v>571</v>
      </c>
      <c r="C364" s="31">
        <v>4301060524</v>
      </c>
      <c r="D364" s="549">
        <v>4607091384673</v>
      </c>
      <c r="E364" s="550"/>
      <c r="F364" s="544">
        <v>1.5</v>
      </c>
      <c r="G364" s="32">
        <v>6</v>
      </c>
      <c r="H364" s="544">
        <v>9</v>
      </c>
      <c r="I364" s="544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828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2"/>
      <c r="R364" s="552"/>
      <c r="S364" s="552"/>
      <c r="T364" s="553"/>
      <c r="U364" s="34"/>
      <c r="V364" s="34"/>
      <c r="W364" s="35" t="s">
        <v>69</v>
      </c>
      <c r="X364" s="545">
        <v>0</v>
      </c>
      <c r="Y364" s="54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572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55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7"/>
      <c r="P365" s="559" t="s">
        <v>71</v>
      </c>
      <c r="Q365" s="560"/>
      <c r="R365" s="560"/>
      <c r="S365" s="560"/>
      <c r="T365" s="560"/>
      <c r="U365" s="560"/>
      <c r="V365" s="561"/>
      <c r="W365" s="37" t="s">
        <v>72</v>
      </c>
      <c r="X365" s="547">
        <f>IFERROR(X364/H364,"0")</f>
        <v>0</v>
      </c>
      <c r="Y365" s="547">
        <f>IFERROR(Y364/H364,"0")</f>
        <v>0</v>
      </c>
      <c r="Z365" s="547">
        <f>IFERROR(IF(Z364="",0,Z364),"0")</f>
        <v>0</v>
      </c>
      <c r="AA365" s="548"/>
      <c r="AB365" s="548"/>
      <c r="AC365" s="548"/>
    </row>
    <row r="366" spans="1:68" hidden="1" x14ac:dyDescent="0.2">
      <c r="A366" s="556"/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7"/>
      <c r="P366" s="559" t="s">
        <v>71</v>
      </c>
      <c r="Q366" s="560"/>
      <c r="R366" s="560"/>
      <c r="S366" s="560"/>
      <c r="T366" s="560"/>
      <c r="U366" s="560"/>
      <c r="V366" s="561"/>
      <c r="W366" s="37" t="s">
        <v>69</v>
      </c>
      <c r="X366" s="547">
        <f>IFERROR(SUM(X364:X364),"0")</f>
        <v>0</v>
      </c>
      <c r="Y366" s="547">
        <f>IFERROR(SUM(Y364:Y364),"0")</f>
        <v>0</v>
      </c>
      <c r="Z366" s="37"/>
      <c r="AA366" s="548"/>
      <c r="AB366" s="548"/>
      <c r="AC366" s="548"/>
    </row>
    <row r="367" spans="1:68" ht="16.5" hidden="1" customHeight="1" x14ac:dyDescent="0.25">
      <c r="A367" s="566" t="s">
        <v>573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0"/>
      <c r="AB367" s="540"/>
      <c r="AC367" s="540"/>
    </row>
    <row r="368" spans="1:68" ht="14.25" hidden="1" customHeight="1" x14ac:dyDescent="0.25">
      <c r="A368" s="562" t="s">
        <v>101</v>
      </c>
      <c r="B368" s="556"/>
      <c r="C368" s="556"/>
      <c r="D368" s="556"/>
      <c r="E368" s="556"/>
      <c r="F368" s="556"/>
      <c r="G368" s="556"/>
      <c r="H368" s="556"/>
      <c r="I368" s="556"/>
      <c r="J368" s="556"/>
      <c r="K368" s="556"/>
      <c r="L368" s="556"/>
      <c r="M368" s="556"/>
      <c r="N368" s="556"/>
      <c r="O368" s="556"/>
      <c r="P368" s="556"/>
      <c r="Q368" s="556"/>
      <c r="R368" s="556"/>
      <c r="S368" s="556"/>
      <c r="T368" s="556"/>
      <c r="U368" s="556"/>
      <c r="V368" s="556"/>
      <c r="W368" s="556"/>
      <c r="X368" s="556"/>
      <c r="Y368" s="556"/>
      <c r="Z368" s="556"/>
      <c r="AA368" s="541"/>
      <c r="AB368" s="541"/>
      <c r="AC368" s="541"/>
    </row>
    <row r="369" spans="1:68" ht="37.5" hidden="1" customHeight="1" x14ac:dyDescent="0.25">
      <c r="A369" s="54" t="s">
        <v>574</v>
      </c>
      <c r="B369" s="54" t="s">
        <v>575</v>
      </c>
      <c r="C369" s="31">
        <v>4301011875</v>
      </c>
      <c r="D369" s="549">
        <v>4680115884885</v>
      </c>
      <c r="E369" s="550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576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577</v>
      </c>
      <c r="B370" s="54" t="s">
        <v>578</v>
      </c>
      <c r="C370" s="31">
        <v>4301011871</v>
      </c>
      <c r="D370" s="549">
        <v>4680115884908</v>
      </c>
      <c r="E370" s="550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69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576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5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7"/>
      <c r="P371" s="559" t="s">
        <v>71</v>
      </c>
      <c r="Q371" s="560"/>
      <c r="R371" s="560"/>
      <c r="S371" s="560"/>
      <c r="T371" s="560"/>
      <c r="U371" s="560"/>
      <c r="V371" s="561"/>
      <c r="W371" s="37" t="s">
        <v>72</v>
      </c>
      <c r="X371" s="547">
        <f>IFERROR(X369/H369,"0")+IFERROR(X370/H370,"0")</f>
        <v>0</v>
      </c>
      <c r="Y371" s="547">
        <f>IFERROR(Y369/H369,"0")+IFERROR(Y370/H370,"0")</f>
        <v>0</v>
      </c>
      <c r="Z371" s="547">
        <f>IFERROR(IF(Z369="",0,Z369),"0")+IFERROR(IF(Z370="",0,Z370),"0")</f>
        <v>0</v>
      </c>
      <c r="AA371" s="548"/>
      <c r="AB371" s="548"/>
      <c r="AC371" s="548"/>
    </row>
    <row r="372" spans="1:68" hidden="1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7"/>
      <c r="P372" s="559" t="s">
        <v>71</v>
      </c>
      <c r="Q372" s="560"/>
      <c r="R372" s="560"/>
      <c r="S372" s="560"/>
      <c r="T372" s="560"/>
      <c r="U372" s="560"/>
      <c r="V372" s="561"/>
      <c r="W372" s="37" t="s">
        <v>69</v>
      </c>
      <c r="X372" s="547">
        <f>IFERROR(SUM(X369:X370),"0")</f>
        <v>0</v>
      </c>
      <c r="Y372" s="547">
        <f>IFERROR(SUM(Y369:Y370),"0")</f>
        <v>0</v>
      </c>
      <c r="Z372" s="37"/>
      <c r="AA372" s="548"/>
      <c r="AB372" s="548"/>
      <c r="AC372" s="548"/>
    </row>
    <row r="373" spans="1:68" ht="14.25" hidden="1" customHeight="1" x14ac:dyDescent="0.25">
      <c r="A373" s="562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1"/>
      <c r="AB373" s="541"/>
      <c r="AC373" s="541"/>
    </row>
    <row r="374" spans="1:68" ht="27" hidden="1" customHeight="1" x14ac:dyDescent="0.25">
      <c r="A374" s="54" t="s">
        <v>579</v>
      </c>
      <c r="B374" s="54" t="s">
        <v>580</v>
      </c>
      <c r="C374" s="31">
        <v>4301031303</v>
      </c>
      <c r="D374" s="549">
        <v>4607091384802</v>
      </c>
      <c r="E374" s="550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579</v>
      </c>
      <c r="B375" s="54" t="s">
        <v>582</v>
      </c>
      <c r="C375" s="31">
        <v>4301031457</v>
      </c>
      <c r="D375" s="549">
        <v>4607091384802</v>
      </c>
      <c r="E375" s="550"/>
      <c r="F375" s="544">
        <v>0.7</v>
      </c>
      <c r="G375" s="32">
        <v>6</v>
      </c>
      <c r="H375" s="544">
        <v>4.2</v>
      </c>
      <c r="I375" s="544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4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2"/>
      <c r="R375" s="552"/>
      <c r="S375" s="552"/>
      <c r="T375" s="553"/>
      <c r="U375" s="34"/>
      <c r="V375" s="34"/>
      <c r="W375" s="35" t="s">
        <v>69</v>
      </c>
      <c r="X375" s="545">
        <v>0</v>
      </c>
      <c r="Y375" s="546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55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7"/>
      <c r="P376" s="559" t="s">
        <v>71</v>
      </c>
      <c r="Q376" s="560"/>
      <c r="R376" s="560"/>
      <c r="S376" s="560"/>
      <c r="T376" s="560"/>
      <c r="U376" s="560"/>
      <c r="V376" s="561"/>
      <c r="W376" s="37" t="s">
        <v>72</v>
      </c>
      <c r="X376" s="547">
        <f>IFERROR(X374/H374,"0")+IFERROR(X375/H375,"0")</f>
        <v>0</v>
      </c>
      <c r="Y376" s="547">
        <f>IFERROR(Y374/H374,"0")+IFERROR(Y375/H375,"0")</f>
        <v>0</v>
      </c>
      <c r="Z376" s="547">
        <f>IFERROR(IF(Z374="",0,Z374),"0")+IFERROR(IF(Z375="",0,Z375),"0")</f>
        <v>0</v>
      </c>
      <c r="AA376" s="548"/>
      <c r="AB376" s="548"/>
      <c r="AC376" s="548"/>
    </row>
    <row r="377" spans="1:68" hidden="1" x14ac:dyDescent="0.2">
      <c r="A377" s="556"/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7"/>
      <c r="P377" s="559" t="s">
        <v>71</v>
      </c>
      <c r="Q377" s="560"/>
      <c r="R377" s="560"/>
      <c r="S377" s="560"/>
      <c r="T377" s="560"/>
      <c r="U377" s="560"/>
      <c r="V377" s="561"/>
      <c r="W377" s="37" t="s">
        <v>69</v>
      </c>
      <c r="X377" s="547">
        <f>IFERROR(SUM(X374:X375),"0")</f>
        <v>0</v>
      </c>
      <c r="Y377" s="547">
        <f>IFERROR(SUM(Y374:Y375),"0")</f>
        <v>0</v>
      </c>
      <c r="Z377" s="37"/>
      <c r="AA377" s="548"/>
      <c r="AB377" s="548"/>
      <c r="AC377" s="548"/>
    </row>
    <row r="378" spans="1:68" ht="14.25" hidden="1" customHeight="1" x14ac:dyDescent="0.25">
      <c r="A378" s="562" t="s">
        <v>73</v>
      </c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56"/>
      <c r="P378" s="556"/>
      <c r="Q378" s="556"/>
      <c r="R378" s="556"/>
      <c r="S378" s="556"/>
      <c r="T378" s="556"/>
      <c r="U378" s="556"/>
      <c r="V378" s="556"/>
      <c r="W378" s="556"/>
      <c r="X378" s="556"/>
      <c r="Y378" s="556"/>
      <c r="Z378" s="556"/>
      <c r="AA378" s="541"/>
      <c r="AB378" s="541"/>
      <c r="AC378" s="541"/>
    </row>
    <row r="379" spans="1:68" ht="27" hidden="1" customHeight="1" x14ac:dyDescent="0.25">
      <c r="A379" s="54" t="s">
        <v>583</v>
      </c>
      <c r="B379" s="54" t="s">
        <v>584</v>
      </c>
      <c r="C379" s="31">
        <v>4301051899</v>
      </c>
      <c r="D379" s="549">
        <v>4607091384246</v>
      </c>
      <c r="E379" s="550"/>
      <c r="F379" s="544">
        <v>1.5</v>
      </c>
      <c r="G379" s="32">
        <v>6</v>
      </c>
      <c r="H379" s="544">
        <v>9</v>
      </c>
      <c r="I379" s="544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585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586</v>
      </c>
      <c r="B380" s="54" t="s">
        <v>587</v>
      </c>
      <c r="C380" s="31">
        <v>4301051660</v>
      </c>
      <c r="D380" s="549">
        <v>4607091384253</v>
      </c>
      <c r="E380" s="550"/>
      <c r="F380" s="544">
        <v>0.4</v>
      </c>
      <c r="G380" s="32">
        <v>6</v>
      </c>
      <c r="H380" s="544">
        <v>2.4</v>
      </c>
      <c r="I380" s="544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2"/>
      <c r="R380" s="552"/>
      <c r="S380" s="552"/>
      <c r="T380" s="553"/>
      <c r="U380" s="34"/>
      <c r="V380" s="34"/>
      <c r="W380" s="35" t="s">
        <v>69</v>
      </c>
      <c r="X380" s="545">
        <v>0</v>
      </c>
      <c r="Y380" s="546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585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55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7"/>
      <c r="P381" s="559" t="s">
        <v>71</v>
      </c>
      <c r="Q381" s="560"/>
      <c r="R381" s="560"/>
      <c r="S381" s="560"/>
      <c r="T381" s="560"/>
      <c r="U381" s="560"/>
      <c r="V381" s="561"/>
      <c r="W381" s="37" t="s">
        <v>72</v>
      </c>
      <c r="X381" s="547">
        <f>IFERROR(X379/H379,"0")+IFERROR(X380/H380,"0")</f>
        <v>0</v>
      </c>
      <c r="Y381" s="547">
        <f>IFERROR(Y379/H379,"0")+IFERROR(Y380/H380,"0")</f>
        <v>0</v>
      </c>
      <c r="Z381" s="547">
        <f>IFERROR(IF(Z379="",0,Z379),"0")+IFERROR(IF(Z380="",0,Z380),"0")</f>
        <v>0</v>
      </c>
      <c r="AA381" s="548"/>
      <c r="AB381" s="548"/>
      <c r="AC381" s="548"/>
    </row>
    <row r="382" spans="1:68" hidden="1" x14ac:dyDescent="0.2">
      <c r="A382" s="556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7"/>
      <c r="P382" s="559" t="s">
        <v>71</v>
      </c>
      <c r="Q382" s="560"/>
      <c r="R382" s="560"/>
      <c r="S382" s="560"/>
      <c r="T382" s="560"/>
      <c r="U382" s="560"/>
      <c r="V382" s="561"/>
      <c r="W382" s="37" t="s">
        <v>69</v>
      </c>
      <c r="X382" s="547">
        <f>IFERROR(SUM(X379:X380),"0")</f>
        <v>0</v>
      </c>
      <c r="Y382" s="547">
        <f>IFERROR(SUM(Y379:Y380),"0")</f>
        <v>0</v>
      </c>
      <c r="Z382" s="37"/>
      <c r="AA382" s="548"/>
      <c r="AB382" s="548"/>
      <c r="AC382" s="548"/>
    </row>
    <row r="383" spans="1:68" ht="27.75" hidden="1" customHeight="1" x14ac:dyDescent="0.2">
      <c r="A383" s="568" t="s">
        <v>588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48"/>
      <c r="AB383" s="48"/>
      <c r="AC383" s="48"/>
    </row>
    <row r="384" spans="1:68" ht="16.5" hidden="1" customHeight="1" x14ac:dyDescent="0.25">
      <c r="A384" s="566" t="s">
        <v>589</v>
      </c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6"/>
      <c r="P384" s="556"/>
      <c r="Q384" s="556"/>
      <c r="R384" s="556"/>
      <c r="S384" s="556"/>
      <c r="T384" s="556"/>
      <c r="U384" s="556"/>
      <c r="V384" s="556"/>
      <c r="W384" s="556"/>
      <c r="X384" s="556"/>
      <c r="Y384" s="556"/>
      <c r="Z384" s="556"/>
      <c r="AA384" s="540"/>
      <c r="AB384" s="540"/>
      <c r="AC384" s="540"/>
    </row>
    <row r="385" spans="1:68" ht="14.25" hidden="1" customHeight="1" x14ac:dyDescent="0.25">
      <c r="A385" s="562" t="s">
        <v>64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41"/>
      <c r="AB385" s="541"/>
      <c r="AC385" s="541"/>
    </row>
    <row r="386" spans="1:68" ht="27" hidden="1" customHeight="1" x14ac:dyDescent="0.25">
      <c r="A386" s="54" t="s">
        <v>590</v>
      </c>
      <c r="B386" s="54" t="s">
        <v>591</v>
      </c>
      <c r="C386" s="31">
        <v>4301031405</v>
      </c>
      <c r="D386" s="549">
        <v>4680115886100</v>
      </c>
      <c r="E386" s="550"/>
      <c r="F386" s="544">
        <v>0.9</v>
      </c>
      <c r="G386" s="32">
        <v>6</v>
      </c>
      <c r="H386" s="544">
        <v>5.4</v>
      </c>
      <c r="I386" s="544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2"/>
      <c r="R386" s="552"/>
      <c r="S386" s="552"/>
      <c r="T386" s="553"/>
      <c r="U386" s="34"/>
      <c r="V386" s="34"/>
      <c r="W386" s="35" t="s">
        <v>69</v>
      </c>
      <c r="X386" s="545">
        <v>0</v>
      </c>
      <c r="Y386" s="546">
        <f t="shared" ref="Y386:Y395" si="42"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 t="s">
        <v>90</v>
      </c>
      <c r="AK386" s="68">
        <v>64.8</v>
      </c>
      <c r="BB386" s="428" t="s">
        <v>1</v>
      </c>
      <c r="BM386" s="64">
        <f t="shared" ref="BM386:BM395" si="43">IFERROR(X386*I386/H386,"0")</f>
        <v>0</v>
      </c>
      <c r="BN386" s="64">
        <f t="shared" ref="BN386:BN395" si="44">IFERROR(Y386*I386/H386,"0")</f>
        <v>0</v>
      </c>
      <c r="BO386" s="64">
        <f t="shared" ref="BO386:BO395" si="45">IFERROR(1/J386*(X386/H386),"0")</f>
        <v>0</v>
      </c>
      <c r="BP386" s="64">
        <f t="shared" ref="BP386:BP395" si="46">IFERROR(1/J386*(Y386/H386),"0")</f>
        <v>0</v>
      </c>
    </row>
    <row r="387" spans="1:68" ht="27" hidden="1" customHeight="1" x14ac:dyDescent="0.25">
      <c r="A387" s="54" t="s">
        <v>593</v>
      </c>
      <c r="B387" s="54" t="s">
        <v>594</v>
      </c>
      <c r="C387" s="31">
        <v>4301031382</v>
      </c>
      <c r="D387" s="549">
        <v>4680115886117</v>
      </c>
      <c r="E387" s="550"/>
      <c r="F387" s="544">
        <v>0.9</v>
      </c>
      <c r="G387" s="32">
        <v>6</v>
      </c>
      <c r="H387" s="544">
        <v>5.4</v>
      </c>
      <c r="I387" s="544">
        <v>5.61</v>
      </c>
      <c r="J387" s="32">
        <v>132</v>
      </c>
      <c r="K387" s="32" t="s">
        <v>110</v>
      </c>
      <c r="L387" s="32" t="s">
        <v>111</v>
      </c>
      <c r="M387" s="33" t="s">
        <v>68</v>
      </c>
      <c r="N387" s="33"/>
      <c r="O387" s="32">
        <v>50</v>
      </c>
      <c r="P387" s="6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69</v>
      </c>
      <c r="X387" s="545">
        <v>0</v>
      </c>
      <c r="Y387" s="546">
        <f t="shared" si="42"/>
        <v>0</v>
      </c>
      <c r="Z387" s="36" t="str">
        <f>IFERROR(IF(Y387=0,"",ROUNDUP(Y387/H387,0)*0.00902),"")</f>
        <v/>
      </c>
      <c r="AA387" s="56"/>
      <c r="AB387" s="57"/>
      <c r="AC387" s="429" t="s">
        <v>595</v>
      </c>
      <c r="AG387" s="64"/>
      <c r="AJ387" s="68" t="s">
        <v>90</v>
      </c>
      <c r="AK387" s="68">
        <v>64.8</v>
      </c>
      <c r="BB387" s="430" t="s">
        <v>1</v>
      </c>
      <c r="BM387" s="64">
        <f t="shared" si="43"/>
        <v>0</v>
      </c>
      <c r="BN387" s="64">
        <f t="shared" si="44"/>
        <v>0</v>
      </c>
      <c r="BO387" s="64">
        <f t="shared" si="45"/>
        <v>0</v>
      </c>
      <c r="BP387" s="64">
        <f t="shared" si="46"/>
        <v>0</v>
      </c>
    </row>
    <row r="388" spans="1:68" ht="27" hidden="1" customHeight="1" x14ac:dyDescent="0.25">
      <c r="A388" s="54" t="s">
        <v>593</v>
      </c>
      <c r="B388" s="54" t="s">
        <v>596</v>
      </c>
      <c r="C388" s="31">
        <v>4301031406</v>
      </c>
      <c r="D388" s="549">
        <v>4680115886117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110</v>
      </c>
      <c r="L388" s="32"/>
      <c r="M388" s="33" t="s">
        <v>68</v>
      </c>
      <c r="N388" s="33"/>
      <c r="O388" s="32">
        <v>50</v>
      </c>
      <c r="P388" s="75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69</v>
      </c>
      <c r="X388" s="545">
        <v>0</v>
      </c>
      <c r="Y388" s="546">
        <f t="shared" si="42"/>
        <v>0</v>
      </c>
      <c r="Z388" s="36" t="str">
        <f>IFERROR(IF(Y388=0,"",ROUNDUP(Y388/H388,0)*0.00902),"")</f>
        <v/>
      </c>
      <c r="AA388" s="56"/>
      <c r="AB388" s="57"/>
      <c r="AC388" s="431" t="s">
        <v>595</v>
      </c>
      <c r="AG388" s="64"/>
      <c r="AJ388" s="68"/>
      <c r="AK388" s="68">
        <v>0</v>
      </c>
      <c r="BB388" s="432" t="s">
        <v>1</v>
      </c>
      <c r="BM388" s="64">
        <f t="shared" si="43"/>
        <v>0</v>
      </c>
      <c r="BN388" s="64">
        <f t="shared" si="44"/>
        <v>0</v>
      </c>
      <c r="BO388" s="64">
        <f t="shared" si="45"/>
        <v>0</v>
      </c>
      <c r="BP388" s="64">
        <f t="shared" si="46"/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4301031402</v>
      </c>
      <c r="D389" s="549">
        <v>4680115886124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 t="s">
        <v>111</v>
      </c>
      <c r="M389" s="33" t="s">
        <v>68</v>
      </c>
      <c r="N389" s="33"/>
      <c r="O389" s="32">
        <v>50</v>
      </c>
      <c r="P389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33" t="s">
        <v>599</v>
      </c>
      <c r="AG389" s="64"/>
      <c r="AJ389" s="68" t="s">
        <v>90</v>
      </c>
      <c r="AK389" s="68">
        <v>64.8</v>
      </c>
      <c r="BB389" s="434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4301031366</v>
      </c>
      <c r="D390" s="549">
        <v>4680115883147</v>
      </c>
      <c r="E390" s="550"/>
      <c r="F390" s="544">
        <v>0.28000000000000003</v>
      </c>
      <c r="G390" s="32">
        <v>6</v>
      </c>
      <c r="H390" s="544">
        <v>1.68</v>
      </c>
      <c r="I390" s="544">
        <v>1.81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42"/>
        <v>0</v>
      </c>
      <c r="Z390" s="36" t="str">
        <f t="shared" ref="Z390:Z395" si="47">IFERROR(IF(Y390=0,"",ROUNDUP(Y390/H390,0)*0.00502),"")</f>
        <v/>
      </c>
      <c r="AA390" s="56"/>
      <c r="AB390" s="57"/>
      <c r="AC390" s="435" t="s">
        <v>592</v>
      </c>
      <c r="AG390" s="64"/>
      <c r="AJ390" s="68"/>
      <c r="AK390" s="68">
        <v>0</v>
      </c>
      <c r="BB390" s="436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hidden="1" customHeight="1" x14ac:dyDescent="0.25">
      <c r="A391" s="54" t="s">
        <v>602</v>
      </c>
      <c r="B391" s="54" t="s">
        <v>603</v>
      </c>
      <c r="C391" s="31">
        <v>4301031362</v>
      </c>
      <c r="D391" s="549">
        <v>4607091384338</v>
      </c>
      <c r="E391" s="550"/>
      <c r="F391" s="544">
        <v>0.35</v>
      </c>
      <c r="G391" s="32">
        <v>6</v>
      </c>
      <c r="H391" s="544">
        <v>2.1</v>
      </c>
      <c r="I391" s="544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42"/>
        <v>0</v>
      </c>
      <c r="Z391" s="36" t="str">
        <f t="shared" si="47"/>
        <v/>
      </c>
      <c r="AA391" s="56"/>
      <c r="AB391" s="57"/>
      <c r="AC391" s="437" t="s">
        <v>592</v>
      </c>
      <c r="AG391" s="64"/>
      <c r="AJ391" s="68"/>
      <c r="AK391" s="68">
        <v>0</v>
      </c>
      <c r="BB391" s="438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37.5" hidden="1" customHeight="1" x14ac:dyDescent="0.25">
      <c r="A392" s="54" t="s">
        <v>604</v>
      </c>
      <c r="B392" s="54" t="s">
        <v>605</v>
      </c>
      <c r="C392" s="31">
        <v>4301031361</v>
      </c>
      <c r="D392" s="549">
        <v>4607091389524</v>
      </c>
      <c r="E392" s="550"/>
      <c r="F392" s="544">
        <v>0.35</v>
      </c>
      <c r="G392" s="32">
        <v>6</v>
      </c>
      <c r="H392" s="544">
        <v>2.1</v>
      </c>
      <c r="I392" s="544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42"/>
        <v>0</v>
      </c>
      <c r="Z392" s="36" t="str">
        <f t="shared" si="47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4301031364</v>
      </c>
      <c r="D393" s="549">
        <v>4680115883161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hidden="1" customHeight="1" x14ac:dyDescent="0.25">
      <c r="A394" s="54" t="s">
        <v>610</v>
      </c>
      <c r="B394" s="54" t="s">
        <v>611</v>
      </c>
      <c r="C394" s="31">
        <v>4301031358</v>
      </c>
      <c r="D394" s="549">
        <v>4607091389531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43" t="s">
        <v>612</v>
      </c>
      <c r="AG394" s="64"/>
      <c r="AJ394" s="68"/>
      <c r="AK394" s="68">
        <v>0</v>
      </c>
      <c r="BB394" s="444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37.5" hidden="1" customHeight="1" x14ac:dyDescent="0.25">
      <c r="A395" s="54" t="s">
        <v>613</v>
      </c>
      <c r="B395" s="54" t="s">
        <v>614</v>
      </c>
      <c r="C395" s="31">
        <v>4301031360</v>
      </c>
      <c r="D395" s="549">
        <v>4607091384345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45" t="s">
        <v>609</v>
      </c>
      <c r="AG395" s="64"/>
      <c r="AJ395" s="68"/>
      <c r="AK395" s="68">
        <v>0</v>
      </c>
      <c r="BB395" s="446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idden="1" x14ac:dyDescent="0.2">
      <c r="A396" s="555"/>
      <c r="B396" s="556"/>
      <c r="C396" s="556"/>
      <c r="D396" s="556"/>
      <c r="E396" s="556"/>
      <c r="F396" s="556"/>
      <c r="G396" s="556"/>
      <c r="H396" s="556"/>
      <c r="I396" s="556"/>
      <c r="J396" s="556"/>
      <c r="K396" s="556"/>
      <c r="L396" s="556"/>
      <c r="M396" s="556"/>
      <c r="N396" s="556"/>
      <c r="O396" s="557"/>
      <c r="P396" s="559" t="s">
        <v>71</v>
      </c>
      <c r="Q396" s="560"/>
      <c r="R396" s="560"/>
      <c r="S396" s="560"/>
      <c r="T396" s="560"/>
      <c r="U396" s="560"/>
      <c r="V396" s="561"/>
      <c r="W396" s="37" t="s">
        <v>72</v>
      </c>
      <c r="X396" s="547">
        <f>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547">
        <f>IFERROR(Y386/H386,"0")+IFERROR(Y387/H387,"0")+IFERROR(Y388/H388,"0")+IFERROR(Y389/H389,"0")+IFERROR(Y390/H390,"0")+IFERROR(Y391/H391,"0")+IFERROR(Y392/H392,"0")+IFERROR(Y393/H393,"0")+IFERROR(Y394/H394,"0")+IFERROR(Y395/H395,"0")</f>
        <v>0</v>
      </c>
      <c r="Z396" s="547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0</v>
      </c>
      <c r="AA396" s="548"/>
      <c r="AB396" s="548"/>
      <c r="AC396" s="548"/>
    </row>
    <row r="397" spans="1:68" hidden="1" x14ac:dyDescent="0.2">
      <c r="A397" s="556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57"/>
      <c r="P397" s="559" t="s">
        <v>71</v>
      </c>
      <c r="Q397" s="560"/>
      <c r="R397" s="560"/>
      <c r="S397" s="560"/>
      <c r="T397" s="560"/>
      <c r="U397" s="560"/>
      <c r="V397" s="561"/>
      <c r="W397" s="37" t="s">
        <v>69</v>
      </c>
      <c r="X397" s="547">
        <f>IFERROR(SUM(X386:X395),"0")</f>
        <v>0</v>
      </c>
      <c r="Y397" s="547">
        <f>IFERROR(SUM(Y386:Y395),"0")</f>
        <v>0</v>
      </c>
      <c r="Z397" s="37"/>
      <c r="AA397" s="548"/>
      <c r="AB397" s="548"/>
      <c r="AC397" s="548"/>
    </row>
    <row r="398" spans="1:68" ht="14.25" hidden="1" customHeight="1" x14ac:dyDescent="0.25">
      <c r="A398" s="562" t="s">
        <v>73</v>
      </c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56"/>
      <c r="P398" s="556"/>
      <c r="Q398" s="556"/>
      <c r="R398" s="556"/>
      <c r="S398" s="556"/>
      <c r="T398" s="556"/>
      <c r="U398" s="556"/>
      <c r="V398" s="556"/>
      <c r="W398" s="556"/>
      <c r="X398" s="556"/>
      <c r="Y398" s="556"/>
      <c r="Z398" s="556"/>
      <c r="AA398" s="541"/>
      <c r="AB398" s="541"/>
      <c r="AC398" s="541"/>
    </row>
    <row r="399" spans="1:68" ht="27" hidden="1" customHeight="1" x14ac:dyDescent="0.25">
      <c r="A399" s="54" t="s">
        <v>615</v>
      </c>
      <c r="B399" s="54" t="s">
        <v>616</v>
      </c>
      <c r="C399" s="31">
        <v>4301051284</v>
      </c>
      <c r="D399" s="549">
        <v>4607091384352</v>
      </c>
      <c r="E399" s="550"/>
      <c r="F399" s="544">
        <v>0.6</v>
      </c>
      <c r="G399" s="32">
        <v>4</v>
      </c>
      <c r="H399" s="544">
        <v>2.4</v>
      </c>
      <c r="I399" s="544">
        <v>2.6459999999999999</v>
      </c>
      <c r="J399" s="32">
        <v>132</v>
      </c>
      <c r="K399" s="32" t="s">
        <v>110</v>
      </c>
      <c r="L399" s="32" t="s">
        <v>111</v>
      </c>
      <c r="M399" s="33" t="s">
        <v>77</v>
      </c>
      <c r="N399" s="33"/>
      <c r="O399" s="32">
        <v>45</v>
      </c>
      <c r="P399" s="7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552"/>
      <c r="R399" s="552"/>
      <c r="S399" s="552"/>
      <c r="T399" s="553"/>
      <c r="U399" s="34"/>
      <c r="V399" s="34"/>
      <c r="W399" s="35" t="s">
        <v>69</v>
      </c>
      <c r="X399" s="545">
        <v>0</v>
      </c>
      <c r="Y399" s="546">
        <f>IFERROR(IF(X399="",0,CEILING((X399/$H399),1)*$H399),"")</f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 t="s">
        <v>90</v>
      </c>
      <c r="AK399" s="68">
        <v>28.8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4301051431</v>
      </c>
      <c r="D400" s="549">
        <v>4607091389654</v>
      </c>
      <c r="E400" s="550"/>
      <c r="F400" s="544">
        <v>0.33</v>
      </c>
      <c r="G400" s="32">
        <v>6</v>
      </c>
      <c r="H400" s="544">
        <v>1.98</v>
      </c>
      <c r="I400" s="544">
        <v>2.238</v>
      </c>
      <c r="J400" s="32">
        <v>182</v>
      </c>
      <c r="K400" s="32" t="s">
        <v>76</v>
      </c>
      <c r="L400" s="32" t="s">
        <v>88</v>
      </c>
      <c r="M400" s="33" t="s">
        <v>77</v>
      </c>
      <c r="N400" s="33"/>
      <c r="O400" s="32">
        <v>45</v>
      </c>
      <c r="P400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552"/>
      <c r="R400" s="552"/>
      <c r="S400" s="552"/>
      <c r="T400" s="553"/>
      <c r="U400" s="34"/>
      <c r="V400" s="34"/>
      <c r="W400" s="35" t="s">
        <v>69</v>
      </c>
      <c r="X400" s="545">
        <v>0</v>
      </c>
      <c r="Y400" s="546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49" t="s">
        <v>620</v>
      </c>
      <c r="AG400" s="64"/>
      <c r="AJ400" s="68" t="s">
        <v>90</v>
      </c>
      <c r="AK400" s="68">
        <v>27.72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555"/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7"/>
      <c r="P401" s="559" t="s">
        <v>71</v>
      </c>
      <c r="Q401" s="560"/>
      <c r="R401" s="560"/>
      <c r="S401" s="560"/>
      <c r="T401" s="560"/>
      <c r="U401" s="560"/>
      <c r="V401" s="561"/>
      <c r="W401" s="37" t="s">
        <v>72</v>
      </c>
      <c r="X401" s="547">
        <f>IFERROR(X399/H399,"0")+IFERROR(X400/H400,"0")</f>
        <v>0</v>
      </c>
      <c r="Y401" s="547">
        <f>IFERROR(Y399/H399,"0")+IFERROR(Y400/H400,"0")</f>
        <v>0</v>
      </c>
      <c r="Z401" s="547">
        <f>IFERROR(IF(Z399="",0,Z399),"0")+IFERROR(IF(Z400="",0,Z400),"0")</f>
        <v>0</v>
      </c>
      <c r="AA401" s="548"/>
      <c r="AB401" s="548"/>
      <c r="AC401" s="548"/>
    </row>
    <row r="402" spans="1:68" hidden="1" x14ac:dyDescent="0.2">
      <c r="A402" s="556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57"/>
      <c r="P402" s="559" t="s">
        <v>71</v>
      </c>
      <c r="Q402" s="560"/>
      <c r="R402" s="560"/>
      <c r="S402" s="560"/>
      <c r="T402" s="560"/>
      <c r="U402" s="560"/>
      <c r="V402" s="561"/>
      <c r="W402" s="37" t="s">
        <v>69</v>
      </c>
      <c r="X402" s="547">
        <f>IFERROR(SUM(X399:X400),"0")</f>
        <v>0</v>
      </c>
      <c r="Y402" s="547">
        <f>IFERROR(SUM(Y399:Y400),"0")</f>
        <v>0</v>
      </c>
      <c r="Z402" s="37"/>
      <c r="AA402" s="548"/>
      <c r="AB402" s="548"/>
      <c r="AC402" s="548"/>
    </row>
    <row r="403" spans="1:68" ht="16.5" hidden="1" customHeight="1" x14ac:dyDescent="0.25">
      <c r="A403" s="566" t="s">
        <v>621</v>
      </c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56"/>
      <c r="P403" s="556"/>
      <c r="Q403" s="556"/>
      <c r="R403" s="556"/>
      <c r="S403" s="556"/>
      <c r="T403" s="556"/>
      <c r="U403" s="556"/>
      <c r="V403" s="556"/>
      <c r="W403" s="556"/>
      <c r="X403" s="556"/>
      <c r="Y403" s="556"/>
      <c r="Z403" s="556"/>
      <c r="AA403" s="540"/>
      <c r="AB403" s="540"/>
      <c r="AC403" s="540"/>
    </row>
    <row r="404" spans="1:68" ht="14.25" hidden="1" customHeight="1" x14ac:dyDescent="0.25">
      <c r="A404" s="562" t="s">
        <v>136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41"/>
      <c r="AB404" s="541"/>
      <c r="AC404" s="541"/>
    </row>
    <row r="405" spans="1:68" ht="27" hidden="1" customHeight="1" x14ac:dyDescent="0.25">
      <c r="A405" s="54" t="s">
        <v>622</v>
      </c>
      <c r="B405" s="54" t="s">
        <v>623</v>
      </c>
      <c r="C405" s="31">
        <v>4301020319</v>
      </c>
      <c r="D405" s="549">
        <v>4680115885240</v>
      </c>
      <c r="E405" s="550"/>
      <c r="F405" s="544">
        <v>0.35</v>
      </c>
      <c r="G405" s="32">
        <v>6</v>
      </c>
      <c r="H405" s="544">
        <v>2.1</v>
      </c>
      <c r="I405" s="544">
        <v>2.31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63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552"/>
      <c r="R405" s="552"/>
      <c r="S405" s="552"/>
      <c r="T405" s="553"/>
      <c r="U405" s="34"/>
      <c r="V405" s="34"/>
      <c r="W405" s="35" t="s">
        <v>69</v>
      </c>
      <c r="X405" s="545">
        <v>0</v>
      </c>
      <c r="Y405" s="54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1" t="s">
        <v>624</v>
      </c>
      <c r="AG405" s="64"/>
      <c r="AJ405" s="68"/>
      <c r="AK405" s="68">
        <v>0</v>
      </c>
      <c r="BB405" s="45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55"/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7"/>
      <c r="P406" s="559" t="s">
        <v>71</v>
      </c>
      <c r="Q406" s="560"/>
      <c r="R406" s="560"/>
      <c r="S406" s="560"/>
      <c r="T406" s="560"/>
      <c r="U406" s="560"/>
      <c r="V406" s="561"/>
      <c r="W406" s="37" t="s">
        <v>72</v>
      </c>
      <c r="X406" s="547">
        <f>IFERROR(X405/H405,"0")</f>
        <v>0</v>
      </c>
      <c r="Y406" s="547">
        <f>IFERROR(Y405/H405,"0")</f>
        <v>0</v>
      </c>
      <c r="Z406" s="547">
        <f>IFERROR(IF(Z405="",0,Z405),"0")</f>
        <v>0</v>
      </c>
      <c r="AA406" s="548"/>
      <c r="AB406" s="548"/>
      <c r="AC406" s="548"/>
    </row>
    <row r="407" spans="1:68" hidden="1" x14ac:dyDescent="0.2">
      <c r="A407" s="556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7"/>
      <c r="P407" s="559" t="s">
        <v>71</v>
      </c>
      <c r="Q407" s="560"/>
      <c r="R407" s="560"/>
      <c r="S407" s="560"/>
      <c r="T407" s="560"/>
      <c r="U407" s="560"/>
      <c r="V407" s="561"/>
      <c r="W407" s="37" t="s">
        <v>69</v>
      </c>
      <c r="X407" s="547">
        <f>IFERROR(SUM(X405:X405),"0")</f>
        <v>0</v>
      </c>
      <c r="Y407" s="547">
        <f>IFERROR(SUM(Y405:Y405),"0")</f>
        <v>0</v>
      </c>
      <c r="Z407" s="37"/>
      <c r="AA407" s="548"/>
      <c r="AB407" s="548"/>
      <c r="AC407" s="548"/>
    </row>
    <row r="408" spans="1:68" ht="14.25" hidden="1" customHeight="1" x14ac:dyDescent="0.25">
      <c r="A408" s="562" t="s">
        <v>64</v>
      </c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56"/>
      <c r="P408" s="556"/>
      <c r="Q408" s="556"/>
      <c r="R408" s="556"/>
      <c r="S408" s="556"/>
      <c r="T408" s="556"/>
      <c r="U408" s="556"/>
      <c r="V408" s="556"/>
      <c r="W408" s="556"/>
      <c r="X408" s="556"/>
      <c r="Y408" s="556"/>
      <c r="Z408" s="556"/>
      <c r="AA408" s="541"/>
      <c r="AB408" s="541"/>
      <c r="AC408" s="541"/>
    </row>
    <row r="409" spans="1:68" ht="27" hidden="1" customHeight="1" x14ac:dyDescent="0.25">
      <c r="A409" s="54" t="s">
        <v>625</v>
      </c>
      <c r="B409" s="54" t="s">
        <v>626</v>
      </c>
      <c r="C409" s="31">
        <v>4301031403</v>
      </c>
      <c r="D409" s="549">
        <v>4680115886094</v>
      </c>
      <c r="E409" s="550"/>
      <c r="F409" s="544">
        <v>0.9</v>
      </c>
      <c r="G409" s="32">
        <v>6</v>
      </c>
      <c r="H409" s="544">
        <v>5.4</v>
      </c>
      <c r="I409" s="544">
        <v>5.61</v>
      </c>
      <c r="J409" s="32">
        <v>132</v>
      </c>
      <c r="K409" s="32" t="s">
        <v>110</v>
      </c>
      <c r="L409" s="32" t="s">
        <v>111</v>
      </c>
      <c r="M409" s="33" t="s">
        <v>106</v>
      </c>
      <c r="N409" s="33"/>
      <c r="O409" s="32">
        <v>50</v>
      </c>
      <c r="P409" s="79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552"/>
      <c r="R409" s="552"/>
      <c r="S409" s="552"/>
      <c r="T409" s="553"/>
      <c r="U409" s="34"/>
      <c r="V409" s="34"/>
      <c r="W409" s="35" t="s">
        <v>69</v>
      </c>
      <c r="X409" s="545">
        <v>0</v>
      </c>
      <c r="Y409" s="54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53" t="s">
        <v>627</v>
      </c>
      <c r="AG409" s="64"/>
      <c r="AJ409" s="68" t="s">
        <v>90</v>
      </c>
      <c r="AK409" s="68">
        <v>64.8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628</v>
      </c>
      <c r="B410" s="54" t="s">
        <v>629</v>
      </c>
      <c r="C410" s="31">
        <v>4301031363</v>
      </c>
      <c r="D410" s="549">
        <v>4607091389425</v>
      </c>
      <c r="E410" s="550"/>
      <c r="F410" s="544">
        <v>0.35</v>
      </c>
      <c r="G410" s="32">
        <v>6</v>
      </c>
      <c r="H410" s="544">
        <v>2.1</v>
      </c>
      <c r="I410" s="544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552"/>
      <c r="R410" s="552"/>
      <c r="S410" s="552"/>
      <c r="T410" s="553"/>
      <c r="U410" s="34"/>
      <c r="V410" s="34"/>
      <c r="W410" s="35" t="s">
        <v>69</v>
      </c>
      <c r="X410" s="545">
        <v>0</v>
      </c>
      <c r="Y410" s="546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631</v>
      </c>
      <c r="B411" s="54" t="s">
        <v>632</v>
      </c>
      <c r="C411" s="31">
        <v>4301031373</v>
      </c>
      <c r="D411" s="549">
        <v>4680115880771</v>
      </c>
      <c r="E411" s="550"/>
      <c r="F411" s="544">
        <v>0.28000000000000003</v>
      </c>
      <c r="G411" s="32">
        <v>6</v>
      </c>
      <c r="H411" s="544">
        <v>1.68</v>
      </c>
      <c r="I411" s="544">
        <v>1.81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552"/>
      <c r="R411" s="552"/>
      <c r="S411" s="552"/>
      <c r="T411" s="553"/>
      <c r="U411" s="34"/>
      <c r="V411" s="34"/>
      <c r="W411" s="35" t="s">
        <v>69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633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634</v>
      </c>
      <c r="B412" s="54" t="s">
        <v>635</v>
      </c>
      <c r="C412" s="31">
        <v>4301031359</v>
      </c>
      <c r="D412" s="549">
        <v>4607091389500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55"/>
      <c r="B413" s="556"/>
      <c r="C413" s="556"/>
      <c r="D413" s="556"/>
      <c r="E413" s="556"/>
      <c r="F413" s="556"/>
      <c r="G413" s="556"/>
      <c r="H413" s="556"/>
      <c r="I413" s="556"/>
      <c r="J413" s="556"/>
      <c r="K413" s="556"/>
      <c r="L413" s="556"/>
      <c r="M413" s="556"/>
      <c r="N413" s="556"/>
      <c r="O413" s="557"/>
      <c r="P413" s="559" t="s">
        <v>71</v>
      </c>
      <c r="Q413" s="560"/>
      <c r="R413" s="560"/>
      <c r="S413" s="560"/>
      <c r="T413" s="560"/>
      <c r="U413" s="560"/>
      <c r="V413" s="561"/>
      <c r="W413" s="37" t="s">
        <v>72</v>
      </c>
      <c r="X413" s="547">
        <f>IFERROR(X409/H409,"0")+IFERROR(X410/H410,"0")+IFERROR(X411/H411,"0")+IFERROR(X412/H412,"0")</f>
        <v>0</v>
      </c>
      <c r="Y413" s="547">
        <f>IFERROR(Y409/H409,"0")+IFERROR(Y410/H410,"0")+IFERROR(Y411/H411,"0")+IFERROR(Y412/H412,"0")</f>
        <v>0</v>
      </c>
      <c r="Z413" s="547">
        <f>IFERROR(IF(Z409="",0,Z409),"0")+IFERROR(IF(Z410="",0,Z410),"0")+IFERROR(IF(Z411="",0,Z411),"0")+IFERROR(IF(Z412="",0,Z412),"0")</f>
        <v>0</v>
      </c>
      <c r="AA413" s="548"/>
      <c r="AB413" s="548"/>
      <c r="AC413" s="548"/>
    </row>
    <row r="414" spans="1:68" hidden="1" x14ac:dyDescent="0.2">
      <c r="A414" s="556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57"/>
      <c r="P414" s="559" t="s">
        <v>71</v>
      </c>
      <c r="Q414" s="560"/>
      <c r="R414" s="560"/>
      <c r="S414" s="560"/>
      <c r="T414" s="560"/>
      <c r="U414" s="560"/>
      <c r="V414" s="561"/>
      <c r="W414" s="37" t="s">
        <v>69</v>
      </c>
      <c r="X414" s="547">
        <f>IFERROR(SUM(X409:X412),"0")</f>
        <v>0</v>
      </c>
      <c r="Y414" s="547">
        <f>IFERROR(SUM(Y409:Y412),"0")</f>
        <v>0</v>
      </c>
      <c r="Z414" s="37"/>
      <c r="AA414" s="548"/>
      <c r="AB414" s="548"/>
      <c r="AC414" s="548"/>
    </row>
    <row r="415" spans="1:68" ht="16.5" hidden="1" customHeight="1" x14ac:dyDescent="0.25">
      <c r="A415" s="566" t="s">
        <v>636</v>
      </c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56"/>
      <c r="P415" s="556"/>
      <c r="Q415" s="556"/>
      <c r="R415" s="556"/>
      <c r="S415" s="556"/>
      <c r="T415" s="556"/>
      <c r="U415" s="556"/>
      <c r="V415" s="556"/>
      <c r="W415" s="556"/>
      <c r="X415" s="556"/>
      <c r="Y415" s="556"/>
      <c r="Z415" s="556"/>
      <c r="AA415" s="540"/>
      <c r="AB415" s="540"/>
      <c r="AC415" s="540"/>
    </row>
    <row r="416" spans="1:68" ht="14.25" hidden="1" customHeight="1" x14ac:dyDescent="0.25">
      <c r="A416" s="562" t="s">
        <v>64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41"/>
      <c r="AB416" s="541"/>
      <c r="AC416" s="541"/>
    </row>
    <row r="417" spans="1:68" ht="27" hidden="1" customHeight="1" x14ac:dyDescent="0.25">
      <c r="A417" s="54" t="s">
        <v>637</v>
      </c>
      <c r="B417" s="54" t="s">
        <v>638</v>
      </c>
      <c r="C417" s="31">
        <v>4301031347</v>
      </c>
      <c r="D417" s="549">
        <v>4680115885110</v>
      </c>
      <c r="E417" s="550"/>
      <c r="F417" s="544">
        <v>0.2</v>
      </c>
      <c r="G417" s="32">
        <v>6</v>
      </c>
      <c r="H417" s="544">
        <v>1.2</v>
      </c>
      <c r="I417" s="544">
        <v>2.1</v>
      </c>
      <c r="J417" s="32">
        <v>182</v>
      </c>
      <c r="K417" s="32" t="s">
        <v>76</v>
      </c>
      <c r="L417" s="32"/>
      <c r="M417" s="33" t="s">
        <v>68</v>
      </c>
      <c r="N417" s="33"/>
      <c r="O417" s="32">
        <v>50</v>
      </c>
      <c r="P417" s="81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552"/>
      <c r="R417" s="552"/>
      <c r="S417" s="552"/>
      <c r="T417" s="553"/>
      <c r="U417" s="34"/>
      <c r="V417" s="34"/>
      <c r="W417" s="35" t="s">
        <v>69</v>
      </c>
      <c r="X417" s="545">
        <v>0</v>
      </c>
      <c r="Y417" s="54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1" t="s">
        <v>639</v>
      </c>
      <c r="AG417" s="64"/>
      <c r="AJ417" s="68"/>
      <c r="AK417" s="68">
        <v>0</v>
      </c>
      <c r="BB417" s="46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55"/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7"/>
      <c r="P418" s="559" t="s">
        <v>71</v>
      </c>
      <c r="Q418" s="560"/>
      <c r="R418" s="560"/>
      <c r="S418" s="560"/>
      <c r="T418" s="560"/>
      <c r="U418" s="560"/>
      <c r="V418" s="561"/>
      <c r="W418" s="37" t="s">
        <v>72</v>
      </c>
      <c r="X418" s="547">
        <f>IFERROR(X417/H417,"0")</f>
        <v>0</v>
      </c>
      <c r="Y418" s="547">
        <f>IFERROR(Y417/H417,"0")</f>
        <v>0</v>
      </c>
      <c r="Z418" s="547">
        <f>IFERROR(IF(Z417="",0,Z417),"0")</f>
        <v>0</v>
      </c>
      <c r="AA418" s="548"/>
      <c r="AB418" s="548"/>
      <c r="AC418" s="548"/>
    </row>
    <row r="419" spans="1:68" hidden="1" x14ac:dyDescent="0.2">
      <c r="A419" s="556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7"/>
      <c r="P419" s="559" t="s">
        <v>71</v>
      </c>
      <c r="Q419" s="560"/>
      <c r="R419" s="560"/>
      <c r="S419" s="560"/>
      <c r="T419" s="560"/>
      <c r="U419" s="560"/>
      <c r="V419" s="561"/>
      <c r="W419" s="37" t="s">
        <v>69</v>
      </c>
      <c r="X419" s="547">
        <f>IFERROR(SUM(X417:X417),"0")</f>
        <v>0</v>
      </c>
      <c r="Y419" s="547">
        <f>IFERROR(SUM(Y417:Y417),"0")</f>
        <v>0</v>
      </c>
      <c r="Z419" s="37"/>
      <c r="AA419" s="548"/>
      <c r="AB419" s="548"/>
      <c r="AC419" s="548"/>
    </row>
    <row r="420" spans="1:68" ht="27.75" hidden="1" customHeight="1" x14ac:dyDescent="0.2">
      <c r="A420" s="568" t="s">
        <v>640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48"/>
      <c r="AB420" s="48"/>
      <c r="AC420" s="48"/>
    </row>
    <row r="421" spans="1:68" ht="16.5" hidden="1" customHeight="1" x14ac:dyDescent="0.25">
      <c r="A421" s="566" t="s">
        <v>640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40"/>
      <c r="AB421" s="540"/>
      <c r="AC421" s="540"/>
    </row>
    <row r="422" spans="1:68" ht="14.25" hidden="1" customHeight="1" x14ac:dyDescent="0.25">
      <c r="A422" s="562" t="s">
        <v>101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41"/>
      <c r="AB422" s="541"/>
      <c r="AC422" s="541"/>
    </row>
    <row r="423" spans="1:68" ht="27" hidden="1" customHeight="1" x14ac:dyDescent="0.25">
      <c r="A423" s="54" t="s">
        <v>641</v>
      </c>
      <c r="B423" s="54" t="s">
        <v>642</v>
      </c>
      <c r="C423" s="31">
        <v>4301011795</v>
      </c>
      <c r="D423" s="549">
        <v>4607091389067</v>
      </c>
      <c r="E423" s="550"/>
      <c r="F423" s="544">
        <v>0.88</v>
      </c>
      <c r="G423" s="32">
        <v>6</v>
      </c>
      <c r="H423" s="544">
        <v>5.28</v>
      </c>
      <c r="I423" s="544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6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552"/>
      <c r="R423" s="552"/>
      <c r="S423" s="552"/>
      <c r="T423" s="553"/>
      <c r="U423" s="34"/>
      <c r="V423" s="34"/>
      <c r="W423" s="35" t="s">
        <v>69</v>
      </c>
      <c r="X423" s="545">
        <v>0</v>
      </c>
      <c r="Y423" s="546">
        <f t="shared" ref="Y423:Y434" si="48">IFERROR(IF(X423="",0,CEILING((X423/$H423),1)*$H423),"")</f>
        <v>0</v>
      </c>
      <c r="Z423" s="36" t="str">
        <f t="shared" ref="Z423:Z429" si="49">IFERROR(IF(Y423=0,"",ROUNDUP(Y423/H423,0)*0.01196),"")</f>
        <v/>
      </c>
      <c r="AA423" s="56"/>
      <c r="AB423" s="57"/>
      <c r="AC423" s="463" t="s">
        <v>107</v>
      </c>
      <c r="AG423" s="64"/>
      <c r="AJ423" s="68" t="s">
        <v>90</v>
      </c>
      <c r="AK423" s="68">
        <v>42.24</v>
      </c>
      <c r="BB423" s="464" t="s">
        <v>1</v>
      </c>
      <c r="BM423" s="64">
        <f t="shared" ref="BM423:BM434" si="50">IFERROR(X423*I423/H423,"0")</f>
        <v>0</v>
      </c>
      <c r="BN423" s="64">
        <f t="shared" ref="BN423:BN434" si="51">IFERROR(Y423*I423/H423,"0")</f>
        <v>0</v>
      </c>
      <c r="BO423" s="64">
        <f t="shared" ref="BO423:BO434" si="52">IFERROR(1/J423*(X423/H423),"0")</f>
        <v>0</v>
      </c>
      <c r="BP423" s="64">
        <f t="shared" ref="BP423:BP434" si="53">IFERROR(1/J423*(Y423/H423),"0")</f>
        <v>0</v>
      </c>
    </row>
    <row r="424" spans="1:68" ht="27" hidden="1" customHeight="1" x14ac:dyDescent="0.25">
      <c r="A424" s="54" t="s">
        <v>643</v>
      </c>
      <c r="B424" s="54" t="s">
        <v>644</v>
      </c>
      <c r="C424" s="31">
        <v>4301011961</v>
      </c>
      <c r="D424" s="549">
        <v>4680115885271</v>
      </c>
      <c r="E424" s="550"/>
      <c r="F424" s="544">
        <v>0.88</v>
      </c>
      <c r="G424" s="32">
        <v>6</v>
      </c>
      <c r="H424" s="544">
        <v>5.28</v>
      </c>
      <c r="I424" s="544">
        <v>5.64</v>
      </c>
      <c r="J424" s="32">
        <v>104</v>
      </c>
      <c r="K424" s="32" t="s">
        <v>104</v>
      </c>
      <c r="L424" s="32" t="s">
        <v>105</v>
      </c>
      <c r="M424" s="33" t="s">
        <v>106</v>
      </c>
      <c r="N424" s="33"/>
      <c r="O424" s="32">
        <v>60</v>
      </c>
      <c r="P424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552"/>
      <c r="R424" s="552"/>
      <c r="S424" s="552"/>
      <c r="T424" s="553"/>
      <c r="U424" s="34"/>
      <c r="V424" s="34"/>
      <c r="W424" s="35" t="s">
        <v>69</v>
      </c>
      <c r="X424" s="545">
        <v>0</v>
      </c>
      <c r="Y424" s="546">
        <f t="shared" si="48"/>
        <v>0</v>
      </c>
      <c r="Z424" s="36" t="str">
        <f t="shared" si="49"/>
        <v/>
      </c>
      <c r="AA424" s="56"/>
      <c r="AB424" s="57"/>
      <c r="AC424" s="465" t="s">
        <v>645</v>
      </c>
      <c r="AG424" s="64"/>
      <c r="AJ424" s="68" t="s">
        <v>90</v>
      </c>
      <c r="AK424" s="68">
        <v>42.24</v>
      </c>
      <c r="BB424" s="466" t="s">
        <v>1</v>
      </c>
      <c r="BM424" s="64">
        <f t="shared" si="50"/>
        <v>0</v>
      </c>
      <c r="BN424" s="64">
        <f t="shared" si="51"/>
        <v>0</v>
      </c>
      <c r="BO424" s="64">
        <f t="shared" si="52"/>
        <v>0</v>
      </c>
      <c r="BP424" s="64">
        <f t="shared" si="53"/>
        <v>0</v>
      </c>
    </row>
    <row r="425" spans="1:68" ht="27" hidden="1" customHeight="1" x14ac:dyDescent="0.25">
      <c r="A425" s="54" t="s">
        <v>646</v>
      </c>
      <c r="B425" s="54" t="s">
        <v>647</v>
      </c>
      <c r="C425" s="31">
        <v>4301011376</v>
      </c>
      <c r="D425" s="549">
        <v>4680115885226</v>
      </c>
      <c r="E425" s="550"/>
      <c r="F425" s="544">
        <v>0.88</v>
      </c>
      <c r="G425" s="32">
        <v>6</v>
      </c>
      <c r="H425" s="544">
        <v>5.28</v>
      </c>
      <c r="I425" s="544">
        <v>5.64</v>
      </c>
      <c r="J425" s="32">
        <v>104</v>
      </c>
      <c r="K425" s="32" t="s">
        <v>104</v>
      </c>
      <c r="L425" s="32" t="s">
        <v>105</v>
      </c>
      <c r="M425" s="33" t="s">
        <v>77</v>
      </c>
      <c r="N425" s="33"/>
      <c r="O425" s="32">
        <v>60</v>
      </c>
      <c r="P425" s="6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2"/>
      <c r="R425" s="552"/>
      <c r="S425" s="552"/>
      <c r="T425" s="553"/>
      <c r="U425" s="34"/>
      <c r="V425" s="34"/>
      <c r="W425" s="35" t="s">
        <v>69</v>
      </c>
      <c r="X425" s="545">
        <v>0</v>
      </c>
      <c r="Y425" s="546">
        <f t="shared" si="48"/>
        <v>0</v>
      </c>
      <c r="Z425" s="36" t="str">
        <f t="shared" si="49"/>
        <v/>
      </c>
      <c r="AA425" s="56"/>
      <c r="AB425" s="57"/>
      <c r="AC425" s="467" t="s">
        <v>648</v>
      </c>
      <c r="AG425" s="64"/>
      <c r="AJ425" s="68" t="s">
        <v>90</v>
      </c>
      <c r="AK425" s="68">
        <v>42.24</v>
      </c>
      <c r="BB425" s="468" t="s">
        <v>1</v>
      </c>
      <c r="BM425" s="64">
        <f t="shared" si="50"/>
        <v>0</v>
      </c>
      <c r="BN425" s="64">
        <f t="shared" si="51"/>
        <v>0</v>
      </c>
      <c r="BO425" s="64">
        <f t="shared" si="52"/>
        <v>0</v>
      </c>
      <c r="BP425" s="64">
        <f t="shared" si="53"/>
        <v>0</v>
      </c>
    </row>
    <row r="426" spans="1:68" ht="27" hidden="1" customHeight="1" x14ac:dyDescent="0.25">
      <c r="A426" s="54" t="s">
        <v>649</v>
      </c>
      <c r="B426" s="54" t="s">
        <v>650</v>
      </c>
      <c r="C426" s="31">
        <v>4301012145</v>
      </c>
      <c r="D426" s="549">
        <v>4607091383522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63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si="48"/>
        <v>0</v>
      </c>
      <c r="Z426" s="36" t="str">
        <f t="shared" si="49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50"/>
        <v>0</v>
      </c>
      <c r="BN426" s="64">
        <f t="shared" si="51"/>
        <v>0</v>
      </c>
      <c r="BO426" s="64">
        <f t="shared" si="52"/>
        <v>0</v>
      </c>
      <c r="BP426" s="64">
        <f t="shared" si="53"/>
        <v>0</v>
      </c>
    </row>
    <row r="427" spans="1:68" ht="16.5" hidden="1" customHeight="1" x14ac:dyDescent="0.25">
      <c r="A427" s="54" t="s">
        <v>652</v>
      </c>
      <c r="B427" s="54" t="s">
        <v>653</v>
      </c>
      <c r="C427" s="31">
        <v>4301011774</v>
      </c>
      <c r="D427" s="549">
        <v>4680115884502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104</v>
      </c>
      <c r="L427" s="32"/>
      <c r="M427" s="33" t="s">
        <v>106</v>
      </c>
      <c r="N427" s="33"/>
      <c r="O427" s="32">
        <v>60</v>
      </c>
      <c r="P427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8"/>
        <v>0</v>
      </c>
      <c r="Z427" s="36" t="str">
        <f t="shared" si="49"/>
        <v/>
      </c>
      <c r="AA427" s="56"/>
      <c r="AB427" s="57"/>
      <c r="AC427" s="471" t="s">
        <v>654</v>
      </c>
      <c r="AG427" s="64"/>
      <c r="AJ427" s="68"/>
      <c r="AK427" s="68">
        <v>0</v>
      </c>
      <c r="BB427" s="472" t="s">
        <v>1</v>
      </c>
      <c r="BM427" s="64">
        <f t="shared" si="50"/>
        <v>0</v>
      </c>
      <c r="BN427" s="64">
        <f t="shared" si="51"/>
        <v>0</v>
      </c>
      <c r="BO427" s="64">
        <f t="shared" si="52"/>
        <v>0</v>
      </c>
      <c r="BP427" s="64">
        <f t="shared" si="53"/>
        <v>0</v>
      </c>
    </row>
    <row r="428" spans="1:68" ht="27" hidden="1" customHeight="1" x14ac:dyDescent="0.25">
      <c r="A428" s="54" t="s">
        <v>655</v>
      </c>
      <c r="B428" s="54" t="s">
        <v>656</v>
      </c>
      <c r="C428" s="31">
        <v>4301011771</v>
      </c>
      <c r="D428" s="549">
        <v>4607091389104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8"/>
        <v>0</v>
      </c>
      <c r="Z428" s="36" t="str">
        <f t="shared" si="49"/>
        <v/>
      </c>
      <c r="AA428" s="56"/>
      <c r="AB428" s="57"/>
      <c r="AC428" s="473" t="s">
        <v>657</v>
      </c>
      <c r="AG428" s="64"/>
      <c r="AJ428" s="68" t="s">
        <v>90</v>
      </c>
      <c r="AK428" s="68">
        <v>42.24</v>
      </c>
      <c r="BB428" s="474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16.5" hidden="1" customHeight="1" x14ac:dyDescent="0.25">
      <c r="A429" s="54" t="s">
        <v>658</v>
      </c>
      <c r="B429" s="54" t="s">
        <v>659</v>
      </c>
      <c r="C429" s="31">
        <v>4301011799</v>
      </c>
      <c r="D429" s="549">
        <v>4680115884519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104</v>
      </c>
      <c r="L429" s="32"/>
      <c r="M429" s="33" t="s">
        <v>77</v>
      </c>
      <c r="N429" s="33"/>
      <c r="O429" s="32">
        <v>60</v>
      </c>
      <c r="P429" s="6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552"/>
      <c r="R429" s="552"/>
      <c r="S429" s="552"/>
      <c r="T429" s="553"/>
      <c r="U429" s="34"/>
      <c r="V429" s="34" t="s">
        <v>660</v>
      </c>
      <c r="W429" s="35" t="s">
        <v>69</v>
      </c>
      <c r="X429" s="545">
        <v>0</v>
      </c>
      <c r="Y429" s="546">
        <f t="shared" si="48"/>
        <v>0</v>
      </c>
      <c r="Z429" s="36" t="str">
        <f t="shared" si="49"/>
        <v/>
      </c>
      <c r="AA429" s="56"/>
      <c r="AB429" s="57"/>
      <c r="AC429" s="475" t="s">
        <v>661</v>
      </c>
      <c r="AG429" s="64"/>
      <c r="AJ429" s="68"/>
      <c r="AK429" s="68">
        <v>0</v>
      </c>
      <c r="BB429" s="476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hidden="1" customHeight="1" x14ac:dyDescent="0.25">
      <c r="A430" s="54" t="s">
        <v>662</v>
      </c>
      <c r="B430" s="54" t="s">
        <v>663</v>
      </c>
      <c r="C430" s="31">
        <v>4301012125</v>
      </c>
      <c r="D430" s="549">
        <v>4680115886391</v>
      </c>
      <c r="E430" s="550"/>
      <c r="F430" s="544">
        <v>0.4</v>
      </c>
      <c r="G430" s="32">
        <v>6</v>
      </c>
      <c r="H430" s="544">
        <v>2.4</v>
      </c>
      <c r="I430" s="544">
        <v>2.58</v>
      </c>
      <c r="J430" s="32">
        <v>182</v>
      </c>
      <c r="K430" s="32" t="s">
        <v>76</v>
      </c>
      <c r="L430" s="32"/>
      <c r="M430" s="33" t="s">
        <v>77</v>
      </c>
      <c r="N430" s="33"/>
      <c r="O430" s="32">
        <v>60</v>
      </c>
      <c r="P430" s="81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8"/>
        <v>0</v>
      </c>
      <c r="Z430" s="36" t="str">
        <f>IFERROR(IF(Y430=0,"",ROUNDUP(Y430/H430,0)*0.00651),"")</f>
        <v/>
      </c>
      <c r="AA430" s="56"/>
      <c r="AB430" s="57"/>
      <c r="AC430" s="477" t="s">
        <v>107</v>
      </c>
      <c r="AG430" s="64"/>
      <c r="AJ430" s="68"/>
      <c r="AK430" s="68">
        <v>0</v>
      </c>
      <c r="BB430" s="478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hidden="1" customHeight="1" x14ac:dyDescent="0.25">
      <c r="A431" s="54" t="s">
        <v>664</v>
      </c>
      <c r="B431" s="54" t="s">
        <v>665</v>
      </c>
      <c r="C431" s="31">
        <v>4301012035</v>
      </c>
      <c r="D431" s="549">
        <v>4680115880603</v>
      </c>
      <c r="E431" s="550"/>
      <c r="F431" s="544">
        <v>0.6</v>
      </c>
      <c r="G431" s="32">
        <v>8</v>
      </c>
      <c r="H431" s="544">
        <v>4.8</v>
      </c>
      <c r="I431" s="544">
        <v>6.93</v>
      </c>
      <c r="J431" s="32">
        <v>132</v>
      </c>
      <c r="K431" s="32" t="s">
        <v>110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0</v>
      </c>
      <c r="Y431" s="546">
        <f t="shared" si="48"/>
        <v>0</v>
      </c>
      <c r="Z431" s="36" t="str">
        <f>IFERROR(IF(Y431=0,"",ROUNDUP(Y431/H431,0)*0.00902),"")</f>
        <v/>
      </c>
      <c r="AA431" s="56"/>
      <c r="AB431" s="57"/>
      <c r="AC431" s="479" t="s">
        <v>107</v>
      </c>
      <c r="AG431" s="64"/>
      <c r="AJ431" s="68"/>
      <c r="AK431" s="68">
        <v>0</v>
      </c>
      <c r="BB431" s="480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hidden="1" customHeight="1" x14ac:dyDescent="0.25">
      <c r="A432" s="54" t="s">
        <v>666</v>
      </c>
      <c r="B432" s="54" t="s">
        <v>667</v>
      </c>
      <c r="C432" s="31">
        <v>4301012036</v>
      </c>
      <c r="D432" s="549">
        <v>4680115882782</v>
      </c>
      <c r="E432" s="550"/>
      <c r="F432" s="544">
        <v>0.6</v>
      </c>
      <c r="G432" s="32">
        <v>8</v>
      </c>
      <c r="H432" s="544">
        <v>4.8</v>
      </c>
      <c r="I432" s="544">
        <v>6.96</v>
      </c>
      <c r="J432" s="32">
        <v>120</v>
      </c>
      <c r="K432" s="32" t="s">
        <v>110</v>
      </c>
      <c r="L432" s="32"/>
      <c r="M432" s="33" t="s">
        <v>106</v>
      </c>
      <c r="N432" s="33"/>
      <c r="O432" s="32">
        <v>60</v>
      </c>
      <c r="P432" s="5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8"/>
        <v>0</v>
      </c>
      <c r="Z432" s="36" t="str">
        <f>IFERROR(IF(Y432=0,"",ROUNDUP(Y432/H432,0)*0.00937),"")</f>
        <v/>
      </c>
      <c r="AA432" s="56"/>
      <c r="AB432" s="57"/>
      <c r="AC432" s="481" t="s">
        <v>645</v>
      </c>
      <c r="AG432" s="64"/>
      <c r="AJ432" s="68"/>
      <c r="AK432" s="68">
        <v>0</v>
      </c>
      <c r="BB432" s="482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hidden="1" customHeight="1" x14ac:dyDescent="0.25">
      <c r="A433" s="54" t="s">
        <v>668</v>
      </c>
      <c r="B433" s="54" t="s">
        <v>669</v>
      </c>
      <c r="C433" s="31">
        <v>4301012050</v>
      </c>
      <c r="D433" s="549">
        <v>4680115885479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106</v>
      </c>
      <c r="N433" s="33"/>
      <c r="O433" s="32">
        <v>60</v>
      </c>
      <c r="P433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8"/>
        <v>0</v>
      </c>
      <c r="Z433" s="36" t="str">
        <f>IFERROR(IF(Y433=0,"",ROUNDUP(Y433/H433,0)*0.00651),"")</f>
        <v/>
      </c>
      <c r="AA433" s="56"/>
      <c r="AB433" s="57"/>
      <c r="AC433" s="483" t="s">
        <v>670</v>
      </c>
      <c r="AG433" s="64"/>
      <c r="AJ433" s="68"/>
      <c r="AK433" s="68">
        <v>0</v>
      </c>
      <c r="BB433" s="484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hidden="1" customHeight="1" x14ac:dyDescent="0.25">
      <c r="A434" s="54" t="s">
        <v>671</v>
      </c>
      <c r="B434" s="54" t="s">
        <v>672</v>
      </c>
      <c r="C434" s="31">
        <v>4301012034</v>
      </c>
      <c r="D434" s="549">
        <v>4607091389982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110</v>
      </c>
      <c r="L434" s="32"/>
      <c r="M434" s="33" t="s">
        <v>106</v>
      </c>
      <c r="N434" s="33"/>
      <c r="O434" s="32">
        <v>60</v>
      </c>
      <c r="P434" s="8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8"/>
        <v>0</v>
      </c>
      <c r="Z434" s="36" t="str">
        <f>IFERROR(IF(Y434=0,"",ROUNDUP(Y434/H434,0)*0.00902),"")</f>
        <v/>
      </c>
      <c r="AA434" s="56"/>
      <c r="AB434" s="57"/>
      <c r="AC434" s="485" t="s">
        <v>657</v>
      </c>
      <c r="AG434" s="64"/>
      <c r="AJ434" s="68"/>
      <c r="AK434" s="68">
        <v>0</v>
      </c>
      <c r="BB434" s="486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idden="1" x14ac:dyDescent="0.2">
      <c r="A435" s="555"/>
      <c r="B435" s="556"/>
      <c r="C435" s="556"/>
      <c r="D435" s="556"/>
      <c r="E435" s="556"/>
      <c r="F435" s="556"/>
      <c r="G435" s="556"/>
      <c r="H435" s="556"/>
      <c r="I435" s="556"/>
      <c r="J435" s="556"/>
      <c r="K435" s="556"/>
      <c r="L435" s="556"/>
      <c r="M435" s="556"/>
      <c r="N435" s="556"/>
      <c r="O435" s="557"/>
      <c r="P435" s="559" t="s">
        <v>71</v>
      </c>
      <c r="Q435" s="560"/>
      <c r="R435" s="560"/>
      <c r="S435" s="560"/>
      <c r="T435" s="560"/>
      <c r="U435" s="560"/>
      <c r="V435" s="561"/>
      <c r="W435" s="37" t="s">
        <v>72</v>
      </c>
      <c r="X435" s="547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0</v>
      </c>
      <c r="Y435" s="547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0</v>
      </c>
      <c r="Z435" s="547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0</v>
      </c>
      <c r="AA435" s="548"/>
      <c r="AB435" s="548"/>
      <c r="AC435" s="548"/>
    </row>
    <row r="436" spans="1:68" hidden="1" x14ac:dyDescent="0.2">
      <c r="A436" s="556"/>
      <c r="B436" s="556"/>
      <c r="C436" s="556"/>
      <c r="D436" s="556"/>
      <c r="E436" s="556"/>
      <c r="F436" s="556"/>
      <c r="G436" s="556"/>
      <c r="H436" s="556"/>
      <c r="I436" s="556"/>
      <c r="J436" s="556"/>
      <c r="K436" s="556"/>
      <c r="L436" s="556"/>
      <c r="M436" s="556"/>
      <c r="N436" s="556"/>
      <c r="O436" s="557"/>
      <c r="P436" s="559" t="s">
        <v>71</v>
      </c>
      <c r="Q436" s="560"/>
      <c r="R436" s="560"/>
      <c r="S436" s="560"/>
      <c r="T436" s="560"/>
      <c r="U436" s="560"/>
      <c r="V436" s="561"/>
      <c r="W436" s="37" t="s">
        <v>69</v>
      </c>
      <c r="X436" s="547">
        <f>IFERROR(SUM(X423:X434),"0")</f>
        <v>0</v>
      </c>
      <c r="Y436" s="547">
        <f>IFERROR(SUM(Y423:Y434),"0")</f>
        <v>0</v>
      </c>
      <c r="Z436" s="37"/>
      <c r="AA436" s="548"/>
      <c r="AB436" s="548"/>
      <c r="AC436" s="548"/>
    </row>
    <row r="437" spans="1:68" ht="14.25" hidden="1" customHeight="1" x14ac:dyDescent="0.25">
      <c r="A437" s="562" t="s">
        <v>136</v>
      </c>
      <c r="B437" s="556"/>
      <c r="C437" s="556"/>
      <c r="D437" s="556"/>
      <c r="E437" s="556"/>
      <c r="F437" s="556"/>
      <c r="G437" s="556"/>
      <c r="H437" s="556"/>
      <c r="I437" s="556"/>
      <c r="J437" s="556"/>
      <c r="K437" s="556"/>
      <c r="L437" s="556"/>
      <c r="M437" s="556"/>
      <c r="N437" s="556"/>
      <c r="O437" s="556"/>
      <c r="P437" s="556"/>
      <c r="Q437" s="556"/>
      <c r="R437" s="556"/>
      <c r="S437" s="556"/>
      <c r="T437" s="556"/>
      <c r="U437" s="556"/>
      <c r="V437" s="556"/>
      <c r="W437" s="556"/>
      <c r="X437" s="556"/>
      <c r="Y437" s="556"/>
      <c r="Z437" s="556"/>
      <c r="AA437" s="541"/>
      <c r="AB437" s="541"/>
      <c r="AC437" s="541"/>
    </row>
    <row r="438" spans="1:68" ht="16.5" hidden="1" customHeight="1" x14ac:dyDescent="0.25">
      <c r="A438" s="54" t="s">
        <v>673</v>
      </c>
      <c r="B438" s="54" t="s">
        <v>674</v>
      </c>
      <c r="C438" s="31">
        <v>4301020334</v>
      </c>
      <c r="D438" s="549">
        <v>4607091388930</v>
      </c>
      <c r="E438" s="550"/>
      <c r="F438" s="544">
        <v>0.88</v>
      </c>
      <c r="G438" s="32">
        <v>6</v>
      </c>
      <c r="H438" s="544">
        <v>5.28</v>
      </c>
      <c r="I438" s="544">
        <v>5.64</v>
      </c>
      <c r="J438" s="32">
        <v>104</v>
      </c>
      <c r="K438" s="32" t="s">
        <v>104</v>
      </c>
      <c r="L438" s="32" t="s">
        <v>105</v>
      </c>
      <c r="M438" s="33" t="s">
        <v>77</v>
      </c>
      <c r="N438" s="33"/>
      <c r="O438" s="32">
        <v>70</v>
      </c>
      <c r="P438" s="6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552"/>
      <c r="R438" s="552"/>
      <c r="S438" s="552"/>
      <c r="T438" s="553"/>
      <c r="U438" s="34"/>
      <c r="V438" s="34"/>
      <c r="W438" s="35" t="s">
        <v>69</v>
      </c>
      <c r="X438" s="545">
        <v>0</v>
      </c>
      <c r="Y438" s="546">
        <f>IFERROR(IF(X438="",0,CEILING((X438/$H438),1)*$H438),"")</f>
        <v>0</v>
      </c>
      <c r="Z438" s="36" t="str">
        <f>IFERROR(IF(Y438=0,"",ROUNDUP(Y438/H438,0)*0.01196),"")</f>
        <v/>
      </c>
      <c r="AA438" s="56"/>
      <c r="AB438" s="57"/>
      <c r="AC438" s="487" t="s">
        <v>675</v>
      </c>
      <c r="AG438" s="64"/>
      <c r="AJ438" s="68" t="s">
        <v>90</v>
      </c>
      <c r="AK438" s="68">
        <v>42.24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hidden="1" customHeight="1" x14ac:dyDescent="0.25">
      <c r="A439" s="54" t="s">
        <v>676</v>
      </c>
      <c r="B439" s="54" t="s">
        <v>677</v>
      </c>
      <c r="C439" s="31">
        <v>4301020384</v>
      </c>
      <c r="D439" s="549">
        <v>4680115886407</v>
      </c>
      <c r="E439" s="550"/>
      <c r="F439" s="544">
        <v>0.4</v>
      </c>
      <c r="G439" s="32">
        <v>6</v>
      </c>
      <c r="H439" s="544">
        <v>2.4</v>
      </c>
      <c r="I439" s="544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70</v>
      </c>
      <c r="P439" s="84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552"/>
      <c r="R439" s="552"/>
      <c r="S439" s="552"/>
      <c r="T439" s="553"/>
      <c r="U439" s="34"/>
      <c r="V439" s="34"/>
      <c r="W439" s="35" t="s">
        <v>69</v>
      </c>
      <c r="X439" s="545">
        <v>0</v>
      </c>
      <c r="Y439" s="546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489" t="s">
        <v>675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16.5" hidden="1" customHeight="1" x14ac:dyDescent="0.25">
      <c r="A440" s="54" t="s">
        <v>678</v>
      </c>
      <c r="B440" s="54" t="s">
        <v>679</v>
      </c>
      <c r="C440" s="31">
        <v>4301020385</v>
      </c>
      <c r="D440" s="549">
        <v>4680115880054</v>
      </c>
      <c r="E440" s="550"/>
      <c r="F440" s="544">
        <v>0.6</v>
      </c>
      <c r="G440" s="32">
        <v>8</v>
      </c>
      <c r="H440" s="544">
        <v>4.8</v>
      </c>
      <c r="I440" s="544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70</v>
      </c>
      <c r="P440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552"/>
      <c r="R440" s="552"/>
      <c r="S440" s="552"/>
      <c r="T440" s="553"/>
      <c r="U440" s="34"/>
      <c r="V440" s="34"/>
      <c r="W440" s="35" t="s">
        <v>69</v>
      </c>
      <c r="X440" s="545">
        <v>0</v>
      </c>
      <c r="Y440" s="546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491" t="s">
        <v>675</v>
      </c>
      <c r="AG440" s="64"/>
      <c r="AJ440" s="68"/>
      <c r="AK440" s="68">
        <v>0</v>
      </c>
      <c r="BB440" s="492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555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57"/>
      <c r="P441" s="559" t="s">
        <v>71</v>
      </c>
      <c r="Q441" s="560"/>
      <c r="R441" s="560"/>
      <c r="S441" s="560"/>
      <c r="T441" s="560"/>
      <c r="U441" s="560"/>
      <c r="V441" s="561"/>
      <c r="W441" s="37" t="s">
        <v>72</v>
      </c>
      <c r="X441" s="547">
        <f>IFERROR(X438/H438,"0")+IFERROR(X439/H439,"0")+IFERROR(X440/H440,"0")</f>
        <v>0</v>
      </c>
      <c r="Y441" s="547">
        <f>IFERROR(Y438/H438,"0")+IFERROR(Y439/H439,"0")+IFERROR(Y440/H440,"0")</f>
        <v>0</v>
      </c>
      <c r="Z441" s="547">
        <f>IFERROR(IF(Z438="",0,Z438),"0")+IFERROR(IF(Z439="",0,Z439),"0")+IFERROR(IF(Z440="",0,Z440),"0")</f>
        <v>0</v>
      </c>
      <c r="AA441" s="548"/>
      <c r="AB441" s="548"/>
      <c r="AC441" s="548"/>
    </row>
    <row r="442" spans="1:68" hidden="1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7"/>
      <c r="P442" s="559" t="s">
        <v>71</v>
      </c>
      <c r="Q442" s="560"/>
      <c r="R442" s="560"/>
      <c r="S442" s="560"/>
      <c r="T442" s="560"/>
      <c r="U442" s="560"/>
      <c r="V442" s="561"/>
      <c r="W442" s="37" t="s">
        <v>69</v>
      </c>
      <c r="X442" s="547">
        <f>IFERROR(SUM(X438:X440),"0")</f>
        <v>0</v>
      </c>
      <c r="Y442" s="547">
        <f>IFERROR(SUM(Y438:Y440),"0")</f>
        <v>0</v>
      </c>
      <c r="Z442" s="37"/>
      <c r="AA442" s="548"/>
      <c r="AB442" s="548"/>
      <c r="AC442" s="548"/>
    </row>
    <row r="443" spans="1:68" ht="14.25" hidden="1" customHeight="1" x14ac:dyDescent="0.25">
      <c r="A443" s="562" t="s">
        <v>64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41"/>
      <c r="AB443" s="541"/>
      <c r="AC443" s="541"/>
    </row>
    <row r="444" spans="1:68" ht="27" hidden="1" customHeight="1" x14ac:dyDescent="0.25">
      <c r="A444" s="54" t="s">
        <v>680</v>
      </c>
      <c r="B444" s="54" t="s">
        <v>681</v>
      </c>
      <c r="C444" s="31">
        <v>4301031349</v>
      </c>
      <c r="D444" s="549">
        <v>4680115883116</v>
      </c>
      <c r="E444" s="550"/>
      <c r="F444" s="544">
        <v>0.88</v>
      </c>
      <c r="G444" s="32">
        <v>6</v>
      </c>
      <c r="H444" s="544">
        <v>5.28</v>
      </c>
      <c r="I444" s="544">
        <v>5.64</v>
      </c>
      <c r="J444" s="32">
        <v>104</v>
      </c>
      <c r="K444" s="32" t="s">
        <v>104</v>
      </c>
      <c r="L444" s="32" t="s">
        <v>105</v>
      </c>
      <c r="M444" s="33" t="s">
        <v>106</v>
      </c>
      <c r="N444" s="33"/>
      <c r="O444" s="32">
        <v>70</v>
      </c>
      <c r="P444" s="87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552"/>
      <c r="R444" s="552"/>
      <c r="S444" s="552"/>
      <c r="T444" s="553"/>
      <c r="U444" s="34"/>
      <c r="V444" s="34"/>
      <c r="W444" s="35" t="s">
        <v>69</v>
      </c>
      <c r="X444" s="545">
        <v>0</v>
      </c>
      <c r="Y444" s="546">
        <f t="shared" ref="Y444:Y449" si="54"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90</v>
      </c>
      <c r="AK444" s="68">
        <v>42.24</v>
      </c>
      <c r="BB444" s="494" t="s">
        <v>1</v>
      </c>
      <c r="BM444" s="64">
        <f t="shared" ref="BM444:BM449" si="55">IFERROR(X444*I444/H444,"0")</f>
        <v>0</v>
      </c>
      <c r="BN444" s="64">
        <f t="shared" ref="BN444:BN449" si="56">IFERROR(Y444*I444/H444,"0")</f>
        <v>0</v>
      </c>
      <c r="BO444" s="64">
        <f t="shared" ref="BO444:BO449" si="57">IFERROR(1/J444*(X444/H444),"0")</f>
        <v>0</v>
      </c>
      <c r="BP444" s="64">
        <f t="shared" ref="BP444:BP449" si="58">IFERROR(1/J444*(Y444/H444),"0")</f>
        <v>0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4301031350</v>
      </c>
      <c r="D445" s="549">
        <v>4680115883093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104</v>
      </c>
      <c r="L445" s="32" t="s">
        <v>105</v>
      </c>
      <c r="M445" s="33" t="s">
        <v>68</v>
      </c>
      <c r="N445" s="33"/>
      <c r="O445" s="32">
        <v>70</v>
      </c>
      <c r="P445" s="60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552"/>
      <c r="R445" s="552"/>
      <c r="S445" s="552"/>
      <c r="T445" s="553"/>
      <c r="U445" s="34"/>
      <c r="V445" s="34"/>
      <c r="W445" s="35" t="s">
        <v>69</v>
      </c>
      <c r="X445" s="545">
        <v>0</v>
      </c>
      <c r="Y445" s="546">
        <f t="shared" si="54"/>
        <v>0</v>
      </c>
      <c r="Z445" s="36" t="str">
        <f>IFERROR(IF(Y445=0,"",ROUNDUP(Y445/H445,0)*0.01196),"")</f>
        <v/>
      </c>
      <c r="AA445" s="56"/>
      <c r="AB445" s="57"/>
      <c r="AC445" s="495" t="s">
        <v>685</v>
      </c>
      <c r="AG445" s="64"/>
      <c r="AJ445" s="68" t="s">
        <v>90</v>
      </c>
      <c r="AK445" s="68">
        <v>42.24</v>
      </c>
      <c r="BB445" s="496" t="s">
        <v>1</v>
      </c>
      <c r="BM445" s="64">
        <f t="shared" si="55"/>
        <v>0</v>
      </c>
      <c r="BN445" s="64">
        <f t="shared" si="56"/>
        <v>0</v>
      </c>
      <c r="BO445" s="64">
        <f t="shared" si="57"/>
        <v>0</v>
      </c>
      <c r="BP445" s="64">
        <f t="shared" si="5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4301031353</v>
      </c>
      <c r="D446" s="549">
        <v>4680115883109</v>
      </c>
      <c r="E446" s="550"/>
      <c r="F446" s="544">
        <v>0.88</v>
      </c>
      <c r="G446" s="32">
        <v>6</v>
      </c>
      <c r="H446" s="544">
        <v>5.28</v>
      </c>
      <c r="I446" s="544">
        <v>5.64</v>
      </c>
      <c r="J446" s="32">
        <v>104</v>
      </c>
      <c r="K446" s="32" t="s">
        <v>104</v>
      </c>
      <c r="L446" s="32" t="s">
        <v>105</v>
      </c>
      <c r="M446" s="33" t="s">
        <v>68</v>
      </c>
      <c r="N446" s="33"/>
      <c r="O446" s="32">
        <v>70</v>
      </c>
      <c r="P446" s="7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552"/>
      <c r="R446" s="552"/>
      <c r="S446" s="552"/>
      <c r="T446" s="553"/>
      <c r="U446" s="34"/>
      <c r="V446" s="34"/>
      <c r="W446" s="35" t="s">
        <v>69</v>
      </c>
      <c r="X446" s="545">
        <v>0</v>
      </c>
      <c r="Y446" s="546">
        <f t="shared" si="54"/>
        <v>0</v>
      </c>
      <c r="Z446" s="36" t="str">
        <f>IFERROR(IF(Y446=0,"",ROUNDUP(Y446/H446,0)*0.01196),"")</f>
        <v/>
      </c>
      <c r="AA446" s="56"/>
      <c r="AB446" s="57"/>
      <c r="AC446" s="497" t="s">
        <v>688</v>
      </c>
      <c r="AG446" s="64"/>
      <c r="AJ446" s="68" t="s">
        <v>90</v>
      </c>
      <c r="AK446" s="68">
        <v>42.24</v>
      </c>
      <c r="BB446" s="498" t="s">
        <v>1</v>
      </c>
      <c r="BM446" s="64">
        <f t="shared" si="55"/>
        <v>0</v>
      </c>
      <c r="BN446" s="64">
        <f t="shared" si="56"/>
        <v>0</v>
      </c>
      <c r="BO446" s="64">
        <f t="shared" si="57"/>
        <v>0</v>
      </c>
      <c r="BP446" s="64">
        <f t="shared" si="58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4301031419</v>
      </c>
      <c r="D447" s="549">
        <v>4680115882072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5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si="54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5"/>
        <v>0</v>
      </c>
      <c r="BN447" s="64">
        <f t="shared" si="56"/>
        <v>0</v>
      </c>
      <c r="BO447" s="64">
        <f t="shared" si="57"/>
        <v>0</v>
      </c>
      <c r="BP447" s="64">
        <f t="shared" si="58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4301031418</v>
      </c>
      <c r="D448" s="549">
        <v>4680115882102</v>
      </c>
      <c r="E448" s="550"/>
      <c r="F448" s="544">
        <v>0.6</v>
      </c>
      <c r="G448" s="32">
        <v>8</v>
      </c>
      <c r="H448" s="544">
        <v>4.8</v>
      </c>
      <c r="I448" s="544">
        <v>6.69</v>
      </c>
      <c r="J448" s="32">
        <v>132</v>
      </c>
      <c r="K448" s="32" t="s">
        <v>110</v>
      </c>
      <c r="L448" s="32"/>
      <c r="M448" s="33" t="s">
        <v>68</v>
      </c>
      <c r="N448" s="33"/>
      <c r="O448" s="32">
        <v>70</v>
      </c>
      <c r="P448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54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5"/>
        <v>0</v>
      </c>
      <c r="BN448" s="64">
        <f t="shared" si="56"/>
        <v>0</v>
      </c>
      <c r="BO448" s="64">
        <f t="shared" si="57"/>
        <v>0</v>
      </c>
      <c r="BP448" s="64">
        <f t="shared" si="58"/>
        <v>0</v>
      </c>
    </row>
    <row r="449" spans="1:68" ht="27" hidden="1" customHeight="1" x14ac:dyDescent="0.25">
      <c r="A449" s="54" t="s">
        <v>693</v>
      </c>
      <c r="B449" s="54" t="s">
        <v>694</v>
      </c>
      <c r="C449" s="31">
        <v>4301031417</v>
      </c>
      <c r="D449" s="549">
        <v>4680115882096</v>
      </c>
      <c r="E449" s="550"/>
      <c r="F449" s="544">
        <v>0.6</v>
      </c>
      <c r="G449" s="32">
        <v>8</v>
      </c>
      <c r="H449" s="544">
        <v>4.8</v>
      </c>
      <c r="I449" s="544">
        <v>6.69</v>
      </c>
      <c r="J449" s="32">
        <v>132</v>
      </c>
      <c r="K449" s="32" t="s">
        <v>110</v>
      </c>
      <c r="L449" s="32"/>
      <c r="M449" s="33" t="s">
        <v>68</v>
      </c>
      <c r="N449" s="33"/>
      <c r="O449" s="32">
        <v>70</v>
      </c>
      <c r="P449" s="8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54"/>
        <v>0</v>
      </c>
      <c r="Z449" s="36" t="str">
        <f>IFERROR(IF(Y449=0,"",ROUNDUP(Y449/H449,0)*0.00902),"")</f>
        <v/>
      </c>
      <c r="AA449" s="56"/>
      <c r="AB449" s="57"/>
      <c r="AC449" s="503" t="s">
        <v>688</v>
      </c>
      <c r="AG449" s="64"/>
      <c r="AJ449" s="68"/>
      <c r="AK449" s="68">
        <v>0</v>
      </c>
      <c r="BB449" s="504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hidden="1" x14ac:dyDescent="0.2">
      <c r="A450" s="555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7"/>
      <c r="P450" s="559" t="s">
        <v>71</v>
      </c>
      <c r="Q450" s="560"/>
      <c r="R450" s="560"/>
      <c r="S450" s="560"/>
      <c r="T450" s="560"/>
      <c r="U450" s="560"/>
      <c r="V450" s="561"/>
      <c r="W450" s="37" t="s">
        <v>72</v>
      </c>
      <c r="X450" s="547">
        <f>IFERROR(X444/H444,"0")+IFERROR(X445/H445,"0")+IFERROR(X446/H446,"0")+IFERROR(X447/H447,"0")+IFERROR(X448/H448,"0")+IFERROR(X449/H449,"0")</f>
        <v>0</v>
      </c>
      <c r="Y450" s="547">
        <f>IFERROR(Y444/H444,"0")+IFERROR(Y445/H445,"0")+IFERROR(Y446/H446,"0")+IFERROR(Y447/H447,"0")+IFERROR(Y448/H448,"0")+IFERROR(Y449/H449,"0")</f>
        <v>0</v>
      </c>
      <c r="Z450" s="547">
        <f>IFERROR(IF(Z444="",0,Z444),"0")+IFERROR(IF(Z445="",0,Z445),"0")+IFERROR(IF(Z446="",0,Z446),"0")+IFERROR(IF(Z447="",0,Z447),"0")+IFERROR(IF(Z448="",0,Z448),"0")+IFERROR(IF(Z449="",0,Z449),"0")</f>
        <v>0</v>
      </c>
      <c r="AA450" s="548"/>
      <c r="AB450" s="548"/>
      <c r="AC450" s="548"/>
    </row>
    <row r="451" spans="1:68" hidden="1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7"/>
      <c r="P451" s="559" t="s">
        <v>71</v>
      </c>
      <c r="Q451" s="560"/>
      <c r="R451" s="560"/>
      <c r="S451" s="560"/>
      <c r="T451" s="560"/>
      <c r="U451" s="560"/>
      <c r="V451" s="561"/>
      <c r="W451" s="37" t="s">
        <v>69</v>
      </c>
      <c r="X451" s="547">
        <f>IFERROR(SUM(X444:X449),"0")</f>
        <v>0</v>
      </c>
      <c r="Y451" s="547">
        <f>IFERROR(SUM(Y444:Y449),"0")</f>
        <v>0</v>
      </c>
      <c r="Z451" s="37"/>
      <c r="AA451" s="548"/>
      <c r="AB451" s="548"/>
      <c r="AC451" s="548"/>
    </row>
    <row r="452" spans="1:68" ht="14.25" hidden="1" customHeight="1" x14ac:dyDescent="0.25">
      <c r="A452" s="562" t="s">
        <v>73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1"/>
      <c r="AB452" s="541"/>
      <c r="AC452" s="541"/>
    </row>
    <row r="453" spans="1:68" ht="16.5" hidden="1" customHeight="1" x14ac:dyDescent="0.25">
      <c r="A453" s="54" t="s">
        <v>695</v>
      </c>
      <c r="B453" s="54" t="s">
        <v>696</v>
      </c>
      <c r="C453" s="31">
        <v>4301051232</v>
      </c>
      <c r="D453" s="549">
        <v>4607091383409</v>
      </c>
      <c r="E453" s="550"/>
      <c r="F453" s="544">
        <v>1.3</v>
      </c>
      <c r="G453" s="32">
        <v>6</v>
      </c>
      <c r="H453" s="544">
        <v>7.8</v>
      </c>
      <c r="I453" s="544">
        <v>8.3010000000000002</v>
      </c>
      <c r="J453" s="32">
        <v>64</v>
      </c>
      <c r="K453" s="32" t="s">
        <v>104</v>
      </c>
      <c r="L453" s="32"/>
      <c r="M453" s="33" t="s">
        <v>77</v>
      </c>
      <c r="N453" s="33"/>
      <c r="O453" s="32">
        <v>45</v>
      </c>
      <c r="P453" s="59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552"/>
      <c r="R453" s="552"/>
      <c r="S453" s="552"/>
      <c r="T453" s="553"/>
      <c r="U453" s="34"/>
      <c r="V453" s="34"/>
      <c r="W453" s="35" t="s">
        <v>69</v>
      </c>
      <c r="X453" s="545">
        <v>0</v>
      </c>
      <c r="Y453" s="546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hidden="1" customHeight="1" x14ac:dyDescent="0.25">
      <c r="A454" s="54" t="s">
        <v>698</v>
      </c>
      <c r="B454" s="54" t="s">
        <v>699</v>
      </c>
      <c r="C454" s="31">
        <v>4301051233</v>
      </c>
      <c r="D454" s="549">
        <v>4607091383416</v>
      </c>
      <c r="E454" s="550"/>
      <c r="F454" s="544">
        <v>1.3</v>
      </c>
      <c r="G454" s="32">
        <v>6</v>
      </c>
      <c r="H454" s="544">
        <v>7.8</v>
      </c>
      <c r="I454" s="544">
        <v>8.3010000000000002</v>
      </c>
      <c r="J454" s="32">
        <v>64</v>
      </c>
      <c r="K454" s="32" t="s">
        <v>104</v>
      </c>
      <c r="L454" s="32"/>
      <c r="M454" s="33" t="s">
        <v>77</v>
      </c>
      <c r="N454" s="33"/>
      <c r="O454" s="32">
        <v>45</v>
      </c>
      <c r="P454" s="5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552"/>
      <c r="R454" s="552"/>
      <c r="S454" s="552"/>
      <c r="T454" s="553"/>
      <c r="U454" s="34"/>
      <c r="V454" s="34"/>
      <c r="W454" s="35" t="s">
        <v>69</v>
      </c>
      <c r="X454" s="545">
        <v>0</v>
      </c>
      <c r="Y454" s="546">
        <f>IFERROR(IF(X454="",0,CEILING((X454/$H454),1)*$H454),"")</f>
        <v>0</v>
      </c>
      <c r="Z454" s="36" t="str">
        <f>IFERROR(IF(Y454=0,"",ROUNDUP(Y454/H454,0)*0.01898),"")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701</v>
      </c>
      <c r="B455" s="54" t="s">
        <v>702</v>
      </c>
      <c r="C455" s="31">
        <v>4301051064</v>
      </c>
      <c r="D455" s="549">
        <v>4680115883536</v>
      </c>
      <c r="E455" s="550"/>
      <c r="F455" s="544">
        <v>0.3</v>
      </c>
      <c r="G455" s="32">
        <v>6</v>
      </c>
      <c r="H455" s="544">
        <v>1.8</v>
      </c>
      <c r="I455" s="544">
        <v>2.0459999999999998</v>
      </c>
      <c r="J455" s="32">
        <v>182</v>
      </c>
      <c r="K455" s="32" t="s">
        <v>76</v>
      </c>
      <c r="L455" s="32"/>
      <c r="M455" s="33" t="s">
        <v>77</v>
      </c>
      <c r="N455" s="33"/>
      <c r="O455" s="32">
        <v>45</v>
      </c>
      <c r="P455" s="5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552"/>
      <c r="R455" s="552"/>
      <c r="S455" s="552"/>
      <c r="T455" s="553"/>
      <c r="U455" s="34"/>
      <c r="V455" s="34"/>
      <c r="W455" s="35" t="s">
        <v>69</v>
      </c>
      <c r="X455" s="545">
        <v>0</v>
      </c>
      <c r="Y455" s="54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9" t="s">
        <v>703</v>
      </c>
      <c r="AG455" s="64"/>
      <c r="AJ455" s="68"/>
      <c r="AK455" s="68">
        <v>0</v>
      </c>
      <c r="BB455" s="51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555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57"/>
      <c r="P456" s="559" t="s">
        <v>71</v>
      </c>
      <c r="Q456" s="560"/>
      <c r="R456" s="560"/>
      <c r="S456" s="560"/>
      <c r="T456" s="560"/>
      <c r="U456" s="560"/>
      <c r="V456" s="561"/>
      <c r="W456" s="37" t="s">
        <v>72</v>
      </c>
      <c r="X456" s="547">
        <f>IFERROR(X453/H453,"0")+IFERROR(X454/H454,"0")+IFERROR(X455/H455,"0")</f>
        <v>0</v>
      </c>
      <c r="Y456" s="547">
        <f>IFERROR(Y453/H453,"0")+IFERROR(Y454/H454,"0")+IFERROR(Y455/H455,"0")</f>
        <v>0</v>
      </c>
      <c r="Z456" s="547">
        <f>IFERROR(IF(Z453="",0,Z453),"0")+IFERROR(IF(Z454="",0,Z454),"0")+IFERROR(IF(Z455="",0,Z455),"0")</f>
        <v>0</v>
      </c>
      <c r="AA456" s="548"/>
      <c r="AB456" s="548"/>
      <c r="AC456" s="548"/>
    </row>
    <row r="457" spans="1:68" hidden="1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7"/>
      <c r="P457" s="559" t="s">
        <v>71</v>
      </c>
      <c r="Q457" s="560"/>
      <c r="R457" s="560"/>
      <c r="S457" s="560"/>
      <c r="T457" s="560"/>
      <c r="U457" s="560"/>
      <c r="V457" s="561"/>
      <c r="W457" s="37" t="s">
        <v>69</v>
      </c>
      <c r="X457" s="547">
        <f>IFERROR(SUM(X453:X455),"0")</f>
        <v>0</v>
      </c>
      <c r="Y457" s="547">
        <f>IFERROR(SUM(Y453:Y455),"0")</f>
        <v>0</v>
      </c>
      <c r="Z457" s="37"/>
      <c r="AA457" s="548"/>
      <c r="AB457" s="548"/>
      <c r="AC457" s="548"/>
    </row>
    <row r="458" spans="1:68" ht="27.75" hidden="1" customHeight="1" x14ac:dyDescent="0.2">
      <c r="A458" s="568" t="s">
        <v>704</v>
      </c>
      <c r="B458" s="569"/>
      <c r="C458" s="569"/>
      <c r="D458" s="569"/>
      <c r="E458" s="569"/>
      <c r="F458" s="569"/>
      <c r="G458" s="569"/>
      <c r="H458" s="569"/>
      <c r="I458" s="569"/>
      <c r="J458" s="569"/>
      <c r="K458" s="569"/>
      <c r="L458" s="569"/>
      <c r="M458" s="569"/>
      <c r="N458" s="569"/>
      <c r="O458" s="569"/>
      <c r="P458" s="569"/>
      <c r="Q458" s="569"/>
      <c r="R458" s="569"/>
      <c r="S458" s="569"/>
      <c r="T458" s="569"/>
      <c r="U458" s="569"/>
      <c r="V458" s="569"/>
      <c r="W458" s="569"/>
      <c r="X458" s="569"/>
      <c r="Y458" s="569"/>
      <c r="Z458" s="569"/>
      <c r="AA458" s="48"/>
      <c r="AB458" s="48"/>
      <c r="AC458" s="48"/>
    </row>
    <row r="459" spans="1:68" ht="16.5" hidden="1" customHeight="1" x14ac:dyDescent="0.25">
      <c r="A459" s="566" t="s">
        <v>704</v>
      </c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6"/>
      <c r="P459" s="556"/>
      <c r="Q459" s="556"/>
      <c r="R459" s="556"/>
      <c r="S459" s="556"/>
      <c r="T459" s="556"/>
      <c r="U459" s="556"/>
      <c r="V459" s="556"/>
      <c r="W459" s="556"/>
      <c r="X459" s="556"/>
      <c r="Y459" s="556"/>
      <c r="Z459" s="556"/>
      <c r="AA459" s="540"/>
      <c r="AB459" s="540"/>
      <c r="AC459" s="540"/>
    </row>
    <row r="460" spans="1:68" ht="14.25" hidden="1" customHeight="1" x14ac:dyDescent="0.25">
      <c r="A460" s="562" t="s">
        <v>101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1"/>
      <c r="AB460" s="541"/>
      <c r="AC460" s="541"/>
    </row>
    <row r="461" spans="1:68" ht="27" hidden="1" customHeight="1" x14ac:dyDescent="0.25">
      <c r="A461" s="54" t="s">
        <v>705</v>
      </c>
      <c r="B461" s="54" t="s">
        <v>706</v>
      </c>
      <c r="C461" s="31">
        <v>4301011763</v>
      </c>
      <c r="D461" s="549">
        <v>4640242181011</v>
      </c>
      <c r="E461" s="550"/>
      <c r="F461" s="544">
        <v>1.35</v>
      </c>
      <c r="G461" s="32">
        <v>8</v>
      </c>
      <c r="H461" s="544">
        <v>10.8</v>
      </c>
      <c r="I461" s="544">
        <v>11.234999999999999</v>
      </c>
      <c r="J461" s="32">
        <v>64</v>
      </c>
      <c r="K461" s="32" t="s">
        <v>104</v>
      </c>
      <c r="L461" s="32"/>
      <c r="M461" s="33" t="s">
        <v>77</v>
      </c>
      <c r="N461" s="33"/>
      <c r="O461" s="32">
        <v>55</v>
      </c>
      <c r="P461" s="76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552"/>
      <c r="R461" s="552"/>
      <c r="S461" s="552"/>
      <c r="T461" s="553"/>
      <c r="U461" s="34"/>
      <c r="V461" s="34"/>
      <c r="W461" s="35" t="s">
        <v>69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708</v>
      </c>
      <c r="B462" s="54" t="s">
        <v>709</v>
      </c>
      <c r="C462" s="31">
        <v>4301011585</v>
      </c>
      <c r="D462" s="549">
        <v>4640242180441</v>
      </c>
      <c r="E462" s="550"/>
      <c r="F462" s="544">
        <v>1.5</v>
      </c>
      <c r="G462" s="32">
        <v>8</v>
      </c>
      <c r="H462" s="544">
        <v>12</v>
      </c>
      <c r="I462" s="544">
        <v>12.435</v>
      </c>
      <c r="J462" s="32">
        <v>64</v>
      </c>
      <c r="K462" s="32" t="s">
        <v>104</v>
      </c>
      <c r="L462" s="32"/>
      <c r="M462" s="33" t="s">
        <v>106</v>
      </c>
      <c r="N462" s="33"/>
      <c r="O462" s="32">
        <v>50</v>
      </c>
      <c r="P462" s="78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552"/>
      <c r="R462" s="552"/>
      <c r="S462" s="552"/>
      <c r="T462" s="553"/>
      <c r="U462" s="34"/>
      <c r="V462" s="34"/>
      <c r="W462" s="35" t="s">
        <v>69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4301011584</v>
      </c>
      <c r="D463" s="549">
        <v>4640242180564</v>
      </c>
      <c r="E463" s="550"/>
      <c r="F463" s="544">
        <v>1.5</v>
      </c>
      <c r="G463" s="32">
        <v>8</v>
      </c>
      <c r="H463" s="544">
        <v>12</v>
      </c>
      <c r="I463" s="544">
        <v>12.435</v>
      </c>
      <c r="J463" s="32">
        <v>64</v>
      </c>
      <c r="K463" s="32" t="s">
        <v>104</v>
      </c>
      <c r="L463" s="32" t="s">
        <v>105</v>
      </c>
      <c r="M463" s="33" t="s">
        <v>106</v>
      </c>
      <c r="N463" s="33"/>
      <c r="O463" s="32">
        <v>50</v>
      </c>
      <c r="P463" s="72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552"/>
      <c r="R463" s="552"/>
      <c r="S463" s="552"/>
      <c r="T463" s="553"/>
      <c r="U463" s="34"/>
      <c r="V463" s="34"/>
      <c r="W463" s="35" t="s">
        <v>69</v>
      </c>
      <c r="X463" s="545">
        <v>0</v>
      </c>
      <c r="Y463" s="546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5" t="s">
        <v>713</v>
      </c>
      <c r="AG463" s="64"/>
      <c r="AJ463" s="68" t="s">
        <v>90</v>
      </c>
      <c r="AK463" s="68">
        <v>96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714</v>
      </c>
      <c r="B464" s="54" t="s">
        <v>715</v>
      </c>
      <c r="C464" s="31">
        <v>4301011764</v>
      </c>
      <c r="D464" s="549">
        <v>4640242181189</v>
      </c>
      <c r="E464" s="550"/>
      <c r="F464" s="544">
        <v>0.4</v>
      </c>
      <c r="G464" s="32">
        <v>10</v>
      </c>
      <c r="H464" s="544">
        <v>4</v>
      </c>
      <c r="I464" s="544">
        <v>4.21</v>
      </c>
      <c r="J464" s="32">
        <v>132</v>
      </c>
      <c r="K464" s="32" t="s">
        <v>110</v>
      </c>
      <c r="L464" s="32"/>
      <c r="M464" s="33" t="s">
        <v>77</v>
      </c>
      <c r="N464" s="33"/>
      <c r="O464" s="32">
        <v>55</v>
      </c>
      <c r="P464" s="60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17" t="s">
        <v>707</v>
      </c>
      <c r="AG464" s="64"/>
      <c r="AJ464" s="68"/>
      <c r="AK464" s="68">
        <v>0</v>
      </c>
      <c r="BB464" s="51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55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7"/>
      <c r="P465" s="559" t="s">
        <v>71</v>
      </c>
      <c r="Q465" s="560"/>
      <c r="R465" s="560"/>
      <c r="S465" s="560"/>
      <c r="T465" s="560"/>
      <c r="U465" s="560"/>
      <c r="V465" s="561"/>
      <c r="W465" s="37" t="s">
        <v>72</v>
      </c>
      <c r="X465" s="547">
        <f>IFERROR(X461/H461,"0")+IFERROR(X462/H462,"0")+IFERROR(X463/H463,"0")+IFERROR(X464/H464,"0")</f>
        <v>0</v>
      </c>
      <c r="Y465" s="547">
        <f>IFERROR(Y461/H461,"0")+IFERROR(Y462/H462,"0")+IFERROR(Y463/H463,"0")+IFERROR(Y464/H464,"0")</f>
        <v>0</v>
      </c>
      <c r="Z465" s="547">
        <f>IFERROR(IF(Z461="",0,Z461),"0")+IFERROR(IF(Z462="",0,Z462),"0")+IFERROR(IF(Z463="",0,Z463),"0")+IFERROR(IF(Z464="",0,Z464),"0")</f>
        <v>0</v>
      </c>
      <c r="AA465" s="548"/>
      <c r="AB465" s="548"/>
      <c r="AC465" s="548"/>
    </row>
    <row r="466" spans="1:68" hidden="1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7"/>
      <c r="P466" s="559" t="s">
        <v>71</v>
      </c>
      <c r="Q466" s="560"/>
      <c r="R466" s="560"/>
      <c r="S466" s="560"/>
      <c r="T466" s="560"/>
      <c r="U466" s="560"/>
      <c r="V466" s="561"/>
      <c r="W466" s="37" t="s">
        <v>69</v>
      </c>
      <c r="X466" s="547">
        <f>IFERROR(SUM(X461:X464),"0")</f>
        <v>0</v>
      </c>
      <c r="Y466" s="547">
        <f>IFERROR(SUM(Y461:Y464),"0")</f>
        <v>0</v>
      </c>
      <c r="Z466" s="37"/>
      <c r="AA466" s="548"/>
      <c r="AB466" s="548"/>
      <c r="AC466" s="548"/>
    </row>
    <row r="467" spans="1:68" ht="14.25" hidden="1" customHeight="1" x14ac:dyDescent="0.25">
      <c r="A467" s="562" t="s">
        <v>136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1"/>
      <c r="AB467" s="541"/>
      <c r="AC467" s="541"/>
    </row>
    <row r="468" spans="1:68" ht="27" hidden="1" customHeight="1" x14ac:dyDescent="0.25">
      <c r="A468" s="54" t="s">
        <v>716</v>
      </c>
      <c r="B468" s="54" t="s">
        <v>717</v>
      </c>
      <c r="C468" s="31">
        <v>4301020400</v>
      </c>
      <c r="D468" s="549">
        <v>4640242180519</v>
      </c>
      <c r="E468" s="550"/>
      <c r="F468" s="544">
        <v>1.5</v>
      </c>
      <c r="G468" s="32">
        <v>8</v>
      </c>
      <c r="H468" s="544">
        <v>12</v>
      </c>
      <c r="I468" s="544">
        <v>12.435</v>
      </c>
      <c r="J468" s="32">
        <v>64</v>
      </c>
      <c r="K468" s="32" t="s">
        <v>104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552"/>
      <c r="R468" s="552"/>
      <c r="S468" s="552"/>
      <c r="T468" s="553"/>
      <c r="U468" s="34"/>
      <c r="V468" s="34"/>
      <c r="W468" s="35" t="s">
        <v>69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4301020260</v>
      </c>
      <c r="D469" s="549">
        <v>4640242180526</v>
      </c>
      <c r="E469" s="550"/>
      <c r="F469" s="544">
        <v>1.8</v>
      </c>
      <c r="G469" s="32">
        <v>6</v>
      </c>
      <c r="H469" s="544">
        <v>10.8</v>
      </c>
      <c r="I469" s="544">
        <v>11.234999999999999</v>
      </c>
      <c r="J469" s="32">
        <v>64</v>
      </c>
      <c r="K469" s="32" t="s">
        <v>104</v>
      </c>
      <c r="L469" s="32"/>
      <c r="M469" s="33" t="s">
        <v>106</v>
      </c>
      <c r="N469" s="33"/>
      <c r="O469" s="32">
        <v>50</v>
      </c>
      <c r="P469" s="665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552"/>
      <c r="R469" s="552"/>
      <c r="S469" s="552"/>
      <c r="T469" s="553"/>
      <c r="U469" s="34"/>
      <c r="V469" s="34"/>
      <c r="W469" s="35" t="s">
        <v>69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722</v>
      </c>
      <c r="B470" s="54" t="s">
        <v>723</v>
      </c>
      <c r="C470" s="31">
        <v>4301020295</v>
      </c>
      <c r="D470" s="549">
        <v>4640242181363</v>
      </c>
      <c r="E470" s="550"/>
      <c r="F470" s="544">
        <v>0.4</v>
      </c>
      <c r="G470" s="32">
        <v>10</v>
      </c>
      <c r="H470" s="544">
        <v>4</v>
      </c>
      <c r="I470" s="544">
        <v>4.21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50</v>
      </c>
      <c r="P470" s="84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69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23" t="s">
        <v>724</v>
      </c>
      <c r="AG470" s="64"/>
      <c r="AJ470" s="68"/>
      <c r="AK470" s="68">
        <v>0</v>
      </c>
      <c r="BB470" s="524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5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57"/>
      <c r="P471" s="559" t="s">
        <v>71</v>
      </c>
      <c r="Q471" s="560"/>
      <c r="R471" s="560"/>
      <c r="S471" s="560"/>
      <c r="T471" s="560"/>
      <c r="U471" s="560"/>
      <c r="V471" s="561"/>
      <c r="W471" s="37" t="s">
        <v>72</v>
      </c>
      <c r="X471" s="547">
        <f>IFERROR(X468/H468,"0")+IFERROR(X469/H469,"0")+IFERROR(X470/H470,"0")</f>
        <v>0</v>
      </c>
      <c r="Y471" s="547">
        <f>IFERROR(Y468/H468,"0")+IFERROR(Y469/H469,"0")+IFERROR(Y470/H470,"0")</f>
        <v>0</v>
      </c>
      <c r="Z471" s="547">
        <f>IFERROR(IF(Z468="",0,Z468),"0")+IFERROR(IF(Z469="",0,Z469),"0")+IFERROR(IF(Z470="",0,Z470),"0")</f>
        <v>0</v>
      </c>
      <c r="AA471" s="548"/>
      <c r="AB471" s="548"/>
      <c r="AC471" s="548"/>
    </row>
    <row r="472" spans="1:68" hidden="1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7"/>
      <c r="P472" s="559" t="s">
        <v>71</v>
      </c>
      <c r="Q472" s="560"/>
      <c r="R472" s="560"/>
      <c r="S472" s="560"/>
      <c r="T472" s="560"/>
      <c r="U472" s="560"/>
      <c r="V472" s="561"/>
      <c r="W472" s="37" t="s">
        <v>69</v>
      </c>
      <c r="X472" s="547">
        <f>IFERROR(SUM(X468:X470),"0")</f>
        <v>0</v>
      </c>
      <c r="Y472" s="547">
        <f>IFERROR(SUM(Y468:Y470),"0")</f>
        <v>0</v>
      </c>
      <c r="Z472" s="37"/>
      <c r="AA472" s="548"/>
      <c r="AB472" s="548"/>
      <c r="AC472" s="548"/>
    </row>
    <row r="473" spans="1:68" ht="14.25" hidden="1" customHeight="1" x14ac:dyDescent="0.25">
      <c r="A473" s="562" t="s">
        <v>64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41"/>
      <c r="AB473" s="541"/>
      <c r="AC473" s="541"/>
    </row>
    <row r="474" spans="1:68" ht="27" hidden="1" customHeight="1" x14ac:dyDescent="0.25">
      <c r="A474" s="54" t="s">
        <v>725</v>
      </c>
      <c r="B474" s="54" t="s">
        <v>726</v>
      </c>
      <c r="C474" s="31">
        <v>4301031280</v>
      </c>
      <c r="D474" s="549">
        <v>4640242180816</v>
      </c>
      <c r="E474" s="550"/>
      <c r="F474" s="544">
        <v>0.7</v>
      </c>
      <c r="G474" s="32">
        <v>6</v>
      </c>
      <c r="H474" s="544">
        <v>4.2</v>
      </c>
      <c r="I474" s="544">
        <v>4.47</v>
      </c>
      <c r="J474" s="32">
        <v>132</v>
      </c>
      <c r="K474" s="32" t="s">
        <v>110</v>
      </c>
      <c r="L474" s="32" t="s">
        <v>111</v>
      </c>
      <c r="M474" s="33" t="s">
        <v>68</v>
      </c>
      <c r="N474" s="33"/>
      <c r="O474" s="32">
        <v>40</v>
      </c>
      <c r="P474" s="60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552"/>
      <c r="R474" s="552"/>
      <c r="S474" s="552"/>
      <c r="T474" s="553"/>
      <c r="U474" s="34"/>
      <c r="V474" s="34"/>
      <c r="W474" s="35" t="s">
        <v>69</v>
      </c>
      <c r="X474" s="545">
        <v>0</v>
      </c>
      <c r="Y474" s="546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90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728</v>
      </c>
      <c r="B475" s="54" t="s">
        <v>729</v>
      </c>
      <c r="C475" s="31">
        <v>4301031244</v>
      </c>
      <c r="D475" s="549">
        <v>4640242180595</v>
      </c>
      <c r="E475" s="550"/>
      <c r="F475" s="544">
        <v>0.7</v>
      </c>
      <c r="G475" s="32">
        <v>6</v>
      </c>
      <c r="H475" s="544">
        <v>4.2</v>
      </c>
      <c r="I475" s="544">
        <v>4.47</v>
      </c>
      <c r="J475" s="32">
        <v>132</v>
      </c>
      <c r="K475" s="32" t="s">
        <v>110</v>
      </c>
      <c r="L475" s="32" t="s">
        <v>111</v>
      </c>
      <c r="M475" s="33" t="s">
        <v>68</v>
      </c>
      <c r="N475" s="33"/>
      <c r="O475" s="32">
        <v>40</v>
      </c>
      <c r="P475" s="7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552"/>
      <c r="R475" s="552"/>
      <c r="S475" s="552"/>
      <c r="T475" s="553"/>
      <c r="U475" s="34"/>
      <c r="V475" s="34"/>
      <c r="W475" s="35" t="s">
        <v>69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7" t="s">
        <v>730</v>
      </c>
      <c r="AG475" s="64"/>
      <c r="AJ475" s="68" t="s">
        <v>90</v>
      </c>
      <c r="AK475" s="68">
        <v>50.4</v>
      </c>
      <c r="BB475" s="52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55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7"/>
      <c r="P476" s="559" t="s">
        <v>71</v>
      </c>
      <c r="Q476" s="560"/>
      <c r="R476" s="560"/>
      <c r="S476" s="560"/>
      <c r="T476" s="560"/>
      <c r="U476" s="560"/>
      <c r="V476" s="561"/>
      <c r="W476" s="37" t="s">
        <v>72</v>
      </c>
      <c r="X476" s="547">
        <f>IFERROR(X474/H474,"0")+IFERROR(X475/H475,"0")</f>
        <v>0</v>
      </c>
      <c r="Y476" s="547">
        <f>IFERROR(Y474/H474,"0")+IFERROR(Y475/H475,"0")</f>
        <v>0</v>
      </c>
      <c r="Z476" s="547">
        <f>IFERROR(IF(Z474="",0,Z474),"0")+IFERROR(IF(Z475="",0,Z475),"0")</f>
        <v>0</v>
      </c>
      <c r="AA476" s="548"/>
      <c r="AB476" s="548"/>
      <c r="AC476" s="548"/>
    </row>
    <row r="477" spans="1:68" hidden="1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57"/>
      <c r="P477" s="559" t="s">
        <v>71</v>
      </c>
      <c r="Q477" s="560"/>
      <c r="R477" s="560"/>
      <c r="S477" s="560"/>
      <c r="T477" s="560"/>
      <c r="U477" s="560"/>
      <c r="V477" s="561"/>
      <c r="W477" s="37" t="s">
        <v>69</v>
      </c>
      <c r="X477" s="547">
        <f>IFERROR(SUM(X474:X475),"0")</f>
        <v>0</v>
      </c>
      <c r="Y477" s="547">
        <f>IFERROR(SUM(Y474:Y475),"0")</f>
        <v>0</v>
      </c>
      <c r="Z477" s="37"/>
      <c r="AA477" s="548"/>
      <c r="AB477" s="548"/>
      <c r="AC477" s="548"/>
    </row>
    <row r="478" spans="1:68" ht="14.25" hidden="1" customHeight="1" x14ac:dyDescent="0.25">
      <c r="A478" s="562" t="s">
        <v>73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41"/>
      <c r="AB478" s="541"/>
      <c r="AC478" s="541"/>
    </row>
    <row r="479" spans="1:68" ht="27" hidden="1" customHeight="1" x14ac:dyDescent="0.25">
      <c r="A479" s="54" t="s">
        <v>731</v>
      </c>
      <c r="B479" s="54" t="s">
        <v>732</v>
      </c>
      <c r="C479" s="31">
        <v>4301052046</v>
      </c>
      <c r="D479" s="549">
        <v>4640242180533</v>
      </c>
      <c r="E479" s="550"/>
      <c r="F479" s="544">
        <v>1.5</v>
      </c>
      <c r="G479" s="32">
        <v>6</v>
      </c>
      <c r="H479" s="544">
        <v>9</v>
      </c>
      <c r="I479" s="544">
        <v>9.5190000000000001</v>
      </c>
      <c r="J479" s="32">
        <v>64</v>
      </c>
      <c r="K479" s="32" t="s">
        <v>104</v>
      </c>
      <c r="L479" s="32" t="s">
        <v>105</v>
      </c>
      <c r="M479" s="33" t="s">
        <v>84</v>
      </c>
      <c r="N479" s="33"/>
      <c r="O479" s="32">
        <v>45</v>
      </c>
      <c r="P479" s="65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552"/>
      <c r="R479" s="552"/>
      <c r="S479" s="552"/>
      <c r="T479" s="553"/>
      <c r="U479" s="34"/>
      <c r="V479" s="34"/>
      <c r="W479" s="35" t="s">
        <v>69</v>
      </c>
      <c r="X479" s="545">
        <v>0</v>
      </c>
      <c r="Y479" s="546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29" t="s">
        <v>733</v>
      </c>
      <c r="AG479" s="64"/>
      <c r="AJ479" s="68" t="s">
        <v>90</v>
      </c>
      <c r="AK479" s="68">
        <v>72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55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7"/>
      <c r="P480" s="559" t="s">
        <v>71</v>
      </c>
      <c r="Q480" s="560"/>
      <c r="R480" s="560"/>
      <c r="S480" s="560"/>
      <c r="T480" s="560"/>
      <c r="U480" s="560"/>
      <c r="V480" s="561"/>
      <c r="W480" s="37" t="s">
        <v>72</v>
      </c>
      <c r="X480" s="547">
        <f>IFERROR(X479/H479,"0")</f>
        <v>0</v>
      </c>
      <c r="Y480" s="547">
        <f>IFERROR(Y479/H479,"0")</f>
        <v>0</v>
      </c>
      <c r="Z480" s="547">
        <f>IFERROR(IF(Z479="",0,Z479),"0")</f>
        <v>0</v>
      </c>
      <c r="AA480" s="548"/>
      <c r="AB480" s="548"/>
      <c r="AC480" s="548"/>
    </row>
    <row r="481" spans="1:68" hidden="1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7"/>
      <c r="P481" s="559" t="s">
        <v>71</v>
      </c>
      <c r="Q481" s="560"/>
      <c r="R481" s="560"/>
      <c r="S481" s="560"/>
      <c r="T481" s="560"/>
      <c r="U481" s="560"/>
      <c r="V481" s="561"/>
      <c r="W481" s="37" t="s">
        <v>69</v>
      </c>
      <c r="X481" s="547">
        <f>IFERROR(SUM(X479:X479),"0")</f>
        <v>0</v>
      </c>
      <c r="Y481" s="547">
        <f>IFERROR(SUM(Y479:Y479),"0")</f>
        <v>0</v>
      </c>
      <c r="Z481" s="37"/>
      <c r="AA481" s="548"/>
      <c r="AB481" s="548"/>
      <c r="AC481" s="548"/>
    </row>
    <row r="482" spans="1:68" ht="14.25" hidden="1" customHeight="1" x14ac:dyDescent="0.25">
      <c r="A482" s="562" t="s">
        <v>166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1"/>
      <c r="AB482" s="541"/>
      <c r="AC482" s="541"/>
    </row>
    <row r="483" spans="1:68" ht="27" hidden="1" customHeight="1" x14ac:dyDescent="0.25">
      <c r="A483" s="54" t="s">
        <v>734</v>
      </c>
      <c r="B483" s="54" t="s">
        <v>735</v>
      </c>
      <c r="C483" s="31">
        <v>4301060491</v>
      </c>
      <c r="D483" s="549">
        <v>4640242180120</v>
      </c>
      <c r="E483" s="550"/>
      <c r="F483" s="544">
        <v>1.5</v>
      </c>
      <c r="G483" s="32">
        <v>6</v>
      </c>
      <c r="H483" s="544">
        <v>9</v>
      </c>
      <c r="I483" s="544">
        <v>9.4350000000000005</v>
      </c>
      <c r="J483" s="32">
        <v>64</v>
      </c>
      <c r="K483" s="32" t="s">
        <v>104</v>
      </c>
      <c r="L483" s="32"/>
      <c r="M483" s="33" t="s">
        <v>77</v>
      </c>
      <c r="N483" s="33"/>
      <c r="O483" s="32">
        <v>40</v>
      </c>
      <c r="P483" s="84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552"/>
      <c r="R483" s="552"/>
      <c r="S483" s="552"/>
      <c r="T483" s="553"/>
      <c r="U483" s="34"/>
      <c r="V483" s="34"/>
      <c r="W483" s="35" t="s">
        <v>69</v>
      </c>
      <c r="X483" s="545">
        <v>0</v>
      </c>
      <c r="Y483" s="54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737</v>
      </c>
      <c r="B484" s="54" t="s">
        <v>738</v>
      </c>
      <c r="C484" s="31">
        <v>4301060493</v>
      </c>
      <c r="D484" s="549">
        <v>4640242180137</v>
      </c>
      <c r="E484" s="550"/>
      <c r="F484" s="544">
        <v>1.5</v>
      </c>
      <c r="G484" s="32">
        <v>6</v>
      </c>
      <c r="H484" s="544">
        <v>9</v>
      </c>
      <c r="I484" s="544">
        <v>9.4350000000000005</v>
      </c>
      <c r="J484" s="32">
        <v>64</v>
      </c>
      <c r="K484" s="32" t="s">
        <v>104</v>
      </c>
      <c r="L484" s="32"/>
      <c r="M484" s="33" t="s">
        <v>77</v>
      </c>
      <c r="N484" s="33"/>
      <c r="O484" s="32">
        <v>40</v>
      </c>
      <c r="P484" s="84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552"/>
      <c r="R484" s="552"/>
      <c r="S484" s="552"/>
      <c r="T484" s="553"/>
      <c r="U484" s="34"/>
      <c r="V484" s="34"/>
      <c r="W484" s="35" t="s">
        <v>69</v>
      </c>
      <c r="X484" s="545">
        <v>0</v>
      </c>
      <c r="Y484" s="54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3" t="s">
        <v>739</v>
      </c>
      <c r="AG484" s="64"/>
      <c r="AJ484" s="68"/>
      <c r="AK484" s="68">
        <v>0</v>
      </c>
      <c r="BB484" s="53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55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7"/>
      <c r="P485" s="559" t="s">
        <v>71</v>
      </c>
      <c r="Q485" s="560"/>
      <c r="R485" s="560"/>
      <c r="S485" s="560"/>
      <c r="T485" s="560"/>
      <c r="U485" s="560"/>
      <c r="V485" s="561"/>
      <c r="W485" s="37" t="s">
        <v>72</v>
      </c>
      <c r="X485" s="547">
        <f>IFERROR(X483/H483,"0")+IFERROR(X484/H484,"0")</f>
        <v>0</v>
      </c>
      <c r="Y485" s="547">
        <f>IFERROR(Y483/H483,"0")+IFERROR(Y484/H484,"0")</f>
        <v>0</v>
      </c>
      <c r="Z485" s="547">
        <f>IFERROR(IF(Z483="",0,Z483),"0")+IFERROR(IF(Z484="",0,Z484),"0")</f>
        <v>0</v>
      </c>
      <c r="AA485" s="548"/>
      <c r="AB485" s="548"/>
      <c r="AC485" s="548"/>
    </row>
    <row r="486" spans="1:68" hidden="1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7"/>
      <c r="P486" s="559" t="s">
        <v>71</v>
      </c>
      <c r="Q486" s="560"/>
      <c r="R486" s="560"/>
      <c r="S486" s="560"/>
      <c r="T486" s="560"/>
      <c r="U486" s="560"/>
      <c r="V486" s="561"/>
      <c r="W486" s="37" t="s">
        <v>69</v>
      </c>
      <c r="X486" s="547">
        <f>IFERROR(SUM(X483:X484),"0")</f>
        <v>0</v>
      </c>
      <c r="Y486" s="547">
        <f>IFERROR(SUM(Y483:Y484),"0")</f>
        <v>0</v>
      </c>
      <c r="Z486" s="37"/>
      <c r="AA486" s="548"/>
      <c r="AB486" s="548"/>
      <c r="AC486" s="548"/>
    </row>
    <row r="487" spans="1:68" ht="16.5" hidden="1" customHeight="1" x14ac:dyDescent="0.25">
      <c r="A487" s="566" t="s">
        <v>740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0"/>
      <c r="AB487" s="540"/>
      <c r="AC487" s="540"/>
    </row>
    <row r="488" spans="1:68" ht="14.25" hidden="1" customHeight="1" x14ac:dyDescent="0.25">
      <c r="A488" s="562" t="s">
        <v>136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41"/>
      <c r="AB488" s="541"/>
      <c r="AC488" s="541"/>
    </row>
    <row r="489" spans="1:68" ht="27" hidden="1" customHeight="1" x14ac:dyDescent="0.25">
      <c r="A489" s="54" t="s">
        <v>741</v>
      </c>
      <c r="B489" s="54" t="s">
        <v>742</v>
      </c>
      <c r="C489" s="31">
        <v>4301020314</v>
      </c>
      <c r="D489" s="549">
        <v>4640242180090</v>
      </c>
      <c r="E489" s="550"/>
      <c r="F489" s="544">
        <v>1.5</v>
      </c>
      <c r="G489" s="32">
        <v>8</v>
      </c>
      <c r="H489" s="544">
        <v>12</v>
      </c>
      <c r="I489" s="544">
        <v>12.435</v>
      </c>
      <c r="J489" s="32">
        <v>64</v>
      </c>
      <c r="K489" s="32" t="s">
        <v>104</v>
      </c>
      <c r="L489" s="32"/>
      <c r="M489" s="33" t="s">
        <v>106</v>
      </c>
      <c r="N489" s="33"/>
      <c r="O489" s="32">
        <v>50</v>
      </c>
      <c r="P489" s="71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552"/>
      <c r="R489" s="552"/>
      <c r="S489" s="552"/>
      <c r="T489" s="553"/>
      <c r="U489" s="34"/>
      <c r="V489" s="34"/>
      <c r="W489" s="35" t="s">
        <v>69</v>
      </c>
      <c r="X489" s="545">
        <v>0</v>
      </c>
      <c r="Y489" s="54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5" t="s">
        <v>743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55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7"/>
      <c r="P490" s="559" t="s">
        <v>71</v>
      </c>
      <c r="Q490" s="560"/>
      <c r="R490" s="560"/>
      <c r="S490" s="560"/>
      <c r="T490" s="560"/>
      <c r="U490" s="560"/>
      <c r="V490" s="561"/>
      <c r="W490" s="37" t="s">
        <v>72</v>
      </c>
      <c r="X490" s="547">
        <f>IFERROR(X489/H489,"0")</f>
        <v>0</v>
      </c>
      <c r="Y490" s="547">
        <f>IFERROR(Y489/H489,"0")</f>
        <v>0</v>
      </c>
      <c r="Z490" s="547">
        <f>IFERROR(IF(Z489="",0,Z489),"0")</f>
        <v>0</v>
      </c>
      <c r="AA490" s="548"/>
      <c r="AB490" s="548"/>
      <c r="AC490" s="548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57"/>
      <c r="P491" s="559" t="s">
        <v>71</v>
      </c>
      <c r="Q491" s="560"/>
      <c r="R491" s="560"/>
      <c r="S491" s="560"/>
      <c r="T491" s="560"/>
      <c r="U491" s="560"/>
      <c r="V491" s="561"/>
      <c r="W491" s="37" t="s">
        <v>69</v>
      </c>
      <c r="X491" s="547">
        <f>IFERROR(SUM(X489:X489),"0")</f>
        <v>0</v>
      </c>
      <c r="Y491" s="547">
        <f>IFERROR(SUM(Y489:Y489),"0")</f>
        <v>0</v>
      </c>
      <c r="Z491" s="37"/>
      <c r="AA491" s="548"/>
      <c r="AB491" s="548"/>
      <c r="AC491" s="548"/>
    </row>
    <row r="492" spans="1:68" ht="15" customHeight="1" x14ac:dyDescent="0.2">
      <c r="A492" s="800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702"/>
      <c r="P492" s="695" t="s">
        <v>744</v>
      </c>
      <c r="Q492" s="668"/>
      <c r="R492" s="668"/>
      <c r="S492" s="668"/>
      <c r="T492" s="668"/>
      <c r="U492" s="668"/>
      <c r="V492" s="669"/>
      <c r="W492" s="37" t="s">
        <v>69</v>
      </c>
      <c r="X492" s="547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18000</v>
      </c>
      <c r="Y492" s="547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18015</v>
      </c>
      <c r="Z492" s="37"/>
      <c r="AA492" s="548"/>
      <c r="AB492" s="548"/>
      <c r="AC492" s="548"/>
    </row>
    <row r="493" spans="1:68" x14ac:dyDescent="0.2">
      <c r="A493" s="556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702"/>
      <c r="P493" s="695" t="s">
        <v>745</v>
      </c>
      <c r="Q493" s="668"/>
      <c r="R493" s="668"/>
      <c r="S493" s="668"/>
      <c r="T493" s="668"/>
      <c r="U493" s="668"/>
      <c r="V493" s="669"/>
      <c r="W493" s="37" t="s">
        <v>69</v>
      </c>
      <c r="X493" s="547">
        <f>IFERROR(SUM(BM22:BM489),"0")</f>
        <v>18576</v>
      </c>
      <c r="Y493" s="547">
        <f>IFERROR(SUM(BN22:BN489),"0")</f>
        <v>18591.48</v>
      </c>
      <c r="Z493" s="37"/>
      <c r="AA493" s="548"/>
      <c r="AB493" s="548"/>
      <c r="AC493" s="548"/>
    </row>
    <row r="494" spans="1:68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702"/>
      <c r="P494" s="695" t="s">
        <v>746</v>
      </c>
      <c r="Q494" s="668"/>
      <c r="R494" s="668"/>
      <c r="S494" s="668"/>
      <c r="T494" s="668"/>
      <c r="U494" s="668"/>
      <c r="V494" s="669"/>
      <c r="W494" s="37" t="s">
        <v>747</v>
      </c>
      <c r="X494" s="38">
        <f>ROUNDUP(SUM(BO22:BO489),0)</f>
        <v>25</v>
      </c>
      <c r="Y494" s="38">
        <f>ROUNDUP(SUM(BP22:BP489),0)</f>
        <v>26</v>
      </c>
      <c r="Z494" s="37"/>
      <c r="AA494" s="548"/>
      <c r="AB494" s="548"/>
      <c r="AC494" s="548"/>
    </row>
    <row r="495" spans="1:68" x14ac:dyDescent="0.2">
      <c r="A495" s="556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702"/>
      <c r="P495" s="695" t="s">
        <v>748</v>
      </c>
      <c r="Q495" s="668"/>
      <c r="R495" s="668"/>
      <c r="S495" s="668"/>
      <c r="T495" s="668"/>
      <c r="U495" s="668"/>
      <c r="V495" s="669"/>
      <c r="W495" s="37" t="s">
        <v>69</v>
      </c>
      <c r="X495" s="547">
        <f>GrossWeightTotal+PalletQtyTotal*25</f>
        <v>19201</v>
      </c>
      <c r="Y495" s="547">
        <f>GrossWeightTotalR+PalletQtyTotalR*25</f>
        <v>19241.48</v>
      </c>
      <c r="Z495" s="37"/>
      <c r="AA495" s="548"/>
      <c r="AB495" s="548"/>
      <c r="AC495" s="548"/>
    </row>
    <row r="496" spans="1:68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702"/>
      <c r="P496" s="695" t="s">
        <v>749</v>
      </c>
      <c r="Q496" s="668"/>
      <c r="R496" s="668"/>
      <c r="S496" s="668"/>
      <c r="T496" s="668"/>
      <c r="U496" s="668"/>
      <c r="V496" s="669"/>
      <c r="W496" s="37" t="s">
        <v>747</v>
      </c>
      <c r="X496" s="547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1200</v>
      </c>
      <c r="Y496" s="547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1201</v>
      </c>
      <c r="Z496" s="37"/>
      <c r="AA496" s="548"/>
      <c r="AB496" s="548"/>
      <c r="AC496" s="548"/>
    </row>
    <row r="497" spans="1:32" ht="14.25" hidden="1" customHeight="1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702"/>
      <c r="P497" s="695" t="s">
        <v>750</v>
      </c>
      <c r="Q497" s="668"/>
      <c r="R497" s="668"/>
      <c r="S497" s="668"/>
      <c r="T497" s="668"/>
      <c r="U497" s="668"/>
      <c r="V497" s="669"/>
      <c r="W497" s="39" t="s">
        <v>751</v>
      </c>
      <c r="X497" s="37"/>
      <c r="Y497" s="37"/>
      <c r="Z497" s="37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26.121749999999999</v>
      </c>
      <c r="AA497" s="548"/>
      <c r="AB497" s="548"/>
      <c r="AC497" s="548"/>
    </row>
    <row r="498" spans="1:32" ht="13.5" customHeight="1" thickBot="1" x14ac:dyDescent="0.25"/>
    <row r="499" spans="1:32" ht="27" customHeight="1" thickTop="1" thickBot="1" x14ac:dyDescent="0.25">
      <c r="A499" s="40" t="s">
        <v>752</v>
      </c>
      <c r="B499" s="542" t="s">
        <v>63</v>
      </c>
      <c r="C499" s="584" t="s">
        <v>99</v>
      </c>
      <c r="D499" s="585"/>
      <c r="E499" s="585"/>
      <c r="F499" s="585"/>
      <c r="G499" s="585"/>
      <c r="H499" s="586"/>
      <c r="I499" s="584" t="s">
        <v>249</v>
      </c>
      <c r="J499" s="585"/>
      <c r="K499" s="585"/>
      <c r="L499" s="585"/>
      <c r="M499" s="585"/>
      <c r="N499" s="585"/>
      <c r="O499" s="585"/>
      <c r="P499" s="585"/>
      <c r="Q499" s="585"/>
      <c r="R499" s="585"/>
      <c r="S499" s="586"/>
      <c r="T499" s="584" t="s">
        <v>538</v>
      </c>
      <c r="U499" s="586"/>
      <c r="V499" s="584" t="s">
        <v>588</v>
      </c>
      <c r="W499" s="585"/>
      <c r="X499" s="586"/>
      <c r="Y499" s="542" t="s">
        <v>640</v>
      </c>
      <c r="Z499" s="584" t="s">
        <v>704</v>
      </c>
      <c r="AA499" s="586"/>
      <c r="AB499" s="52"/>
      <c r="AC499" s="52"/>
      <c r="AF499" s="543"/>
    </row>
    <row r="500" spans="1:32" ht="14.25" customHeight="1" thickTop="1" x14ac:dyDescent="0.2">
      <c r="A500" s="866" t="s">
        <v>753</v>
      </c>
      <c r="B500" s="584" t="s">
        <v>63</v>
      </c>
      <c r="C500" s="584" t="s">
        <v>100</v>
      </c>
      <c r="D500" s="584" t="s">
        <v>117</v>
      </c>
      <c r="E500" s="584" t="s">
        <v>173</v>
      </c>
      <c r="F500" s="584" t="s">
        <v>192</v>
      </c>
      <c r="G500" s="584" t="s">
        <v>222</v>
      </c>
      <c r="H500" s="584" t="s">
        <v>99</v>
      </c>
      <c r="I500" s="584" t="s">
        <v>250</v>
      </c>
      <c r="J500" s="584" t="s">
        <v>291</v>
      </c>
      <c r="K500" s="584" t="s">
        <v>351</v>
      </c>
      <c r="L500" s="584" t="s">
        <v>394</v>
      </c>
      <c r="M500" s="584" t="s">
        <v>410</v>
      </c>
      <c r="N500" s="543"/>
      <c r="O500" s="584" t="s">
        <v>422</v>
      </c>
      <c r="P500" s="584" t="s">
        <v>432</v>
      </c>
      <c r="Q500" s="584" t="s">
        <v>442</v>
      </c>
      <c r="R500" s="584" t="s">
        <v>447</v>
      </c>
      <c r="S500" s="584" t="s">
        <v>528</v>
      </c>
      <c r="T500" s="584" t="s">
        <v>539</v>
      </c>
      <c r="U500" s="584" t="s">
        <v>573</v>
      </c>
      <c r="V500" s="584" t="s">
        <v>589</v>
      </c>
      <c r="W500" s="584" t="s">
        <v>621</v>
      </c>
      <c r="X500" s="584" t="s">
        <v>636</v>
      </c>
      <c r="Y500" s="584" t="s">
        <v>640</v>
      </c>
      <c r="Z500" s="584" t="s">
        <v>704</v>
      </c>
      <c r="AA500" s="584" t="s">
        <v>740</v>
      </c>
      <c r="AB500" s="52"/>
      <c r="AC500" s="52"/>
      <c r="AF500" s="543"/>
    </row>
    <row r="501" spans="1:32" ht="13.5" customHeight="1" thickBot="1" x14ac:dyDescent="0.25">
      <c r="A501" s="867"/>
      <c r="B501" s="596"/>
      <c r="C501" s="596"/>
      <c r="D501" s="596"/>
      <c r="E501" s="596"/>
      <c r="F501" s="596"/>
      <c r="G501" s="596"/>
      <c r="H501" s="596"/>
      <c r="I501" s="596"/>
      <c r="J501" s="596"/>
      <c r="K501" s="596"/>
      <c r="L501" s="596"/>
      <c r="M501" s="596"/>
      <c r="N501" s="543"/>
      <c r="O501" s="596"/>
      <c r="P501" s="596"/>
      <c r="Q501" s="596"/>
      <c r="R501" s="596"/>
      <c r="S501" s="596"/>
      <c r="T501" s="596"/>
      <c r="U501" s="596"/>
      <c r="V501" s="596"/>
      <c r="W501" s="596"/>
      <c r="X501" s="596"/>
      <c r="Y501" s="596"/>
      <c r="Z501" s="596"/>
      <c r="AA501" s="596"/>
      <c r="AB501" s="52"/>
      <c r="AC501" s="52"/>
      <c r="AF501" s="543"/>
    </row>
    <row r="502" spans="1:32" ht="18" customHeight="1" thickTop="1" thickBot="1" x14ac:dyDescent="0.25">
      <c r="A502" s="40" t="s">
        <v>754</v>
      </c>
      <c r="B502" s="46">
        <f>IFERROR(Y22*1,"0")+IFERROR(Y26*1,"0")+IFERROR(Y27*1,"0")+IFERROR(Y28*1,"0")+IFERROR(Y29*1,"0")+IFERROR(Y30*1,"0")+IFERROR(Y34*1,"0")</f>
        <v>0</v>
      </c>
      <c r="C502" s="46">
        <f>IFERROR(Y40*1,"0")+IFERROR(Y41*1,"0")+IFERROR(Y42*1,"0")+IFERROR(Y46*1,"0")</f>
        <v>0</v>
      </c>
      <c r="D502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2" s="46">
        <f>IFERROR(Y86*1,"0")+IFERROR(Y87*1,"0")+IFERROR(Y88*1,"0")+IFERROR(Y92*1,"0")+IFERROR(Y93*1,"0")+IFERROR(Y94*1,"0")+IFERROR(Y95*1,"0")</f>
        <v>0</v>
      </c>
      <c r="F502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2" s="46">
        <f>IFERROR(Y125*1,"0")+IFERROR(Y126*1,"0")+IFERROR(Y130*1,"0")+IFERROR(Y131*1,"0")+IFERROR(Y135*1,"0")+IFERROR(Y136*1,"0")</f>
        <v>0</v>
      </c>
      <c r="H502" s="46">
        <f>IFERROR(Y141*1,"0")+IFERROR(Y142*1,"0")+IFERROR(Y146*1,"0")+IFERROR(Y147*1,"0")+IFERROR(Y148*1,"0")</f>
        <v>0</v>
      </c>
      <c r="I502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2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2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2" s="46">
        <f>IFERROR(Y250*1,"0")+IFERROR(Y251*1,"0")+IFERROR(Y252*1,"0")+IFERROR(Y253*1,"0")+IFERROR(Y254*1,"0")</f>
        <v>0</v>
      </c>
      <c r="M502" s="46">
        <f>IFERROR(Y259*1,"0")+IFERROR(Y260*1,"0")+IFERROR(Y261*1,"0")+IFERROR(Y262*1,"0")</f>
        <v>0</v>
      </c>
      <c r="N502" s="543"/>
      <c r="O502" s="46">
        <f>IFERROR(Y267*1,"0")+IFERROR(Y268*1,"0")+IFERROR(Y269*1,"0")</f>
        <v>0</v>
      </c>
      <c r="P502" s="46">
        <f>IFERROR(Y274*1,"0")+IFERROR(Y275*1,"0")+IFERROR(Y279*1,"0")</f>
        <v>0</v>
      </c>
      <c r="Q502" s="46">
        <f>IFERROR(Y284*1,"0")</f>
        <v>0</v>
      </c>
      <c r="R502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02" s="46">
        <f>IFERROR(Y336*1,"0")+IFERROR(Y337*1,"0")+IFERROR(Y338*1,"0")</f>
        <v>0</v>
      </c>
      <c r="T502" s="46">
        <f>IFERROR(Y344*1,"0")+IFERROR(Y345*1,"0")+IFERROR(Y346*1,"0")+IFERROR(Y347*1,"0")+IFERROR(Y348*1,"0")+IFERROR(Y349*1,"0")+IFERROR(Y350*1,"0")+IFERROR(Y354*1,"0")+IFERROR(Y355*1,"0")+IFERROR(Y359*1,"0")+IFERROR(Y360*1,"0")+IFERROR(Y364*1,"0")</f>
        <v>18015</v>
      </c>
      <c r="U502" s="46">
        <f>IFERROR(Y369*1,"0")+IFERROR(Y370*1,"0")+IFERROR(Y374*1,"0")+IFERROR(Y375*1,"0")+IFERROR(Y379*1,"0")+IFERROR(Y380*1,"0")</f>
        <v>0</v>
      </c>
      <c r="V502" s="46">
        <f>IFERROR(Y386*1,"0")+IFERROR(Y387*1,"0")+IFERROR(Y388*1,"0")+IFERROR(Y389*1,"0")+IFERROR(Y390*1,"0")+IFERROR(Y391*1,"0")+IFERROR(Y392*1,"0")+IFERROR(Y393*1,"0")+IFERROR(Y394*1,"0")+IFERROR(Y395*1,"0")+IFERROR(Y399*1,"0")+IFERROR(Y400*1,"0")</f>
        <v>0</v>
      </c>
      <c r="W502" s="46">
        <f>IFERROR(Y405*1,"0")+IFERROR(Y409*1,"0")+IFERROR(Y410*1,"0")+IFERROR(Y411*1,"0")+IFERROR(Y412*1,"0")</f>
        <v>0</v>
      </c>
      <c r="X502" s="46">
        <f>IFERROR(Y417*1,"0")</f>
        <v>0</v>
      </c>
      <c r="Y502" s="46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0</v>
      </c>
      <c r="Z502" s="46">
        <f>IFERROR(Y461*1,"0")+IFERROR(Y462*1,"0")+IFERROR(Y463*1,"0")+IFERROR(Y464*1,"0")+IFERROR(Y468*1,"0")+IFERROR(Y469*1,"0")+IFERROR(Y470*1,"0")+IFERROR(Y474*1,"0")+IFERROR(Y475*1,"0")+IFERROR(Y479*1,"0")+IFERROR(Y483*1,"0")+IFERROR(Y484*1,"0")</f>
        <v>0</v>
      </c>
      <c r="AA502" s="46">
        <f>IFERROR(Y489*1,"0")</f>
        <v>0</v>
      </c>
      <c r="AB502" s="52"/>
      <c r="AC502" s="52"/>
      <c r="AF502" s="543"/>
    </row>
  </sheetData>
  <sheetProtection algorithmName="SHA-512" hashValue="bD1KAor8XSZs5osRLn0JGE//lhrwD03ihim1F9rAfQlZTHTVSi6nJI7AogS1GnDlF4pyKGscS5pNukHT3YNNUA==" saltValue="jo4Xudhs5iHjhODnwD7jeg==" spinCount="100000" sheet="1" objects="1" scenarios="1" sort="0" autoFilter="0" pivotTables="0"/>
  <autoFilter ref="A18:AF4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4 000,00"/>
        <filter val="18 000,00"/>
        <filter val="18 576,00"/>
        <filter val="19 201,00"/>
        <filter val="2 500,00"/>
        <filter val="25"/>
        <filter val="266,67"/>
        <filter val="4 000,00"/>
        <filter val="5 500,00"/>
        <filter val="6 000,00"/>
        <filter val="933,33"/>
      </filters>
    </filterColumn>
    <filterColumn colId="29" showButton="0"/>
    <filterColumn colId="30" showButton="0"/>
  </autoFilter>
  <mergeCells count="880">
    <mergeCell ref="A500:A501"/>
    <mergeCell ref="P356:V356"/>
    <mergeCell ref="D42:E42"/>
    <mergeCell ref="C500:C501"/>
    <mergeCell ref="D344:E344"/>
    <mergeCell ref="P338:T338"/>
    <mergeCell ref="D17:E18"/>
    <mergeCell ref="P202:T202"/>
    <mergeCell ref="A188:O189"/>
    <mergeCell ref="P444:T444"/>
    <mergeCell ref="D250:E250"/>
    <mergeCell ref="P216:V216"/>
    <mergeCell ref="D237:E237"/>
    <mergeCell ref="P43:V43"/>
    <mergeCell ref="P285:V285"/>
    <mergeCell ref="A39:Z39"/>
    <mergeCell ref="P60:T60"/>
    <mergeCell ref="D291:E291"/>
    <mergeCell ref="P397:V397"/>
    <mergeCell ref="D95:E95"/>
    <mergeCell ref="P410:T410"/>
    <mergeCell ref="P372:V372"/>
    <mergeCell ref="D331:E331"/>
    <mergeCell ref="Y17:Y18"/>
    <mergeCell ref="A8:C8"/>
    <mergeCell ref="D293:E293"/>
    <mergeCell ref="P360:T360"/>
    <mergeCell ref="A153:Z153"/>
    <mergeCell ref="D268:E268"/>
    <mergeCell ref="P138:V138"/>
    <mergeCell ref="A137:O138"/>
    <mergeCell ref="D395:E395"/>
    <mergeCell ref="P449:T449"/>
    <mergeCell ref="A10:C10"/>
    <mergeCell ref="P126:T126"/>
    <mergeCell ref="P361:V361"/>
    <mergeCell ref="P69:V69"/>
    <mergeCell ref="A21:Z21"/>
    <mergeCell ref="A415:Z415"/>
    <mergeCell ref="A129:Z129"/>
    <mergeCell ref="D192:E192"/>
    <mergeCell ref="P296:V296"/>
    <mergeCell ref="X17:X18"/>
    <mergeCell ref="V12:W12"/>
    <mergeCell ref="D191:E191"/>
    <mergeCell ref="D433:E433"/>
    <mergeCell ref="D262:E262"/>
    <mergeCell ref="P122:V122"/>
    <mergeCell ref="U17:V17"/>
    <mergeCell ref="D355:E355"/>
    <mergeCell ref="N17:N18"/>
    <mergeCell ref="P370:T370"/>
    <mergeCell ref="D242:E242"/>
    <mergeCell ref="A315:Z315"/>
    <mergeCell ref="D120:E120"/>
    <mergeCell ref="F17:F18"/>
    <mergeCell ref="Q5:R5"/>
    <mergeCell ref="D107:E107"/>
    <mergeCell ref="P291:T291"/>
    <mergeCell ref="D163:E163"/>
    <mergeCell ref="P136:T136"/>
    <mergeCell ref="P305:V305"/>
    <mergeCell ref="D244:E244"/>
    <mergeCell ref="P228:T228"/>
    <mergeCell ref="D171:E171"/>
    <mergeCell ref="P355:T355"/>
    <mergeCell ref="D336:E336"/>
    <mergeCell ref="P293:T293"/>
    <mergeCell ref="A149:O150"/>
    <mergeCell ref="Q6:R6"/>
    <mergeCell ref="P243:T243"/>
    <mergeCell ref="P292:T292"/>
    <mergeCell ref="Z499:AA499"/>
    <mergeCell ref="P286:V286"/>
    <mergeCell ref="A339:O340"/>
    <mergeCell ref="U500:U501"/>
    <mergeCell ref="P483:T483"/>
    <mergeCell ref="P470:T470"/>
    <mergeCell ref="D102:E102"/>
    <mergeCell ref="A33:Z33"/>
    <mergeCell ref="B500:B501"/>
    <mergeCell ref="P495:V495"/>
    <mergeCell ref="P351:V351"/>
    <mergeCell ref="P239:V239"/>
    <mergeCell ref="A257:Z257"/>
    <mergeCell ref="P439:T439"/>
    <mergeCell ref="P433:T433"/>
    <mergeCell ref="P262:T262"/>
    <mergeCell ref="D170:E170"/>
    <mergeCell ref="D468:E468"/>
    <mergeCell ref="P484:T484"/>
    <mergeCell ref="D405:E405"/>
    <mergeCell ref="A478:Z478"/>
    <mergeCell ref="P434:T434"/>
    <mergeCell ref="W500:W501"/>
    <mergeCell ref="P450:V450"/>
    <mergeCell ref="D29:E29"/>
    <mergeCell ref="P344:T344"/>
    <mergeCell ref="A20:Z20"/>
    <mergeCell ref="P493:V493"/>
    <mergeCell ref="P371:V371"/>
    <mergeCell ref="D252:E252"/>
    <mergeCell ref="A112:Z112"/>
    <mergeCell ref="P137:V137"/>
    <mergeCell ref="A249:Z249"/>
    <mergeCell ref="A124:Z124"/>
    <mergeCell ref="P132:V132"/>
    <mergeCell ref="P72:T72"/>
    <mergeCell ref="A31:O32"/>
    <mergeCell ref="P23:V23"/>
    <mergeCell ref="D54:E54"/>
    <mergeCell ref="P492:V492"/>
    <mergeCell ref="D196:E196"/>
    <mergeCell ref="P419:V419"/>
    <mergeCell ref="P294:T294"/>
    <mergeCell ref="P381:V381"/>
    <mergeCell ref="D483:E483"/>
    <mergeCell ref="P447:T447"/>
    <mergeCell ref="AD17:AF18"/>
    <mergeCell ref="P167:V167"/>
    <mergeCell ref="D101:E101"/>
    <mergeCell ref="P166:T166"/>
    <mergeCell ref="P117:V117"/>
    <mergeCell ref="D76:E76"/>
    <mergeCell ref="F5:G5"/>
    <mergeCell ref="P365:V36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A236:Z236"/>
    <mergeCell ref="P253:T253"/>
    <mergeCell ref="D392:E392"/>
    <mergeCell ref="D221:E221"/>
    <mergeCell ref="V11:W11"/>
    <mergeCell ref="A326:O327"/>
    <mergeCell ref="D165:E165"/>
    <mergeCell ref="D475:E475"/>
    <mergeCell ref="P2:W3"/>
    <mergeCell ref="P298:T298"/>
    <mergeCell ref="A57:O58"/>
    <mergeCell ref="P369:T369"/>
    <mergeCell ref="D241:E241"/>
    <mergeCell ref="P347:T347"/>
    <mergeCell ref="P198:T198"/>
    <mergeCell ref="P54:T54"/>
    <mergeCell ref="A371:O372"/>
    <mergeCell ref="D228:E228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201:Z201"/>
    <mergeCell ref="D310:E310"/>
    <mergeCell ref="P364:T364"/>
    <mergeCell ref="P75:T75"/>
    <mergeCell ref="M17:M18"/>
    <mergeCell ref="O17:O18"/>
    <mergeCell ref="P336:T336"/>
    <mergeCell ref="A248:Z248"/>
    <mergeCell ref="P494:V494"/>
    <mergeCell ref="P430:T430"/>
    <mergeCell ref="P174:V174"/>
    <mergeCell ref="A297:Z297"/>
    <mergeCell ref="A175:Z175"/>
    <mergeCell ref="P481:V481"/>
    <mergeCell ref="P417:T417"/>
    <mergeCell ref="P102:T102"/>
    <mergeCell ref="P189:V189"/>
    <mergeCell ref="P456:V456"/>
    <mergeCell ref="P196:T196"/>
    <mergeCell ref="A185:Z185"/>
    <mergeCell ref="P414:V414"/>
    <mergeCell ref="P354:T354"/>
    <mergeCell ref="P352:V352"/>
    <mergeCell ref="A313:O314"/>
    <mergeCell ref="A91:Z91"/>
    <mergeCell ref="P70:V70"/>
    <mergeCell ref="A460:Z460"/>
    <mergeCell ref="P32:V32"/>
    <mergeCell ref="Q13:R13"/>
    <mergeCell ref="P401:V401"/>
    <mergeCell ref="P97:V97"/>
    <mergeCell ref="P339:V339"/>
    <mergeCell ref="D318:E318"/>
    <mergeCell ref="D389:E389"/>
    <mergeCell ref="P47:V47"/>
    <mergeCell ref="P176:T176"/>
    <mergeCell ref="P114:T114"/>
    <mergeCell ref="P241:T241"/>
    <mergeCell ref="P41:T41"/>
    <mergeCell ref="A328:Z328"/>
    <mergeCell ref="A157:Z157"/>
    <mergeCell ref="A35:O36"/>
    <mergeCell ref="D22:E22"/>
    <mergeCell ref="P46:T46"/>
    <mergeCell ref="P61:T61"/>
    <mergeCell ref="P125:T125"/>
    <mergeCell ref="P26:T26"/>
    <mergeCell ref="P324:T324"/>
    <mergeCell ref="D27:E27"/>
    <mergeCell ref="P15:T16"/>
    <mergeCell ref="A132:O133"/>
    <mergeCell ref="D116:E116"/>
    <mergeCell ref="V500:V501"/>
    <mergeCell ref="A169:Z169"/>
    <mergeCell ref="P471:V471"/>
    <mergeCell ref="A467:Z467"/>
    <mergeCell ref="P130:T130"/>
    <mergeCell ref="D136:E136"/>
    <mergeCell ref="D434:E434"/>
    <mergeCell ref="D154:E154"/>
    <mergeCell ref="D225:E225"/>
    <mergeCell ref="P409:T409"/>
    <mergeCell ref="D461:E461"/>
    <mergeCell ref="P359:T359"/>
    <mergeCell ref="A273:Z273"/>
    <mergeCell ref="A476:O477"/>
    <mergeCell ref="P346:T346"/>
    <mergeCell ref="A305:O306"/>
    <mergeCell ref="D292:E292"/>
    <mergeCell ref="D227:E227"/>
    <mergeCell ref="D202:E202"/>
    <mergeCell ref="A413:O414"/>
    <mergeCell ref="A179:Z179"/>
    <mergeCell ref="A492:O497"/>
    <mergeCell ref="P496:V496"/>
    <mergeCell ref="P500:P501"/>
    <mergeCell ref="D6:M6"/>
    <mergeCell ref="P162:T162"/>
    <mergeCell ref="A85:Z85"/>
    <mergeCell ref="A278:Z278"/>
    <mergeCell ref="P227:T227"/>
    <mergeCell ref="P475:T475"/>
    <mergeCell ref="P226:T226"/>
    <mergeCell ref="P93:T93"/>
    <mergeCell ref="D207:E207"/>
    <mergeCell ref="P269:T269"/>
    <mergeCell ref="P164:T164"/>
    <mergeCell ref="P462:T462"/>
    <mergeCell ref="D299:E299"/>
    <mergeCell ref="D370:E370"/>
    <mergeCell ref="V6:W9"/>
    <mergeCell ref="A13:M13"/>
    <mergeCell ref="A15:M15"/>
    <mergeCell ref="D203:E203"/>
    <mergeCell ref="P330:T330"/>
    <mergeCell ref="P159:T159"/>
    <mergeCell ref="A276:O277"/>
    <mergeCell ref="D267:E267"/>
    <mergeCell ref="D359:E359"/>
    <mergeCell ref="P51:T51"/>
    <mergeCell ref="P476:V476"/>
    <mergeCell ref="D222:E222"/>
    <mergeCell ref="P399:T399"/>
    <mergeCell ref="P57:V57"/>
    <mergeCell ref="G17:G18"/>
    <mergeCell ref="P184:V184"/>
    <mergeCell ref="A450:O451"/>
    <mergeCell ref="P413:V413"/>
    <mergeCell ref="D159:E159"/>
    <mergeCell ref="A59:Z59"/>
    <mergeCell ref="P22:T22"/>
    <mergeCell ref="P40:T40"/>
    <mergeCell ref="P80:T80"/>
    <mergeCell ref="Z17:Z18"/>
    <mergeCell ref="H17:H18"/>
    <mergeCell ref="D440:E440"/>
    <mergeCell ref="D269:E269"/>
    <mergeCell ref="P229:T229"/>
    <mergeCell ref="D349:E349"/>
    <mergeCell ref="A38:Z38"/>
    <mergeCell ref="P207:T207"/>
    <mergeCell ref="P299:T299"/>
    <mergeCell ref="P150:V150"/>
    <mergeCell ref="P326:V326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D304:E304"/>
    <mergeCell ref="P407:V407"/>
    <mergeCell ref="A403:Z403"/>
    <mergeCell ref="A232:Z232"/>
    <mergeCell ref="P121:V121"/>
    <mergeCell ref="D80:E80"/>
    <mergeCell ref="P382:V382"/>
    <mergeCell ref="P357:V357"/>
    <mergeCell ref="A9:C9"/>
    <mergeCell ref="D294:E294"/>
    <mergeCell ref="P348:T348"/>
    <mergeCell ref="P323:T323"/>
    <mergeCell ref="P301:T301"/>
    <mergeCell ref="P255:V255"/>
    <mergeCell ref="P34:T34"/>
    <mergeCell ref="P214:T214"/>
    <mergeCell ref="T500:T501"/>
    <mergeCell ref="D364:E364"/>
    <mergeCell ref="P234:V234"/>
    <mergeCell ref="P109:T109"/>
    <mergeCell ref="P274:T274"/>
    <mergeCell ref="D186:E186"/>
    <mergeCell ref="P345:T345"/>
    <mergeCell ref="D484:E484"/>
    <mergeCell ref="A155:O156"/>
    <mergeCell ref="P222:T222"/>
    <mergeCell ref="P193:T193"/>
    <mergeCell ref="D428:E428"/>
    <mergeCell ref="E500:E501"/>
    <mergeCell ref="G500:G501"/>
    <mergeCell ref="D194:E194"/>
    <mergeCell ref="P173:V173"/>
    <mergeCell ref="P271:V271"/>
    <mergeCell ref="A283:Z283"/>
    <mergeCell ref="I499:S499"/>
    <mergeCell ref="P261:T261"/>
    <mergeCell ref="D204:E204"/>
    <mergeCell ref="P388:T388"/>
    <mergeCell ref="P161:T161"/>
    <mergeCell ref="D198:E198"/>
    <mergeCell ref="AA17:AA18"/>
    <mergeCell ref="H10:M10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A288:Z288"/>
    <mergeCell ref="P318:T318"/>
    <mergeCell ref="AB17:AB18"/>
    <mergeCell ref="P44:V44"/>
    <mergeCell ref="D86:E86"/>
    <mergeCell ref="A110:O111"/>
    <mergeCell ref="P107:T107"/>
    <mergeCell ref="P101:T101"/>
    <mergeCell ref="P63:V63"/>
    <mergeCell ref="D386:E386"/>
    <mergeCell ref="D215:E215"/>
    <mergeCell ref="A255:O256"/>
    <mergeCell ref="A404:Z404"/>
    <mergeCell ref="P281:V281"/>
    <mergeCell ref="D489:E489"/>
    <mergeCell ref="P104:V104"/>
    <mergeCell ref="D427:E427"/>
    <mergeCell ref="P27:T27"/>
    <mergeCell ref="P325:T325"/>
    <mergeCell ref="P154:T154"/>
    <mergeCell ref="D75:E75"/>
    <mergeCell ref="P247:V247"/>
    <mergeCell ref="P390:T390"/>
    <mergeCell ref="D206:E206"/>
    <mergeCell ref="D298:E298"/>
    <mergeCell ref="D181:E181"/>
    <mergeCell ref="P105:V105"/>
    <mergeCell ref="P366:V366"/>
    <mergeCell ref="D446:E446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D346:E346"/>
    <mergeCell ref="L500:L501"/>
    <mergeCell ref="P446:T446"/>
    <mergeCell ref="P204:T204"/>
    <mergeCell ref="D500:D501"/>
    <mergeCell ref="P440:T440"/>
    <mergeCell ref="D125:E125"/>
    <mergeCell ref="F500:F501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P304:T304"/>
    <mergeCell ref="D176:E176"/>
    <mergeCell ref="P155:V155"/>
    <mergeCell ref="D114:E114"/>
    <mergeCell ref="D412:E412"/>
    <mergeCell ref="A365:O366"/>
    <mergeCell ref="D51:E51"/>
    <mergeCell ref="P58:V58"/>
    <mergeCell ref="P375:T375"/>
    <mergeCell ref="P457:V457"/>
    <mergeCell ref="P393:T393"/>
    <mergeCell ref="D374:E374"/>
    <mergeCell ref="D438:E438"/>
    <mergeCell ref="P395:T395"/>
    <mergeCell ref="D425:E425"/>
    <mergeCell ref="P463:T463"/>
    <mergeCell ref="D449:E449"/>
    <mergeCell ref="D462:E462"/>
    <mergeCell ref="D226:E226"/>
    <mergeCell ref="D164:E164"/>
    <mergeCell ref="D325:E325"/>
    <mergeCell ref="P208:T208"/>
    <mergeCell ref="A398:Z398"/>
    <mergeCell ref="D447:E447"/>
    <mergeCell ref="A127:O128"/>
    <mergeCell ref="D394:E394"/>
    <mergeCell ref="D463:E463"/>
    <mergeCell ref="A143:O144"/>
    <mergeCell ref="A199:O200"/>
    <mergeCell ref="A441:O442"/>
    <mergeCell ref="A270:O271"/>
    <mergeCell ref="A435:O436"/>
    <mergeCell ref="P313:V313"/>
    <mergeCell ref="P380:T380"/>
    <mergeCell ref="A37:Z37"/>
    <mergeCell ref="P489:T489"/>
    <mergeCell ref="D74:E74"/>
    <mergeCell ref="D130:E130"/>
    <mergeCell ref="P87:T87"/>
    <mergeCell ref="D68:E68"/>
    <mergeCell ref="P245:T245"/>
    <mergeCell ref="D424:E424"/>
    <mergeCell ref="P224:T224"/>
    <mergeCell ref="P322:T322"/>
    <mergeCell ref="A285:O286"/>
    <mergeCell ref="P260:T260"/>
    <mergeCell ref="D399:E399"/>
    <mergeCell ref="P309:T309"/>
    <mergeCell ref="D172:E172"/>
    <mergeCell ref="P88:T88"/>
    <mergeCell ref="A465:O466"/>
    <mergeCell ref="A106:Z106"/>
    <mergeCell ref="P412:T412"/>
    <mergeCell ref="P376:V376"/>
    <mergeCell ref="P406:V406"/>
    <mergeCell ref="P317:T317"/>
    <mergeCell ref="D323:E323"/>
    <mergeCell ref="P146:T146"/>
    <mergeCell ref="P424:T424"/>
    <mergeCell ref="D345:E345"/>
    <mergeCell ref="T5:U5"/>
    <mergeCell ref="P76:T76"/>
    <mergeCell ref="V5:W5"/>
    <mergeCell ref="P374:T374"/>
    <mergeCell ref="P203:T203"/>
    <mergeCell ref="D46:E46"/>
    <mergeCell ref="D40:E40"/>
    <mergeCell ref="A295:O296"/>
    <mergeCell ref="D338:E338"/>
    <mergeCell ref="D233:E233"/>
    <mergeCell ref="P212:V212"/>
    <mergeCell ref="Q8:R8"/>
    <mergeCell ref="P311:T311"/>
    <mergeCell ref="P267:T267"/>
    <mergeCell ref="D275:E275"/>
    <mergeCell ref="P83:V83"/>
    <mergeCell ref="A82:O83"/>
    <mergeCell ref="A79:Z79"/>
    <mergeCell ref="T6:U9"/>
    <mergeCell ref="P319:V319"/>
    <mergeCell ref="Q10:R10"/>
    <mergeCell ref="D41:E41"/>
    <mergeCell ref="A84:Z84"/>
    <mergeCell ref="P103:T103"/>
    <mergeCell ref="P497:V497"/>
    <mergeCell ref="P435:V435"/>
    <mergeCell ref="M500:M501"/>
    <mergeCell ref="P263:V263"/>
    <mergeCell ref="O500:O501"/>
    <mergeCell ref="D251:E251"/>
    <mergeCell ref="A12:M12"/>
    <mergeCell ref="A180:Z180"/>
    <mergeCell ref="A240:Z240"/>
    <mergeCell ref="A482:Z482"/>
    <mergeCell ref="A416:Z416"/>
    <mergeCell ref="P200:V200"/>
    <mergeCell ref="P74:T74"/>
    <mergeCell ref="A190:Z190"/>
    <mergeCell ref="P436:V436"/>
    <mergeCell ref="A19:Z19"/>
    <mergeCell ref="P310:T310"/>
    <mergeCell ref="D182:E182"/>
    <mergeCell ref="A14:M14"/>
    <mergeCell ref="D109:E109"/>
    <mergeCell ref="P163:T163"/>
    <mergeCell ref="A353:Z353"/>
    <mergeCell ref="P210:T210"/>
    <mergeCell ref="P308:T308"/>
    <mergeCell ref="D93:E93"/>
    <mergeCell ref="D391:E391"/>
    <mergeCell ref="D220:E220"/>
    <mergeCell ref="P199:V199"/>
    <mergeCell ref="A280:O281"/>
    <mergeCell ref="P320:V320"/>
    <mergeCell ref="P149:V149"/>
    <mergeCell ref="A145:Z145"/>
    <mergeCell ref="P314:V314"/>
    <mergeCell ref="P387:T387"/>
    <mergeCell ref="A272:Z272"/>
    <mergeCell ref="A139:Z139"/>
    <mergeCell ref="P256:V256"/>
    <mergeCell ref="P486:V486"/>
    <mergeCell ref="D108:E108"/>
    <mergeCell ref="D330:E330"/>
    <mergeCell ref="P56:T56"/>
    <mergeCell ref="A421:Z421"/>
    <mergeCell ref="A98:Z98"/>
    <mergeCell ref="P306:V306"/>
    <mergeCell ref="D52:E52"/>
    <mergeCell ref="D350:E350"/>
    <mergeCell ref="P110:V110"/>
    <mergeCell ref="D454:E454"/>
    <mergeCell ref="P427:T427"/>
    <mergeCell ref="D409:E409"/>
    <mergeCell ref="D469:E469"/>
    <mergeCell ref="P438:T438"/>
    <mergeCell ref="D444:E444"/>
    <mergeCell ref="P425:T425"/>
    <mergeCell ref="A443:Z443"/>
    <mergeCell ref="P62:T62"/>
    <mergeCell ref="D279:E279"/>
    <mergeCell ref="A263:O264"/>
    <mergeCell ref="D223:E223"/>
    <mergeCell ref="P181:T181"/>
    <mergeCell ref="D53:E53"/>
    <mergeCell ref="A5:C5"/>
    <mergeCell ref="P418:V418"/>
    <mergeCell ref="A408:Z408"/>
    <mergeCell ref="A473:Z473"/>
    <mergeCell ref="P64:V64"/>
    <mergeCell ref="P362:V362"/>
    <mergeCell ref="D337:E337"/>
    <mergeCell ref="D166:E166"/>
    <mergeCell ref="D464:E464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P66:T66"/>
    <mergeCell ref="D9:E9"/>
    <mergeCell ref="P197:T197"/>
    <mergeCell ref="A183:O184"/>
    <mergeCell ref="P53:T53"/>
    <mergeCell ref="F9:G9"/>
    <mergeCell ref="P289:T289"/>
    <mergeCell ref="A6:C6"/>
    <mergeCell ref="D88:E88"/>
    <mergeCell ref="P142:T142"/>
    <mergeCell ref="D148:E148"/>
    <mergeCell ref="D26:E26"/>
    <mergeCell ref="A459:Z459"/>
    <mergeCell ref="D324:E324"/>
    <mergeCell ref="D311:E311"/>
    <mergeCell ref="D115:E115"/>
    <mergeCell ref="P55:T55"/>
    <mergeCell ref="P182:T182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P127:V127"/>
    <mergeCell ref="D161:E161"/>
    <mergeCell ref="A406:O407"/>
    <mergeCell ref="Z500:Z501"/>
    <mergeCell ref="P270:V270"/>
    <mergeCell ref="Q9:R9"/>
    <mergeCell ref="P312:T312"/>
    <mergeCell ref="P36:V36"/>
    <mergeCell ref="A219:Z219"/>
    <mergeCell ref="P465:V465"/>
    <mergeCell ref="D322:E322"/>
    <mergeCell ref="D260:E260"/>
    <mergeCell ref="P205:T205"/>
    <mergeCell ref="D453:E453"/>
    <mergeCell ref="Q11:R11"/>
    <mergeCell ref="D309:E309"/>
    <mergeCell ref="D113:E113"/>
    <mergeCell ref="P469:T469"/>
    <mergeCell ref="P491:V491"/>
    <mergeCell ref="A487:Z487"/>
    <mergeCell ref="R500:R501"/>
    <mergeCell ref="P238:V238"/>
    <mergeCell ref="P68:T68"/>
    <mergeCell ref="A418:O419"/>
    <mergeCell ref="A356:O357"/>
    <mergeCell ref="P82:V82"/>
    <mergeCell ref="A134:Z134"/>
    <mergeCell ref="AA500:AA501"/>
    <mergeCell ref="P284:T284"/>
    <mergeCell ref="P277:V277"/>
    <mergeCell ref="P113:T113"/>
    <mergeCell ref="D100:E100"/>
    <mergeCell ref="P17:T18"/>
    <mergeCell ref="P194:T194"/>
    <mergeCell ref="P250:T250"/>
    <mergeCell ref="D329:E329"/>
    <mergeCell ref="A167:O168"/>
    <mergeCell ref="P479:T479"/>
    <mergeCell ref="D400:E400"/>
    <mergeCell ref="D158:E158"/>
    <mergeCell ref="D229:E229"/>
    <mergeCell ref="P131:T131"/>
    <mergeCell ref="P187:T187"/>
    <mergeCell ref="D375:E375"/>
    <mergeCell ref="P429:T429"/>
    <mergeCell ref="A117:O118"/>
    <mergeCell ref="D369:E369"/>
    <mergeCell ref="P423:T423"/>
    <mergeCell ref="P223:T223"/>
    <mergeCell ref="P52:T52"/>
    <mergeCell ref="A480:O481"/>
    <mergeCell ref="D1:F1"/>
    <mergeCell ref="A71:Z71"/>
    <mergeCell ref="A456:O457"/>
    <mergeCell ref="A307:Z307"/>
    <mergeCell ref="P111:V111"/>
    <mergeCell ref="J17:J18"/>
    <mergeCell ref="L17:L18"/>
    <mergeCell ref="P48:V48"/>
    <mergeCell ref="P490:V490"/>
    <mergeCell ref="P426:T426"/>
    <mergeCell ref="A342:Z342"/>
    <mergeCell ref="P192:T192"/>
    <mergeCell ref="P428:T428"/>
    <mergeCell ref="P350:T350"/>
    <mergeCell ref="D160:E160"/>
    <mergeCell ref="I17:I18"/>
    <mergeCell ref="D141:E141"/>
    <mergeCell ref="A319:O320"/>
    <mergeCell ref="D135:E135"/>
    <mergeCell ref="A246:O247"/>
    <mergeCell ref="D72:E72"/>
    <mergeCell ref="P295:V295"/>
    <mergeCell ref="P178:V178"/>
    <mergeCell ref="A177:O178"/>
    <mergeCell ref="A45:Z45"/>
    <mergeCell ref="A458:Z458"/>
    <mergeCell ref="A343:Z343"/>
    <mergeCell ref="A287:Z287"/>
    <mergeCell ref="A452:Z452"/>
    <mergeCell ref="P35:V35"/>
    <mergeCell ref="P333:V333"/>
    <mergeCell ref="D316:E316"/>
    <mergeCell ref="D387:E387"/>
    <mergeCell ref="P400:T400"/>
    <mergeCell ref="A218:Z218"/>
    <mergeCell ref="D210:E210"/>
    <mergeCell ref="D308:E308"/>
    <mergeCell ref="D380:E380"/>
    <mergeCell ref="P337:T337"/>
    <mergeCell ref="A282:Z282"/>
    <mergeCell ref="D209:E209"/>
    <mergeCell ref="D445:E445"/>
    <mergeCell ref="D274:E274"/>
    <mergeCell ref="D301:E301"/>
    <mergeCell ref="D245:E245"/>
    <mergeCell ref="P188:V188"/>
    <mergeCell ref="D147:E147"/>
    <mergeCell ref="P116:T116"/>
    <mergeCell ref="H1:Q1"/>
    <mergeCell ref="P480:V480"/>
    <mergeCell ref="P280:V280"/>
    <mergeCell ref="A99:Z99"/>
    <mergeCell ref="D214:E214"/>
    <mergeCell ref="D284:E284"/>
    <mergeCell ref="P246:V246"/>
    <mergeCell ref="P120:T120"/>
    <mergeCell ref="D259:E259"/>
    <mergeCell ref="D28:E28"/>
    <mergeCell ref="V10:W10"/>
    <mergeCell ref="P405:T405"/>
    <mergeCell ref="D432:E432"/>
    <mergeCell ref="P171:T171"/>
    <mergeCell ref="P340:V340"/>
    <mergeCell ref="P242:T242"/>
    <mergeCell ref="D92:E92"/>
    <mergeCell ref="D55:E55"/>
    <mergeCell ref="D30:E30"/>
    <mergeCell ref="D67:E67"/>
    <mergeCell ref="A140:Z140"/>
    <mergeCell ref="D5:E5"/>
    <mergeCell ref="D303:E303"/>
    <mergeCell ref="A238:O239"/>
    <mergeCell ref="D7:M7"/>
    <mergeCell ref="A373:Z373"/>
    <mergeCell ref="P327:V327"/>
    <mergeCell ref="P156:V156"/>
    <mergeCell ref="A152:Z152"/>
    <mergeCell ref="P92:T92"/>
    <mergeCell ref="P394:T394"/>
    <mergeCell ref="T499:U499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D8:M8"/>
    <mergeCell ref="A211:O212"/>
    <mergeCell ref="P485:V485"/>
    <mergeCell ref="D300:E300"/>
    <mergeCell ref="P237:T237"/>
    <mergeCell ref="P472:V472"/>
    <mergeCell ref="P329:T329"/>
    <mergeCell ref="P158:T158"/>
    <mergeCell ref="A50:Z50"/>
    <mergeCell ref="W17:W18"/>
    <mergeCell ref="P96:V96"/>
    <mergeCell ref="P90:V90"/>
    <mergeCell ref="P332:V332"/>
    <mergeCell ref="P217:V217"/>
    <mergeCell ref="A384:Z384"/>
    <mergeCell ref="A213:Z213"/>
    <mergeCell ref="A151:Z151"/>
    <mergeCell ref="A376:O377"/>
    <mergeCell ref="A321:Z321"/>
    <mergeCell ref="D142:E142"/>
    <mergeCell ref="P118:V118"/>
    <mergeCell ref="P95:T95"/>
    <mergeCell ref="P331:T331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A332:O333"/>
    <mergeCell ref="Q500:Q501"/>
    <mergeCell ref="D360:E360"/>
    <mergeCell ref="A173:O174"/>
    <mergeCell ref="S500:S501"/>
    <mergeCell ref="I500:I501"/>
    <mergeCell ref="A471:O472"/>
    <mergeCell ref="K500:K501"/>
    <mergeCell ref="A422:Z422"/>
    <mergeCell ref="D431:E431"/>
    <mergeCell ref="P468:T468"/>
    <mergeCell ref="D474:E474"/>
    <mergeCell ref="P316:T316"/>
    <mergeCell ref="D197:E197"/>
    <mergeCell ref="D253:E253"/>
    <mergeCell ref="C499:H499"/>
    <mergeCell ref="D470:E470"/>
    <mergeCell ref="P453:T453"/>
    <mergeCell ref="H500:H501"/>
    <mergeCell ref="J500:J501"/>
    <mergeCell ref="P464:T464"/>
    <mergeCell ref="A485:O486"/>
    <mergeCell ref="P474:T474"/>
    <mergeCell ref="Y500:Y501"/>
    <mergeCell ref="X500:X501"/>
    <mergeCell ref="D479:E479"/>
    <mergeCell ref="P143:V143"/>
    <mergeCell ref="P441:V441"/>
    <mergeCell ref="A437:Z437"/>
    <mergeCell ref="A266:Z266"/>
    <mergeCell ref="D131:E131"/>
    <mergeCell ref="P235:V235"/>
    <mergeCell ref="P477:V477"/>
    <mergeCell ref="A358:Z358"/>
    <mergeCell ref="P252:T252"/>
    <mergeCell ref="D195:E195"/>
    <mergeCell ref="P379:T379"/>
    <mergeCell ref="P170:T170"/>
    <mergeCell ref="D411:E411"/>
    <mergeCell ref="D289:E289"/>
    <mergeCell ref="P160:T160"/>
    <mergeCell ref="P209:T209"/>
    <mergeCell ref="A385:Z385"/>
    <mergeCell ref="P147:T147"/>
    <mergeCell ref="P445:T445"/>
    <mergeCell ref="D417:E417"/>
    <mergeCell ref="A401:O402"/>
    <mergeCell ref="P396:V396"/>
    <mergeCell ref="P177:V177"/>
    <mergeCell ref="R1:T1"/>
    <mergeCell ref="P28:T28"/>
    <mergeCell ref="A351:O352"/>
    <mergeCell ref="P392:T392"/>
    <mergeCell ref="P221:T221"/>
    <mergeCell ref="P386:T386"/>
    <mergeCell ref="V499:X499"/>
    <mergeCell ref="P215:T215"/>
    <mergeCell ref="A381:O382"/>
    <mergeCell ref="P165:T165"/>
    <mergeCell ref="P432:T432"/>
    <mergeCell ref="A89:O90"/>
    <mergeCell ref="D73:E73"/>
    <mergeCell ref="P77:V77"/>
    <mergeCell ref="P30:T30"/>
    <mergeCell ref="P402:V402"/>
    <mergeCell ref="P290:T290"/>
    <mergeCell ref="P377:V377"/>
    <mergeCell ref="A258:Z258"/>
    <mergeCell ref="P230:V230"/>
    <mergeCell ref="A234:O235"/>
    <mergeCell ref="P275:T275"/>
    <mergeCell ref="P168:V168"/>
    <mergeCell ref="A63:O64"/>
    <mergeCell ref="H9:I9"/>
    <mergeCell ref="P24:V24"/>
    <mergeCell ref="A49:Z49"/>
    <mergeCell ref="A490:O491"/>
    <mergeCell ref="P211:V211"/>
    <mergeCell ref="P89:V89"/>
    <mergeCell ref="P389:T389"/>
    <mergeCell ref="A383:Z383"/>
    <mergeCell ref="A334:Z334"/>
    <mergeCell ref="P454:T454"/>
    <mergeCell ref="P391:T391"/>
    <mergeCell ref="D312:E312"/>
    <mergeCell ref="P220:T220"/>
    <mergeCell ref="A65:Z65"/>
    <mergeCell ref="A363:Z363"/>
    <mergeCell ref="D426:E426"/>
    <mergeCell ref="A216:O217"/>
    <mergeCell ref="P86:T86"/>
    <mergeCell ref="P455:T455"/>
    <mergeCell ref="A378:Z378"/>
    <mergeCell ref="D205:E205"/>
    <mergeCell ref="P172:T172"/>
    <mergeCell ref="P466:V466"/>
    <mergeCell ref="B17:B18"/>
    <mergeCell ref="D60:E60"/>
    <mergeCell ref="P244:T244"/>
    <mergeCell ref="P73:T73"/>
    <mergeCell ref="D187:E187"/>
    <mergeCell ref="A361:O362"/>
    <mergeCell ref="D423:E423"/>
    <mergeCell ref="P302:T302"/>
    <mergeCell ref="P451:V451"/>
    <mergeCell ref="D410:E410"/>
    <mergeCell ref="A368:Z368"/>
    <mergeCell ref="A77:O78"/>
    <mergeCell ref="P81:T81"/>
    <mergeCell ref="D66:E66"/>
    <mergeCell ref="D126:E126"/>
    <mergeCell ref="P264:V264"/>
    <mergeCell ref="A396:O397"/>
    <mergeCell ref="D224:E224"/>
    <mergeCell ref="P268:T268"/>
    <mergeCell ref="P276:V276"/>
    <mergeCell ref="A265:Z265"/>
    <mergeCell ref="P303:T303"/>
    <mergeCell ref="A335:Z335"/>
    <mergeCell ref="D162:E162"/>
    <mergeCell ref="A69:O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9 X290:X294 X298:X299 X301:X302 X304 X308 X311 X316:X318 X325 X336:X338 X344:X347 X350 X354 X359:X360 X369:X370 X374 X379:X380 X386:X387 X389 X399:X400 X409 X423:X425 X428 X438 X444:X446 X463 X474:X475 X479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52"/>
    </row>
    <row r="3" spans="2:8" x14ac:dyDescent="0.2">
      <c r="B3" s="47" t="s">
        <v>756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757</v>
      </c>
      <c r="D6" s="47" t="s">
        <v>758</v>
      </c>
      <c r="E6" s="47"/>
    </row>
    <row r="8" spans="2:8" x14ac:dyDescent="0.2">
      <c r="B8" s="47" t="s">
        <v>19</v>
      </c>
      <c r="C8" s="47" t="s">
        <v>757</v>
      </c>
      <c r="D8" s="47"/>
      <c r="E8" s="47"/>
    </row>
    <row r="10" spans="2:8" x14ac:dyDescent="0.2">
      <c r="B10" s="47" t="s">
        <v>759</v>
      </c>
      <c r="C10" s="47"/>
      <c r="D10" s="47"/>
      <c r="E10" s="47"/>
    </row>
    <row r="11" spans="2:8" x14ac:dyDescent="0.2">
      <c r="B11" s="47" t="s">
        <v>760</v>
      </c>
      <c r="C11" s="47"/>
      <c r="D11" s="47"/>
      <c r="E11" s="47"/>
    </row>
    <row r="12" spans="2:8" x14ac:dyDescent="0.2">
      <c r="B12" s="47" t="s">
        <v>761</v>
      </c>
      <c r="C12" s="47"/>
      <c r="D12" s="47"/>
      <c r="E12" s="47"/>
    </row>
    <row r="13" spans="2:8" x14ac:dyDescent="0.2">
      <c r="B13" s="47" t="s">
        <v>762</v>
      </c>
      <c r="C13" s="47"/>
      <c r="D13" s="47"/>
      <c r="E13" s="47"/>
    </row>
    <row r="14" spans="2:8" x14ac:dyDescent="0.2">
      <c r="B14" s="47" t="s">
        <v>763</v>
      </c>
      <c r="C14" s="47"/>
      <c r="D14" s="47"/>
      <c r="E14" s="47"/>
    </row>
    <row r="15" spans="2:8" x14ac:dyDescent="0.2">
      <c r="B15" s="47" t="s">
        <v>764</v>
      </c>
      <c r="C15" s="47"/>
      <c r="D15" s="47"/>
      <c r="E15" s="47"/>
    </row>
    <row r="16" spans="2:8" x14ac:dyDescent="0.2">
      <c r="B16" s="47" t="s">
        <v>765</v>
      </c>
      <c r="C16" s="47"/>
      <c r="D16" s="47"/>
      <c r="E16" s="47"/>
    </row>
    <row r="17" spans="2:5" x14ac:dyDescent="0.2">
      <c r="B17" s="47" t="s">
        <v>766</v>
      </c>
      <c r="C17" s="47"/>
      <c r="D17" s="47"/>
      <c r="E17" s="47"/>
    </row>
    <row r="18" spans="2:5" x14ac:dyDescent="0.2">
      <c r="B18" s="47" t="s">
        <v>767</v>
      </c>
      <c r="C18" s="47"/>
      <c r="D18" s="47"/>
      <c r="E18" s="47"/>
    </row>
    <row r="19" spans="2:5" x14ac:dyDescent="0.2">
      <c r="B19" s="47" t="s">
        <v>768</v>
      </c>
      <c r="C19" s="47"/>
      <c r="D19" s="47"/>
      <c r="E19" s="47"/>
    </row>
    <row r="20" spans="2:5" x14ac:dyDescent="0.2">
      <c r="B20" s="47" t="s">
        <v>769</v>
      </c>
      <c r="C20" s="47"/>
      <c r="D20" s="47"/>
      <c r="E20" s="47"/>
    </row>
  </sheetData>
  <sheetProtection algorithmName="SHA-512" hashValue="xu8XxbvsBHJjKf2S65YfD8VhfFIJ1y5CGyIinFyhaxYRprnJ5t+3Kr3Rzhh7U2FGg7gukwHgLmB1a/oSz1QRrw==" saltValue="9vghu0ZAKQb7RbatHETd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2025-10-24T11:03:37Z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