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8318C3-2E28-4397-BAEF-91185A37EE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BP257" i="1" s="1"/>
  <c r="P257" i="1"/>
  <c r="BO256" i="1"/>
  <c r="BM256" i="1"/>
  <c r="Z256" i="1"/>
  <c r="Y256" i="1"/>
  <c r="P256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Y249" i="1" s="1"/>
  <c r="P245" i="1"/>
  <c r="X241" i="1"/>
  <c r="X240" i="1"/>
  <c r="BO239" i="1"/>
  <c r="BM239" i="1"/>
  <c r="Z239" i="1"/>
  <c r="Z240" i="1" s="1"/>
  <c r="Y239" i="1"/>
  <c r="Y241" i="1" s="1"/>
  <c r="P239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Z230" i="1" s="1"/>
  <c r="Y229" i="1"/>
  <c r="Y231" i="1" s="1"/>
  <c r="P229" i="1"/>
  <c r="X225" i="1"/>
  <c r="X224" i="1"/>
  <c r="BO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X207" i="1"/>
  <c r="X206" i="1"/>
  <c r="BO205" i="1"/>
  <c r="BM205" i="1"/>
  <c r="Z205" i="1"/>
  <c r="Z206" i="1" s="1"/>
  <c r="Y205" i="1"/>
  <c r="Y207" i="1" s="1"/>
  <c r="P205" i="1"/>
  <c r="X202" i="1"/>
  <c r="X201" i="1"/>
  <c r="BO200" i="1"/>
  <c r="BM200" i="1"/>
  <c r="Z200" i="1"/>
  <c r="Z201" i="1" s="1"/>
  <c r="Y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1" i="1"/>
  <c r="X180" i="1"/>
  <c r="BO179" i="1"/>
  <c r="BM179" i="1"/>
  <c r="Z179" i="1"/>
  <c r="Z180" i="1" s="1"/>
  <c r="Y179" i="1"/>
  <c r="Y181" i="1" s="1"/>
  <c r="P179" i="1"/>
  <c r="X175" i="1"/>
  <c r="X174" i="1"/>
  <c r="BO173" i="1"/>
  <c r="BM173" i="1"/>
  <c r="Z173" i="1"/>
  <c r="Z174" i="1" s="1"/>
  <c r="Y173" i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P168" i="1"/>
  <c r="BO167" i="1"/>
  <c r="BM167" i="1"/>
  <c r="Z167" i="1"/>
  <c r="Y167" i="1"/>
  <c r="BP167" i="1" s="1"/>
  <c r="P167" i="1"/>
  <c r="X163" i="1"/>
  <c r="X162" i="1"/>
  <c r="BO161" i="1"/>
  <c r="BM161" i="1"/>
  <c r="Z161" i="1"/>
  <c r="Y161" i="1"/>
  <c r="BP161" i="1" s="1"/>
  <c r="P161" i="1"/>
  <c r="BO160" i="1"/>
  <c r="BM160" i="1"/>
  <c r="Z160" i="1"/>
  <c r="Y160" i="1"/>
  <c r="P160" i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Z150" i="1" s="1"/>
  <c r="Y149" i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Z140" i="1" s="1"/>
  <c r="Y139" i="1"/>
  <c r="Y140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Z117" i="1" s="1"/>
  <c r="Y116" i="1"/>
  <c r="Y118" i="1" s="1"/>
  <c r="P116" i="1"/>
  <c r="X114" i="1"/>
  <c r="X113" i="1"/>
  <c r="BO112" i="1"/>
  <c r="BM112" i="1"/>
  <c r="Z112" i="1"/>
  <c r="Z113" i="1" s="1"/>
  <c r="Y112" i="1"/>
  <c r="Y114" i="1" s="1"/>
  <c r="P112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P62" i="1"/>
  <c r="X60" i="1"/>
  <c r="X59" i="1"/>
  <c r="BO58" i="1"/>
  <c r="BM58" i="1"/>
  <c r="Z58" i="1"/>
  <c r="Y58" i="1"/>
  <c r="P58" i="1"/>
  <c r="BO57" i="1"/>
  <c r="BM57" i="1"/>
  <c r="Z57" i="1"/>
  <c r="Z59" i="1" s="1"/>
  <c r="Y57" i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74" i="1" s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83" i="1" l="1"/>
  <c r="BN81" i="1"/>
  <c r="Y99" i="1"/>
  <c r="BN97" i="1"/>
  <c r="BN112" i="1"/>
  <c r="BP112" i="1"/>
  <c r="Y113" i="1"/>
  <c r="BN116" i="1"/>
  <c r="BP116" i="1"/>
  <c r="Y117" i="1"/>
  <c r="Z123" i="1"/>
  <c r="BN121" i="1"/>
  <c r="Z129" i="1"/>
  <c r="Z135" i="1"/>
  <c r="BN133" i="1"/>
  <c r="Z170" i="1"/>
  <c r="BN167" i="1"/>
  <c r="BN169" i="1"/>
  <c r="BN184" i="1"/>
  <c r="BN186" i="1"/>
  <c r="Y38" i="1"/>
  <c r="BP34" i="1"/>
  <c r="BN34" i="1"/>
  <c r="BP36" i="1"/>
  <c r="BN36" i="1"/>
  <c r="BP58" i="1"/>
  <c r="BN58" i="1"/>
  <c r="Y71" i="1"/>
  <c r="BP69" i="1"/>
  <c r="BN69" i="1"/>
  <c r="X275" i="1"/>
  <c r="X278" i="1"/>
  <c r="Y92" i="1"/>
  <c r="BP86" i="1"/>
  <c r="BN86" i="1"/>
  <c r="BP88" i="1"/>
  <c r="BN88" i="1"/>
  <c r="BP90" i="1"/>
  <c r="BN90" i="1"/>
  <c r="Y110" i="1"/>
  <c r="BP102" i="1"/>
  <c r="BN102" i="1"/>
  <c r="BP104" i="1"/>
  <c r="BN104" i="1"/>
  <c r="BP106" i="1"/>
  <c r="BN106" i="1"/>
  <c r="BP108" i="1"/>
  <c r="BN108" i="1"/>
  <c r="BP128" i="1"/>
  <c r="BN128" i="1"/>
  <c r="X276" i="1"/>
  <c r="Z30" i="1"/>
  <c r="Z37" i="1"/>
  <c r="Y45" i="1"/>
  <c r="Y60" i="1"/>
  <c r="Y66" i="1"/>
  <c r="Z71" i="1"/>
  <c r="Z82" i="1"/>
  <c r="Z92" i="1"/>
  <c r="Z98" i="1"/>
  <c r="Z109" i="1"/>
  <c r="Y123" i="1"/>
  <c r="Y130" i="1"/>
  <c r="Y135" i="1"/>
  <c r="BN161" i="1"/>
  <c r="Z196" i="1"/>
  <c r="BN191" i="1"/>
  <c r="BN193" i="1"/>
  <c r="BN195" i="1"/>
  <c r="Z212" i="1"/>
  <c r="BN210" i="1"/>
  <c r="Z218" i="1"/>
  <c r="BN223" i="1"/>
  <c r="BP223" i="1"/>
  <c r="Y224" i="1"/>
  <c r="BN229" i="1"/>
  <c r="BP229" i="1"/>
  <c r="Y230" i="1"/>
  <c r="BN235" i="1"/>
  <c r="BP235" i="1"/>
  <c r="Y236" i="1"/>
  <c r="BN239" i="1"/>
  <c r="BP239" i="1"/>
  <c r="Y240" i="1"/>
  <c r="Z248" i="1"/>
  <c r="BN245" i="1"/>
  <c r="BP245" i="1"/>
  <c r="BN247" i="1"/>
  <c r="Y253" i="1"/>
  <c r="Y254" i="1"/>
  <c r="Z259" i="1"/>
  <c r="BN257" i="1"/>
  <c r="Z272" i="1"/>
  <c r="H9" i="1"/>
  <c r="A10" i="1"/>
  <c r="Y24" i="1"/>
  <c r="Y30" i="1"/>
  <c r="Y37" i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X277" i="1" l="1"/>
  <c r="Z279" i="1"/>
  <c r="Y278" i="1"/>
  <c r="Y275" i="1"/>
  <c r="Y274" i="1"/>
  <c r="Y276" i="1"/>
  <c r="Y277" i="1" l="1"/>
  <c r="B287" i="1" s="1"/>
  <c r="C287" i="1" l="1"/>
  <c r="A287" i="1"/>
</calcChain>
</file>

<file path=xl/sharedStrings.xml><?xml version="1.0" encoding="utf-8"?>
<sst xmlns="http://schemas.openxmlformats.org/spreadsheetml/2006/main" count="1230" uniqueCount="397">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</sst>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3"/>
      <c r="F1" s="293"/>
      <c r="G1" s="12" t="s">
        <v>1</v>
      </c>
      <c r="H1" s="322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36" t="s">
        <v>8</v>
      </c>
      <c r="B5" s="317"/>
      <c r="C5" s="318"/>
      <c r="D5" s="324"/>
      <c r="E5" s="325"/>
      <c r="F5" s="441" t="s">
        <v>9</v>
      </c>
      <c r="G5" s="318"/>
      <c r="H5" s="324" t="s">
        <v>396</v>
      </c>
      <c r="I5" s="435"/>
      <c r="J5" s="435"/>
      <c r="K5" s="435"/>
      <c r="L5" s="435"/>
      <c r="M5" s="325"/>
      <c r="N5" s="61"/>
      <c r="P5" s="24" t="s">
        <v>10</v>
      </c>
      <c r="Q5" s="434">
        <v>45957</v>
      </c>
      <c r="R5" s="351"/>
      <c r="T5" s="367" t="s">
        <v>11</v>
      </c>
      <c r="U5" s="368"/>
      <c r="V5" s="369" t="s">
        <v>12</v>
      </c>
      <c r="W5" s="351"/>
      <c r="AB5" s="51"/>
      <c r="AC5" s="51"/>
      <c r="AD5" s="51"/>
      <c r="AE5" s="51"/>
    </row>
    <row r="6" spans="1:32" s="262" customFormat="1" ht="24" customHeight="1" x14ac:dyDescent="0.2">
      <c r="A6" s="336" t="s">
        <v>13</v>
      </c>
      <c r="B6" s="317"/>
      <c r="C6" s="318"/>
      <c r="D6" s="421" t="s">
        <v>14</v>
      </c>
      <c r="E6" s="422"/>
      <c r="F6" s="422"/>
      <c r="G6" s="422"/>
      <c r="H6" s="422"/>
      <c r="I6" s="422"/>
      <c r="J6" s="422"/>
      <c r="K6" s="422"/>
      <c r="L6" s="422"/>
      <c r="M6" s="351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2"/>
      <c r="T6" s="371" t="s">
        <v>16</v>
      </c>
      <c r="U6" s="368"/>
      <c r="V6" s="392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3" t="str">
        <f>IFERROR(VLOOKUP(DeliveryAddress,Table,3,0),1)</f>
        <v>1</v>
      </c>
      <c r="E7" s="304"/>
      <c r="F7" s="304"/>
      <c r="G7" s="304"/>
      <c r="H7" s="304"/>
      <c r="I7" s="304"/>
      <c r="J7" s="304"/>
      <c r="K7" s="304"/>
      <c r="L7" s="304"/>
      <c r="M7" s="305"/>
      <c r="N7" s="63"/>
      <c r="P7" s="24"/>
      <c r="Q7" s="42"/>
      <c r="R7" s="42"/>
      <c r="T7" s="280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0" t="s">
        <v>18</v>
      </c>
      <c r="B8" s="277"/>
      <c r="C8" s="278"/>
      <c r="D8" s="312" t="s">
        <v>19</v>
      </c>
      <c r="E8" s="313"/>
      <c r="F8" s="313"/>
      <c r="G8" s="313"/>
      <c r="H8" s="313"/>
      <c r="I8" s="313"/>
      <c r="J8" s="313"/>
      <c r="K8" s="313"/>
      <c r="L8" s="313"/>
      <c r="M8" s="314"/>
      <c r="N8" s="64"/>
      <c r="P8" s="24" t="s">
        <v>20</v>
      </c>
      <c r="Q8" s="354">
        <v>0.41666666666666669</v>
      </c>
      <c r="R8" s="305"/>
      <c r="T8" s="280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59"/>
      <c r="E9" s="275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34"/>
      <c r="R9" s="335"/>
      <c r="T9" s="280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59"/>
      <c r="E10" s="275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9" t="str">
        <f>IFERROR(VLOOKUP($D$10,Proxy,2,FALSE),"")</f>
        <v/>
      </c>
      <c r="I10" s="280"/>
      <c r="J10" s="280"/>
      <c r="K10" s="280"/>
      <c r="L10" s="280"/>
      <c r="M10" s="280"/>
      <c r="N10" s="261"/>
      <c r="P10" s="26" t="s">
        <v>22</v>
      </c>
      <c r="Q10" s="372"/>
      <c r="R10" s="373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16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6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54"/>
      <c r="R12" s="305"/>
      <c r="S12" s="23"/>
      <c r="U12" s="24"/>
      <c r="V12" s="293"/>
      <c r="W12" s="280"/>
      <c r="AB12" s="51"/>
      <c r="AC12" s="51"/>
      <c r="AD12" s="51"/>
      <c r="AE12" s="51"/>
    </row>
    <row r="13" spans="1:32" s="262" customFormat="1" ht="23.25" customHeight="1" x14ac:dyDescent="0.2">
      <c r="A13" s="366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16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6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364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5"/>
      <c r="Q16" s="365"/>
      <c r="R16" s="365"/>
      <c r="S16" s="365"/>
      <c r="T16" s="3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8" t="s">
        <v>38</v>
      </c>
      <c r="D17" s="296" t="s">
        <v>39</v>
      </c>
      <c r="E17" s="342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41"/>
      <c r="R17" s="341"/>
      <c r="S17" s="341"/>
      <c r="T17" s="342"/>
      <c r="U17" s="384" t="s">
        <v>51</v>
      </c>
      <c r="V17" s="318"/>
      <c r="W17" s="296" t="s">
        <v>52</v>
      </c>
      <c r="X17" s="296" t="s">
        <v>53</v>
      </c>
      <c r="Y17" s="385" t="s">
        <v>54</v>
      </c>
      <c r="Z17" s="414" t="s">
        <v>55</v>
      </c>
      <c r="AA17" s="407" t="s">
        <v>56</v>
      </c>
      <c r="AB17" s="407" t="s">
        <v>57</v>
      </c>
      <c r="AC17" s="407" t="s">
        <v>58</v>
      </c>
      <c r="AD17" s="407" t="s">
        <v>59</v>
      </c>
      <c r="AE17" s="436"/>
      <c r="AF17" s="437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43"/>
      <c r="E18" s="345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43"/>
      <c r="Q18" s="344"/>
      <c r="R18" s="344"/>
      <c r="S18" s="344"/>
      <c r="T18" s="345"/>
      <c r="U18" s="70" t="s">
        <v>61</v>
      </c>
      <c r="V18" s="70" t="s">
        <v>62</v>
      </c>
      <c r="W18" s="297"/>
      <c r="X18" s="297"/>
      <c r="Y18" s="386"/>
      <c r="Z18" s="415"/>
      <c r="AA18" s="408"/>
      <c r="AB18" s="408"/>
      <c r="AC18" s="408"/>
      <c r="AD18" s="438"/>
      <c r="AE18" s="439"/>
      <c r="AF18" s="440"/>
      <c r="AG18" s="69"/>
      <c r="BD18" s="68"/>
    </row>
    <row r="19" spans="1:68" ht="27.75" hidden="1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hidden="1" customHeight="1" x14ac:dyDescent="0.25">
      <c r="A20" s="279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3"/>
      <c r="AB20" s="263"/>
      <c r="AC20" s="263"/>
    </row>
    <row r="21" spans="1:68" ht="14.25" hidden="1" customHeight="1" x14ac:dyDescent="0.25">
      <c r="A21" s="291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1">
        <v>4607111035752</v>
      </c>
      <c r="E22" s="282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3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4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4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hidden="1" customHeight="1" x14ac:dyDescent="0.25">
      <c r="A26" s="279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3"/>
      <c r="AB26" s="263"/>
      <c r="AC26" s="263"/>
    </row>
    <row r="27" spans="1:68" ht="14.25" hidden="1" customHeight="1" x14ac:dyDescent="0.25">
      <c r="A27" s="291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1">
        <v>4607111036537</v>
      </c>
      <c r="E28" s="282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68">
        <v>112</v>
      </c>
      <c r="Y28" s="26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1">
        <v>4607111036605</v>
      </c>
      <c r="E29" s="282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68">
        <v>28</v>
      </c>
      <c r="Y29" s="26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83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4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140</v>
      </c>
      <c r="Y30" s="270">
        <f>IFERROR(SUM(Y28:Y29),"0")</f>
        <v>140</v>
      </c>
      <c r="Z30" s="270">
        <f>IFERROR(IF(Z28="",0,Z28),"0")+IFERROR(IF(Z29="",0,Z29),"0")</f>
        <v>1.3173999999999999</v>
      </c>
      <c r="AA30" s="271"/>
      <c r="AB30" s="271"/>
      <c r="AC30" s="271"/>
    </row>
    <row r="31" spans="1:68" x14ac:dyDescent="0.2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4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210</v>
      </c>
      <c r="Y31" s="270">
        <f>IFERROR(SUMPRODUCT(Y28:Y29*H28:H29),"0")</f>
        <v>210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63"/>
      <c r="AB32" s="263"/>
      <c r="AC32" s="263"/>
    </row>
    <row r="33" spans="1:68" ht="14.25" hidden="1" customHeight="1" x14ac:dyDescent="0.25">
      <c r="A33" s="291" t="s">
        <v>64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4"/>
      <c r="AB33" s="264"/>
      <c r="AC33" s="264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1">
        <v>4620207490075</v>
      </c>
      <c r="E34" s="282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1">
        <v>4620207490174</v>
      </c>
      <c r="E35" s="282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1">
        <v>4620207490044</v>
      </c>
      <c r="E36" s="282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68">
        <v>12</v>
      </c>
      <c r="Y36" s="26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3"/>
      <c r="B37" s="28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4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12</v>
      </c>
      <c r="Y37" s="270">
        <f>IFERROR(SUM(Y34:Y36),"0")</f>
        <v>12</v>
      </c>
      <c r="Z37" s="270">
        <f>IFERROR(IF(Z34="",0,Z34),"0")+IFERROR(IF(Z35="",0,Z35),"0")+IFERROR(IF(Z36="",0,Z36),"0")</f>
        <v>0.186</v>
      </c>
      <c r="AA37" s="271"/>
      <c r="AB37" s="271"/>
      <c r="AC37" s="271"/>
    </row>
    <row r="38" spans="1:68" x14ac:dyDescent="0.2">
      <c r="A38" s="280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4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67.199999999999989</v>
      </c>
      <c r="Y38" s="270">
        <f>IFERROR(SUMPRODUCT(Y34:Y36*H34:H36),"0")</f>
        <v>67.199999999999989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63"/>
      <c r="AB39" s="263"/>
      <c r="AC39" s="263"/>
    </row>
    <row r="40" spans="1:68" ht="14.25" hidden="1" customHeight="1" x14ac:dyDescent="0.25">
      <c r="A40" s="291" t="s">
        <v>64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1">
        <v>4607111039385</v>
      </c>
      <c r="E41" s="282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1">
        <v>4607111038982</v>
      </c>
      <c r="E42" s="282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68">
        <v>24</v>
      </c>
      <c r="Y42" s="269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1">
        <v>4607111039354</v>
      </c>
      <c r="E43" s="282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1">
        <v>4607111039330</v>
      </c>
      <c r="E44" s="282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3"/>
      <c r="B45" s="28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4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24</v>
      </c>
      <c r="Y45" s="270">
        <f>IFERROR(SUM(Y41:Y44),"0")</f>
        <v>24</v>
      </c>
      <c r="Z45" s="270">
        <f>IFERROR(IF(Z41="",0,Z41),"0")+IFERROR(IF(Z42="",0,Z42),"0")+IFERROR(IF(Z43="",0,Z43),"0")+IFERROR(IF(Z44="",0,Z44),"0")</f>
        <v>0.372</v>
      </c>
      <c r="AA45" s="271"/>
      <c r="AB45" s="271"/>
      <c r="AC45" s="271"/>
    </row>
    <row r="46" spans="1:68" x14ac:dyDescent="0.2">
      <c r="A46" s="280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4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168</v>
      </c>
      <c r="Y46" s="270">
        <f>IFERROR(SUMPRODUCT(Y41:Y44*H41:H44),"0")</f>
        <v>168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63"/>
      <c r="AB47" s="263"/>
      <c r="AC47" s="263"/>
    </row>
    <row r="48" spans="1:68" ht="14.25" hidden="1" customHeight="1" x14ac:dyDescent="0.25">
      <c r="A48" s="291" t="s">
        <v>64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1">
        <v>4620207490822</v>
      </c>
      <c r="E49" s="282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3"/>
      <c r="B50" s="28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4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80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4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91" t="s">
        <v>77</v>
      </c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64"/>
      <c r="AB52" s="264"/>
      <c r="AC52" s="264"/>
    </row>
    <row r="53" spans="1:68" ht="27" hidden="1" customHeight="1" x14ac:dyDescent="0.25">
      <c r="A53" s="54" t="s">
        <v>112</v>
      </c>
      <c r="B53" s="54" t="s">
        <v>113</v>
      </c>
      <c r="C53" s="31">
        <v>4301132194</v>
      </c>
      <c r="D53" s="281">
        <v>4607111039712</v>
      </c>
      <c r="E53" s="282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3"/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4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80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4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91" t="s">
        <v>115</v>
      </c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4301136018</v>
      </c>
      <c r="D57" s="281">
        <v>4607111037008</v>
      </c>
      <c r="E57" s="282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6"/>
      <c r="R57" s="286"/>
      <c r="S57" s="286"/>
      <c r="T57" s="287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119</v>
      </c>
      <c r="B58" s="54" t="s">
        <v>120</v>
      </c>
      <c r="C58" s="31">
        <v>4301136015</v>
      </c>
      <c r="D58" s="281">
        <v>4607111037398</v>
      </c>
      <c r="E58" s="282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6"/>
      <c r="R58" s="286"/>
      <c r="S58" s="286"/>
      <c r="T58" s="287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283"/>
      <c r="B59" s="28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4"/>
      <c r="P59" s="276" t="s">
        <v>73</v>
      </c>
      <c r="Q59" s="277"/>
      <c r="R59" s="277"/>
      <c r="S59" s="277"/>
      <c r="T59" s="277"/>
      <c r="U59" s="277"/>
      <c r="V59" s="278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hidden="1" x14ac:dyDescent="0.2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4"/>
      <c r="P60" s="276" t="s">
        <v>73</v>
      </c>
      <c r="Q60" s="277"/>
      <c r="R60" s="277"/>
      <c r="S60" s="277"/>
      <c r="T60" s="277"/>
      <c r="U60" s="277"/>
      <c r="V60" s="278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hidden="1" customHeight="1" x14ac:dyDescent="0.25">
      <c r="A61" s="291" t="s">
        <v>121</v>
      </c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64"/>
      <c r="AB61" s="264"/>
      <c r="AC61" s="264"/>
    </row>
    <row r="62" spans="1:68" ht="27" hidden="1" customHeight="1" x14ac:dyDescent="0.25">
      <c r="A62" s="54" t="s">
        <v>122</v>
      </c>
      <c r="B62" s="54" t="s">
        <v>123</v>
      </c>
      <c r="C62" s="31">
        <v>4301135664</v>
      </c>
      <c r="D62" s="281">
        <v>4607111039705</v>
      </c>
      <c r="E62" s="282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hidden="1" customHeight="1" x14ac:dyDescent="0.25">
      <c r="A63" s="54" t="s">
        <v>124</v>
      </c>
      <c r="B63" s="54" t="s">
        <v>125</v>
      </c>
      <c r="C63" s="31">
        <v>4301135665</v>
      </c>
      <c r="D63" s="281">
        <v>4607111039729</v>
      </c>
      <c r="E63" s="282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4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127</v>
      </c>
      <c r="B64" s="54" t="s">
        <v>128</v>
      </c>
      <c r="C64" s="31">
        <v>4301135702</v>
      </c>
      <c r="D64" s="281">
        <v>4620207490228</v>
      </c>
      <c r="E64" s="282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283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4"/>
      <c r="P65" s="276" t="s">
        <v>73</v>
      </c>
      <c r="Q65" s="277"/>
      <c r="R65" s="277"/>
      <c r="S65" s="277"/>
      <c r="T65" s="277"/>
      <c r="U65" s="277"/>
      <c r="V65" s="278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hidden="1" x14ac:dyDescent="0.2">
      <c r="A66" s="280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4"/>
      <c r="P66" s="276" t="s">
        <v>73</v>
      </c>
      <c r="Q66" s="277"/>
      <c r="R66" s="277"/>
      <c r="S66" s="277"/>
      <c r="T66" s="277"/>
      <c r="U66" s="277"/>
      <c r="V66" s="278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hidden="1" customHeight="1" x14ac:dyDescent="0.25">
      <c r="A67" s="279" t="s">
        <v>129</v>
      </c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63"/>
      <c r="AB67" s="263"/>
      <c r="AC67" s="263"/>
    </row>
    <row r="68" spans="1:68" ht="14.25" hidden="1" customHeight="1" x14ac:dyDescent="0.25">
      <c r="A68" s="291" t="s">
        <v>64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4"/>
      <c r="AB68" s="264"/>
      <c r="AC68" s="264"/>
    </row>
    <row r="69" spans="1:68" ht="27" hidden="1" customHeight="1" x14ac:dyDescent="0.25">
      <c r="A69" s="54" t="s">
        <v>130</v>
      </c>
      <c r="B69" s="54" t="s">
        <v>131</v>
      </c>
      <c r="C69" s="31">
        <v>4301070977</v>
      </c>
      <c r="D69" s="281">
        <v>4607111037411</v>
      </c>
      <c r="E69" s="282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68</v>
      </c>
      <c r="M69" s="33" t="s">
        <v>69</v>
      </c>
      <c r="N69" s="33"/>
      <c r="O69" s="32">
        <v>180</v>
      </c>
      <c r="P69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6"/>
      <c r="R69" s="286"/>
      <c r="S69" s="286"/>
      <c r="T69" s="287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72</v>
      </c>
      <c r="AK69" s="71">
        <v>1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81">
        <v>4607111036728</v>
      </c>
      <c r="E70" s="282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6"/>
      <c r="R70" s="286"/>
      <c r="S70" s="286"/>
      <c r="T70" s="287"/>
      <c r="U70" s="34"/>
      <c r="V70" s="34"/>
      <c r="W70" s="35" t="s">
        <v>70</v>
      </c>
      <c r="X70" s="268">
        <v>24</v>
      </c>
      <c r="Y70" s="269">
        <f>IFERROR(IF(X70="","",X70),"")</f>
        <v>24</v>
      </c>
      <c r="Z70" s="36">
        <f>IFERROR(IF(X70="","",X70*0.00866),"")</f>
        <v>0.20783999999999997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125.11679999999998</v>
      </c>
      <c r="BN70" s="67">
        <f>IFERROR(Y70*I70,"0")</f>
        <v>125.11679999999998</v>
      </c>
      <c r="BO70" s="67">
        <f>IFERROR(X70/J70,"0")</f>
        <v>0.16666666666666666</v>
      </c>
      <c r="BP70" s="67">
        <f>IFERROR(Y70/J70,"0")</f>
        <v>0.16666666666666666</v>
      </c>
    </row>
    <row r="71" spans="1:68" x14ac:dyDescent="0.2">
      <c r="A71" s="283"/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4"/>
      <c r="P71" s="276" t="s">
        <v>73</v>
      </c>
      <c r="Q71" s="277"/>
      <c r="R71" s="277"/>
      <c r="S71" s="277"/>
      <c r="T71" s="277"/>
      <c r="U71" s="277"/>
      <c r="V71" s="278"/>
      <c r="W71" s="37" t="s">
        <v>70</v>
      </c>
      <c r="X71" s="270">
        <f>IFERROR(SUM(X69:X70),"0")</f>
        <v>24</v>
      </c>
      <c r="Y71" s="270">
        <f>IFERROR(SUM(Y69:Y70),"0")</f>
        <v>24</v>
      </c>
      <c r="Z71" s="270">
        <f>IFERROR(IF(Z69="",0,Z69),"0")+IFERROR(IF(Z70="",0,Z70),"0")</f>
        <v>0.20783999999999997</v>
      </c>
      <c r="AA71" s="271"/>
      <c r="AB71" s="271"/>
      <c r="AC71" s="271"/>
    </row>
    <row r="72" spans="1:68" x14ac:dyDescent="0.2">
      <c r="A72" s="280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84"/>
      <c r="P72" s="276" t="s">
        <v>73</v>
      </c>
      <c r="Q72" s="277"/>
      <c r="R72" s="277"/>
      <c r="S72" s="277"/>
      <c r="T72" s="277"/>
      <c r="U72" s="277"/>
      <c r="V72" s="278"/>
      <c r="W72" s="37" t="s">
        <v>74</v>
      </c>
      <c r="X72" s="270">
        <f>IFERROR(SUMPRODUCT(X69:X70*H69:H70),"0")</f>
        <v>120</v>
      </c>
      <c r="Y72" s="270">
        <f>IFERROR(SUMPRODUCT(Y69:Y70*H69:H70),"0")</f>
        <v>120</v>
      </c>
      <c r="Z72" s="37"/>
      <c r="AA72" s="271"/>
      <c r="AB72" s="271"/>
      <c r="AC72" s="271"/>
    </row>
    <row r="73" spans="1:68" ht="16.5" hidden="1" customHeight="1" x14ac:dyDescent="0.25">
      <c r="A73" s="279" t="s">
        <v>136</v>
      </c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63"/>
      <c r="AB73" s="263"/>
      <c r="AC73" s="263"/>
    </row>
    <row r="74" spans="1:68" ht="14.25" hidden="1" customHeight="1" x14ac:dyDescent="0.25">
      <c r="A74" s="291" t="s">
        <v>121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4"/>
      <c r="AB74" s="264"/>
      <c r="AC74" s="264"/>
    </row>
    <row r="75" spans="1:68" ht="27" hidden="1" customHeight="1" x14ac:dyDescent="0.25">
      <c r="A75" s="54" t="s">
        <v>137</v>
      </c>
      <c r="B75" s="54" t="s">
        <v>138</v>
      </c>
      <c r="C75" s="31">
        <v>4301135574</v>
      </c>
      <c r="D75" s="281">
        <v>4607111033659</v>
      </c>
      <c r="E75" s="282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6"/>
      <c r="R75" s="286"/>
      <c r="S75" s="286"/>
      <c r="T75" s="287"/>
      <c r="U75" s="34"/>
      <c r="V75" s="34"/>
      <c r="W75" s="35" t="s">
        <v>70</v>
      </c>
      <c r="X75" s="268">
        <v>0</v>
      </c>
      <c r="Y75" s="269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283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280"/>
      <c r="O76" s="284"/>
      <c r="P76" s="276" t="s">
        <v>73</v>
      </c>
      <c r="Q76" s="277"/>
      <c r="R76" s="277"/>
      <c r="S76" s="277"/>
      <c r="T76" s="277"/>
      <c r="U76" s="277"/>
      <c r="V76" s="278"/>
      <c r="W76" s="37" t="s">
        <v>70</v>
      </c>
      <c r="X76" s="270">
        <f>IFERROR(SUM(X75:X75),"0")</f>
        <v>0</v>
      </c>
      <c r="Y76" s="270">
        <f>IFERROR(SUM(Y75:Y75),"0")</f>
        <v>0</v>
      </c>
      <c r="Z76" s="270">
        <f>IFERROR(IF(Z75="",0,Z75),"0")</f>
        <v>0</v>
      </c>
      <c r="AA76" s="271"/>
      <c r="AB76" s="271"/>
      <c r="AC76" s="271"/>
    </row>
    <row r="77" spans="1:68" hidden="1" x14ac:dyDescent="0.2">
      <c r="A77" s="280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4"/>
      <c r="P77" s="276" t="s">
        <v>73</v>
      </c>
      <c r="Q77" s="277"/>
      <c r="R77" s="277"/>
      <c r="S77" s="277"/>
      <c r="T77" s="277"/>
      <c r="U77" s="277"/>
      <c r="V77" s="278"/>
      <c r="W77" s="37" t="s">
        <v>74</v>
      </c>
      <c r="X77" s="270">
        <f>IFERROR(SUMPRODUCT(X75:X75*H75:H75),"0")</f>
        <v>0</v>
      </c>
      <c r="Y77" s="270">
        <f>IFERROR(SUMPRODUCT(Y75:Y75*H75:H75),"0")</f>
        <v>0</v>
      </c>
      <c r="Z77" s="37"/>
      <c r="AA77" s="271"/>
      <c r="AB77" s="271"/>
      <c r="AC77" s="271"/>
    </row>
    <row r="78" spans="1:68" ht="16.5" hidden="1" customHeight="1" x14ac:dyDescent="0.25">
      <c r="A78" s="279" t="s">
        <v>140</v>
      </c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63"/>
      <c r="AB78" s="263"/>
      <c r="AC78" s="263"/>
    </row>
    <row r="79" spans="1:68" ht="14.25" hidden="1" customHeight="1" x14ac:dyDescent="0.25">
      <c r="A79" s="291" t="s">
        <v>141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1">
        <v>4607111034120</v>
      </c>
      <c r="E80" s="282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6"/>
      <c r="R80" s="286"/>
      <c r="S80" s="286"/>
      <c r="T80" s="287"/>
      <c r="U80" s="34"/>
      <c r="V80" s="34"/>
      <c r="W80" s="35" t="s">
        <v>70</v>
      </c>
      <c r="X80" s="268">
        <v>42</v>
      </c>
      <c r="Y80" s="269">
        <f>IFERROR(IF(X80="","",X80),"")</f>
        <v>42</v>
      </c>
      <c r="Z80" s="36">
        <f>IFERROR(IF(X80="","",X80*0.01788),"")</f>
        <v>0.75095999999999996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81">
        <v>4607111034137</v>
      </c>
      <c r="E81" s="282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68">
        <v>28</v>
      </c>
      <c r="Y81" s="269">
        <f>IFERROR(IF(X81="","",X81),"")</f>
        <v>28</v>
      </c>
      <c r="Z81" s="36">
        <f>IFERROR(IF(X81="","",X81*0.01788),"")</f>
        <v>0.50063999999999997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83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4"/>
      <c r="P82" s="276" t="s">
        <v>73</v>
      </c>
      <c r="Q82" s="277"/>
      <c r="R82" s="277"/>
      <c r="S82" s="277"/>
      <c r="T82" s="277"/>
      <c r="U82" s="277"/>
      <c r="V82" s="278"/>
      <c r="W82" s="37" t="s">
        <v>70</v>
      </c>
      <c r="X82" s="270">
        <f>IFERROR(SUM(X80:X81),"0")</f>
        <v>70</v>
      </c>
      <c r="Y82" s="270">
        <f>IFERROR(SUM(Y80:Y81),"0")</f>
        <v>70</v>
      </c>
      <c r="Z82" s="270">
        <f>IFERROR(IF(Z80="",0,Z80),"0")+IFERROR(IF(Z81="",0,Z81),"0")</f>
        <v>1.2515999999999998</v>
      </c>
      <c r="AA82" s="271"/>
      <c r="AB82" s="271"/>
      <c r="AC82" s="271"/>
    </row>
    <row r="83" spans="1:68" x14ac:dyDescent="0.2">
      <c r="A83" s="280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84"/>
      <c r="P83" s="276" t="s">
        <v>73</v>
      </c>
      <c r="Q83" s="277"/>
      <c r="R83" s="277"/>
      <c r="S83" s="277"/>
      <c r="T83" s="277"/>
      <c r="U83" s="277"/>
      <c r="V83" s="278"/>
      <c r="W83" s="37" t="s">
        <v>74</v>
      </c>
      <c r="X83" s="270">
        <f>IFERROR(SUMPRODUCT(X80:X81*H80:H81),"0")</f>
        <v>252</v>
      </c>
      <c r="Y83" s="270">
        <f>IFERROR(SUMPRODUCT(Y80:Y81*H80:H81),"0")</f>
        <v>252</v>
      </c>
      <c r="Z83" s="37"/>
      <c r="AA83" s="271"/>
      <c r="AB83" s="271"/>
      <c r="AC83" s="271"/>
    </row>
    <row r="84" spans="1:68" ht="16.5" hidden="1" customHeight="1" x14ac:dyDescent="0.25">
      <c r="A84" s="279" t="s">
        <v>148</v>
      </c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63"/>
      <c r="AB84" s="263"/>
      <c r="AC84" s="263"/>
    </row>
    <row r="85" spans="1:68" ht="14.25" hidden="1" customHeight="1" x14ac:dyDescent="0.25">
      <c r="A85" s="291" t="s">
        <v>121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4"/>
      <c r="AB85" s="264"/>
      <c r="AC85" s="264"/>
    </row>
    <row r="86" spans="1:68" ht="27" customHeight="1" x14ac:dyDescent="0.25">
      <c r="A86" s="54" t="s">
        <v>149</v>
      </c>
      <c r="B86" s="54" t="s">
        <v>150</v>
      </c>
      <c r="C86" s="31">
        <v>4301135763</v>
      </c>
      <c r="D86" s="281">
        <v>4620207491027</v>
      </c>
      <c r="E86" s="282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5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6"/>
      <c r="R86" s="286"/>
      <c r="S86" s="286"/>
      <c r="T86" s="287"/>
      <c r="U86" s="34"/>
      <c r="V86" s="34"/>
      <c r="W86" s="35" t="s">
        <v>70</v>
      </c>
      <c r="X86" s="268">
        <v>28</v>
      </c>
      <c r="Y86" s="269">
        <f t="shared" ref="Y86:Y91" si="0">IFERROR(IF(X86="","",X86),"")</f>
        <v>28</v>
      </c>
      <c r="Z86" s="36">
        <f t="shared" ref="Z86:Z91" si="1">IFERROR(IF(X86="","",X86*0.01788),"")</f>
        <v>0.50063999999999997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100.3408</v>
      </c>
      <c r="BN86" s="67">
        <f t="shared" ref="BN86:BN91" si="3">IFERROR(Y86*I86,"0")</f>
        <v>100.3408</v>
      </c>
      <c r="BO86" s="67">
        <f t="shared" ref="BO86:BO91" si="4">IFERROR(X86/J86,"0")</f>
        <v>0.4</v>
      </c>
      <c r="BP86" s="67">
        <f t="shared" ref="BP86:BP91" si="5">IFERROR(Y86/J86,"0")</f>
        <v>0.4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1">
        <v>4620207491003</v>
      </c>
      <c r="E87" s="282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68">
        <v>56</v>
      </c>
      <c r="Y87" s="269">
        <f t="shared" si="0"/>
        <v>56</v>
      </c>
      <c r="Z87" s="36">
        <f t="shared" si="1"/>
        <v>1.0012799999999999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200.6816</v>
      </c>
      <c r="BN87" s="67">
        <f t="shared" si="3"/>
        <v>200.6816</v>
      </c>
      <c r="BO87" s="67">
        <f t="shared" si="4"/>
        <v>0.8</v>
      </c>
      <c r="BP87" s="67">
        <f t="shared" si="5"/>
        <v>0.8</v>
      </c>
    </row>
    <row r="88" spans="1:68" ht="27" customHeight="1" x14ac:dyDescent="0.25">
      <c r="A88" s="54" t="s">
        <v>153</v>
      </c>
      <c r="B88" s="54" t="s">
        <v>154</v>
      </c>
      <c r="C88" s="31">
        <v>4301135768</v>
      </c>
      <c r="D88" s="281">
        <v>4620207491034</v>
      </c>
      <c r="E88" s="282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7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68">
        <v>14</v>
      </c>
      <c r="Y88" s="269">
        <f t="shared" si="0"/>
        <v>14</v>
      </c>
      <c r="Z88" s="36">
        <f t="shared" si="1"/>
        <v>0.25031999999999999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50.170400000000001</v>
      </c>
      <c r="BN88" s="67">
        <f t="shared" si="3"/>
        <v>50.170400000000001</v>
      </c>
      <c r="BO88" s="67">
        <f t="shared" si="4"/>
        <v>0.2</v>
      </c>
      <c r="BP88" s="67">
        <f t="shared" si="5"/>
        <v>0.2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1">
        <v>4620207491010</v>
      </c>
      <c r="E89" s="282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8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68">
        <v>42</v>
      </c>
      <c r="Y89" s="269">
        <f t="shared" si="0"/>
        <v>42</v>
      </c>
      <c r="Z89" s="36">
        <f t="shared" si="1"/>
        <v>0.75095999999999996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150.5112</v>
      </c>
      <c r="BN89" s="67">
        <f t="shared" si="3"/>
        <v>150.5112</v>
      </c>
      <c r="BO89" s="67">
        <f t="shared" si="4"/>
        <v>0.6</v>
      </c>
      <c r="BP89" s="67">
        <f t="shared" si="5"/>
        <v>0.6</v>
      </c>
    </row>
    <row r="90" spans="1:68" ht="27" customHeight="1" x14ac:dyDescent="0.25">
      <c r="A90" s="54" t="s">
        <v>158</v>
      </c>
      <c r="B90" s="54" t="s">
        <v>159</v>
      </c>
      <c r="C90" s="31">
        <v>4301135571</v>
      </c>
      <c r="D90" s="281">
        <v>4607111035028</v>
      </c>
      <c r="E90" s="282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68">
        <v>14</v>
      </c>
      <c r="Y90" s="269">
        <f t="shared" si="0"/>
        <v>14</v>
      </c>
      <c r="Z90" s="36">
        <f t="shared" si="1"/>
        <v>0.25031999999999999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62.283200000000008</v>
      </c>
      <c r="BN90" s="67">
        <f t="shared" si="3"/>
        <v>62.283200000000008</v>
      </c>
      <c r="BO90" s="67">
        <f t="shared" si="4"/>
        <v>0.2</v>
      </c>
      <c r="BP90" s="67">
        <f t="shared" si="5"/>
        <v>0.2</v>
      </c>
    </row>
    <row r="91" spans="1:68" ht="27" hidden="1" customHeight="1" x14ac:dyDescent="0.25">
      <c r="A91" s="54" t="s">
        <v>160</v>
      </c>
      <c r="B91" s="54" t="s">
        <v>161</v>
      </c>
      <c r="C91" s="31">
        <v>4301135285</v>
      </c>
      <c r="D91" s="281">
        <v>4607111036407</v>
      </c>
      <c r="E91" s="282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6"/>
      <c r="R91" s="286"/>
      <c r="S91" s="286"/>
      <c r="T91" s="287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6" t="s">
        <v>162</v>
      </c>
      <c r="AG91" s="67"/>
      <c r="AJ91" s="71" t="s">
        <v>72</v>
      </c>
      <c r="AK91" s="71">
        <v>1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x14ac:dyDescent="0.2">
      <c r="A92" s="283"/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4"/>
      <c r="P92" s="276" t="s">
        <v>73</v>
      </c>
      <c r="Q92" s="277"/>
      <c r="R92" s="277"/>
      <c r="S92" s="277"/>
      <c r="T92" s="277"/>
      <c r="U92" s="277"/>
      <c r="V92" s="278"/>
      <c r="W92" s="37" t="s">
        <v>70</v>
      </c>
      <c r="X92" s="270">
        <f>IFERROR(SUM(X86:X91),"0")</f>
        <v>154</v>
      </c>
      <c r="Y92" s="270">
        <f>IFERROR(SUM(Y86:Y91),"0")</f>
        <v>154</v>
      </c>
      <c r="Z92" s="270">
        <f>IFERROR(IF(Z86="",0,Z86),"0")+IFERROR(IF(Z87="",0,Z87),"0")+IFERROR(IF(Z88="",0,Z88),"0")+IFERROR(IF(Z89="",0,Z89),"0")+IFERROR(IF(Z90="",0,Z90),"0")+IFERROR(IF(Z91="",0,Z91),"0")</f>
        <v>2.75352</v>
      </c>
      <c r="AA92" s="271"/>
      <c r="AB92" s="271"/>
      <c r="AC92" s="271"/>
    </row>
    <row r="93" spans="1:68" x14ac:dyDescent="0.2">
      <c r="A93" s="280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4"/>
      <c r="P93" s="276" t="s">
        <v>73</v>
      </c>
      <c r="Q93" s="277"/>
      <c r="R93" s="277"/>
      <c r="S93" s="277"/>
      <c r="T93" s="277"/>
      <c r="U93" s="277"/>
      <c r="V93" s="278"/>
      <c r="W93" s="37" t="s">
        <v>74</v>
      </c>
      <c r="X93" s="270">
        <f>IFERROR(SUMPRODUCT(X86:X91*H86:H91),"0")</f>
        <v>456.96</v>
      </c>
      <c r="Y93" s="270">
        <f>IFERROR(SUMPRODUCT(Y86:Y91*H86:H91),"0")</f>
        <v>456.96</v>
      </c>
      <c r="Z93" s="37"/>
      <c r="AA93" s="271"/>
      <c r="AB93" s="271"/>
      <c r="AC93" s="271"/>
    </row>
    <row r="94" spans="1:68" ht="16.5" hidden="1" customHeight="1" x14ac:dyDescent="0.25">
      <c r="A94" s="279" t="s">
        <v>163</v>
      </c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  <c r="AA94" s="263"/>
      <c r="AB94" s="263"/>
      <c r="AC94" s="263"/>
    </row>
    <row r="95" spans="1:68" ht="14.25" hidden="1" customHeight="1" x14ac:dyDescent="0.25">
      <c r="A95" s="291" t="s">
        <v>115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4"/>
      <c r="AB95" s="264"/>
      <c r="AC95" s="264"/>
    </row>
    <row r="96" spans="1:68" ht="27" customHeight="1" x14ac:dyDescent="0.25">
      <c r="A96" s="54" t="s">
        <v>164</v>
      </c>
      <c r="B96" s="54" t="s">
        <v>165</v>
      </c>
      <c r="C96" s="31">
        <v>4301136070</v>
      </c>
      <c r="D96" s="281">
        <v>4607025784012</v>
      </c>
      <c r="E96" s="282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6"/>
      <c r="R96" s="286"/>
      <c r="S96" s="286"/>
      <c r="T96" s="287"/>
      <c r="U96" s="34"/>
      <c r="V96" s="34"/>
      <c r="W96" s="35" t="s">
        <v>70</v>
      </c>
      <c r="X96" s="268">
        <v>14</v>
      </c>
      <c r="Y96" s="269">
        <f>IFERROR(IF(X96="","",X96),"")</f>
        <v>14</v>
      </c>
      <c r="Z96" s="36">
        <f>IFERROR(IF(X96="","",X96*0.00936),"")</f>
        <v>0.13103999999999999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customHeight="1" x14ac:dyDescent="0.25">
      <c r="A97" s="54" t="s">
        <v>167</v>
      </c>
      <c r="B97" s="54" t="s">
        <v>168</v>
      </c>
      <c r="C97" s="31">
        <v>4301136079</v>
      </c>
      <c r="D97" s="281">
        <v>4607025784319</v>
      </c>
      <c r="E97" s="282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2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6"/>
      <c r="R97" s="286"/>
      <c r="S97" s="286"/>
      <c r="T97" s="287"/>
      <c r="U97" s="34"/>
      <c r="V97" s="34"/>
      <c r="W97" s="35" t="s">
        <v>70</v>
      </c>
      <c r="X97" s="268">
        <v>14</v>
      </c>
      <c r="Y97" s="269">
        <f>IFERROR(IF(X97="","",X97),"")</f>
        <v>14</v>
      </c>
      <c r="Z97" s="36">
        <f>IFERROR(IF(X97="","",X97*0.01788),"")</f>
        <v>0.25031999999999999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59.415999999999997</v>
      </c>
      <c r="BN97" s="67">
        <f>IFERROR(Y97*I97,"0")</f>
        <v>59.415999999999997</v>
      </c>
      <c r="BO97" s="67">
        <f>IFERROR(X97/J97,"0")</f>
        <v>0.2</v>
      </c>
      <c r="BP97" s="67">
        <f>IFERROR(Y97/J97,"0")</f>
        <v>0.2</v>
      </c>
    </row>
    <row r="98" spans="1:68" x14ac:dyDescent="0.2">
      <c r="A98" s="283"/>
      <c r="B98" s="280"/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4"/>
      <c r="P98" s="276" t="s">
        <v>73</v>
      </c>
      <c r="Q98" s="277"/>
      <c r="R98" s="277"/>
      <c r="S98" s="277"/>
      <c r="T98" s="277"/>
      <c r="U98" s="277"/>
      <c r="V98" s="278"/>
      <c r="W98" s="37" t="s">
        <v>70</v>
      </c>
      <c r="X98" s="270">
        <f>IFERROR(SUM(X96:X97),"0")</f>
        <v>28</v>
      </c>
      <c r="Y98" s="270">
        <f>IFERROR(SUM(Y96:Y97),"0")</f>
        <v>28</v>
      </c>
      <c r="Z98" s="270">
        <f>IFERROR(IF(Z96="",0,Z96),"0")+IFERROR(IF(Z97="",0,Z97),"0")</f>
        <v>0.38135999999999998</v>
      </c>
      <c r="AA98" s="271"/>
      <c r="AB98" s="271"/>
      <c r="AC98" s="271"/>
    </row>
    <row r="99" spans="1:68" x14ac:dyDescent="0.2">
      <c r="A99" s="280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4"/>
      <c r="P99" s="276" t="s">
        <v>73</v>
      </c>
      <c r="Q99" s="277"/>
      <c r="R99" s="277"/>
      <c r="S99" s="277"/>
      <c r="T99" s="277"/>
      <c r="U99" s="277"/>
      <c r="V99" s="278"/>
      <c r="W99" s="37" t="s">
        <v>74</v>
      </c>
      <c r="X99" s="270">
        <f>IFERROR(SUMPRODUCT(X96:X97*H96:H97),"0")</f>
        <v>80.64</v>
      </c>
      <c r="Y99" s="270">
        <f>IFERROR(SUMPRODUCT(Y96:Y97*H96:H97),"0")</f>
        <v>80.64</v>
      </c>
      <c r="Z99" s="37"/>
      <c r="AA99" s="271"/>
      <c r="AB99" s="271"/>
      <c r="AC99" s="271"/>
    </row>
    <row r="100" spans="1:68" ht="16.5" hidden="1" customHeight="1" x14ac:dyDescent="0.25">
      <c r="A100" s="279" t="s">
        <v>169</v>
      </c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63"/>
      <c r="AB100" s="263"/>
      <c r="AC100" s="263"/>
    </row>
    <row r="101" spans="1:68" ht="14.25" hidden="1" customHeight="1" x14ac:dyDescent="0.25">
      <c r="A101" s="291" t="s">
        <v>64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4"/>
      <c r="AB101" s="264"/>
      <c r="AC101" s="264"/>
    </row>
    <row r="102" spans="1:68" ht="27" customHeight="1" x14ac:dyDescent="0.25">
      <c r="A102" s="54" t="s">
        <v>170</v>
      </c>
      <c r="B102" s="54" t="s">
        <v>171</v>
      </c>
      <c r="C102" s="31">
        <v>4301071074</v>
      </c>
      <c r="D102" s="281">
        <v>4620207491157</v>
      </c>
      <c r="E102" s="282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6"/>
      <c r="R102" s="286"/>
      <c r="S102" s="286"/>
      <c r="T102" s="287"/>
      <c r="U102" s="34"/>
      <c r="V102" s="34"/>
      <c r="W102" s="35" t="s">
        <v>70</v>
      </c>
      <c r="X102" s="268">
        <v>12</v>
      </c>
      <c r="Y102" s="269">
        <f t="shared" ref="Y102:Y108" si="6">IFERROR(IF(X102="","",X102),"")</f>
        <v>12</v>
      </c>
      <c r="Z102" s="36">
        <f t="shared" ref="Z102:Z108" si="7">IFERROR(IF(X102="","",X102*0.0155),"")</f>
        <v>0.186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87.36</v>
      </c>
      <c r="BN102" s="67">
        <f t="shared" ref="BN102:BN108" si="9">IFERROR(Y102*I102,"0")</f>
        <v>87.36</v>
      </c>
      <c r="BO102" s="67">
        <f t="shared" ref="BO102:BO108" si="10">IFERROR(X102/J102,"0")</f>
        <v>0.14285714285714285</v>
      </c>
      <c r="BP102" s="67">
        <f t="shared" ref="BP102:BP108" si="11">IFERROR(Y102/J102,"0")</f>
        <v>0.14285714285714285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81">
        <v>4607111039262</v>
      </c>
      <c r="E103" s="282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68">
        <v>12</v>
      </c>
      <c r="Y103" s="269">
        <f t="shared" si="6"/>
        <v>12</v>
      </c>
      <c r="Z103" s="36">
        <f t="shared" si="7"/>
        <v>0.186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80.635199999999998</v>
      </c>
      <c r="BN103" s="67">
        <f t="shared" si="9"/>
        <v>80.635199999999998</v>
      </c>
      <c r="BO103" s="67">
        <f t="shared" si="10"/>
        <v>0.14285714285714285</v>
      </c>
      <c r="BP103" s="67">
        <f t="shared" si="11"/>
        <v>0.14285714285714285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1">
        <v>4607111039248</v>
      </c>
      <c r="E104" s="282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68">
        <v>24</v>
      </c>
      <c r="Y104" s="269">
        <f t="shared" si="6"/>
        <v>24</v>
      </c>
      <c r="Z104" s="36">
        <f t="shared" si="7"/>
        <v>0.372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175.2</v>
      </c>
      <c r="BN104" s="67">
        <f t="shared" si="9"/>
        <v>175.2</v>
      </c>
      <c r="BO104" s="67">
        <f t="shared" si="10"/>
        <v>0.2857142857142857</v>
      </c>
      <c r="BP104" s="67">
        <f t="shared" si="11"/>
        <v>0.2857142857142857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4301070979</v>
      </c>
      <c r="D105" s="281">
        <v>4607111037145</v>
      </c>
      <c r="E105" s="282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180</v>
      </c>
      <c r="B106" s="54" t="s">
        <v>181</v>
      </c>
      <c r="C106" s="31">
        <v>4301071049</v>
      </c>
      <c r="D106" s="281">
        <v>4607111039293</v>
      </c>
      <c r="E106" s="282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68">
        <v>12</v>
      </c>
      <c r="Y106" s="269">
        <f t="shared" si="6"/>
        <v>12</v>
      </c>
      <c r="Z106" s="36">
        <f t="shared" si="7"/>
        <v>0.186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80.635199999999998</v>
      </c>
      <c r="BN106" s="67">
        <f t="shared" si="9"/>
        <v>80.635199999999998</v>
      </c>
      <c r="BO106" s="67">
        <f t="shared" si="10"/>
        <v>0.14285714285714285</v>
      </c>
      <c r="BP106" s="67">
        <f t="shared" si="11"/>
        <v>0.14285714285714285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81">
        <v>4607111039279</v>
      </c>
      <c r="E107" s="282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68">
        <v>72</v>
      </c>
      <c r="Y107" s="269">
        <f t="shared" si="6"/>
        <v>72</v>
      </c>
      <c r="Z107" s="36">
        <f t="shared" si="7"/>
        <v>1.1160000000000001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525.6</v>
      </c>
      <c r="BN107" s="67">
        <f t="shared" si="9"/>
        <v>525.6</v>
      </c>
      <c r="BO107" s="67">
        <f t="shared" si="10"/>
        <v>0.8571428571428571</v>
      </c>
      <c r="BP107" s="67">
        <f t="shared" si="11"/>
        <v>0.8571428571428571</v>
      </c>
    </row>
    <row r="108" spans="1:68" ht="27" hidden="1" customHeight="1" x14ac:dyDescent="0.25">
      <c r="A108" s="54" t="s">
        <v>184</v>
      </c>
      <c r="B108" s="54" t="s">
        <v>185</v>
      </c>
      <c r="C108" s="31">
        <v>4301070978</v>
      </c>
      <c r="D108" s="281">
        <v>4607111037435</v>
      </c>
      <c r="E108" s="282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3"/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4"/>
      <c r="P109" s="276" t="s">
        <v>73</v>
      </c>
      <c r="Q109" s="277"/>
      <c r="R109" s="277"/>
      <c r="S109" s="277"/>
      <c r="T109" s="277"/>
      <c r="U109" s="277"/>
      <c r="V109" s="278"/>
      <c r="W109" s="37" t="s">
        <v>70</v>
      </c>
      <c r="X109" s="270">
        <f>IFERROR(SUM(X102:X108),"0")</f>
        <v>132</v>
      </c>
      <c r="Y109" s="270">
        <f>IFERROR(SUM(Y102:Y108),"0")</f>
        <v>132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2.0460000000000003</v>
      </c>
      <c r="AA109" s="271"/>
      <c r="AB109" s="271"/>
      <c r="AC109" s="271"/>
    </row>
    <row r="110" spans="1:68" x14ac:dyDescent="0.2">
      <c r="A110" s="280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4"/>
      <c r="P110" s="276" t="s">
        <v>73</v>
      </c>
      <c r="Q110" s="277"/>
      <c r="R110" s="277"/>
      <c r="S110" s="277"/>
      <c r="T110" s="277"/>
      <c r="U110" s="277"/>
      <c r="V110" s="278"/>
      <c r="W110" s="37" t="s">
        <v>74</v>
      </c>
      <c r="X110" s="270">
        <f>IFERROR(SUMPRODUCT(X102:X108*H102:H108),"0")</f>
        <v>909.6</v>
      </c>
      <c r="Y110" s="270">
        <f>IFERROR(SUMPRODUCT(Y102:Y108*H102:H108),"0")</f>
        <v>909.6</v>
      </c>
      <c r="Z110" s="37"/>
      <c r="AA110" s="271"/>
      <c r="AB110" s="271"/>
      <c r="AC110" s="271"/>
    </row>
    <row r="111" spans="1:68" ht="14.25" hidden="1" customHeight="1" x14ac:dyDescent="0.25">
      <c r="A111" s="291" t="s">
        <v>121</v>
      </c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64"/>
      <c r="AB111" s="264"/>
      <c r="AC111" s="264"/>
    </row>
    <row r="112" spans="1:68" ht="27" customHeight="1" x14ac:dyDescent="0.25">
      <c r="A112" s="54" t="s">
        <v>187</v>
      </c>
      <c r="B112" s="54" t="s">
        <v>188</v>
      </c>
      <c r="C112" s="31">
        <v>4301135826</v>
      </c>
      <c r="D112" s="281">
        <v>4620207490983</v>
      </c>
      <c r="E112" s="282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5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86"/>
      <c r="R112" s="286"/>
      <c r="S112" s="286"/>
      <c r="T112" s="287"/>
      <c r="U112" s="34"/>
      <c r="V112" s="34"/>
      <c r="W112" s="35" t="s">
        <v>70</v>
      </c>
      <c r="X112" s="268">
        <v>14</v>
      </c>
      <c r="Y112" s="269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46.810400000000001</v>
      </c>
      <c r="BN112" s="67">
        <f>IFERROR(Y112*I112,"0")</f>
        <v>46.810400000000001</v>
      </c>
      <c r="BO112" s="67">
        <f>IFERROR(X112/J112,"0")</f>
        <v>0.2</v>
      </c>
      <c r="BP112" s="67">
        <f>IFERROR(Y112/J112,"0")</f>
        <v>0.2</v>
      </c>
    </row>
    <row r="113" spans="1:68" x14ac:dyDescent="0.2">
      <c r="A113" s="283"/>
      <c r="B113" s="280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4"/>
      <c r="P113" s="276" t="s">
        <v>73</v>
      </c>
      <c r="Q113" s="277"/>
      <c r="R113" s="277"/>
      <c r="S113" s="277"/>
      <c r="T113" s="277"/>
      <c r="U113" s="277"/>
      <c r="V113" s="278"/>
      <c r="W113" s="37" t="s">
        <v>70</v>
      </c>
      <c r="X113" s="270">
        <f>IFERROR(SUM(X112:X112),"0")</f>
        <v>14</v>
      </c>
      <c r="Y113" s="270">
        <f>IFERROR(SUM(Y112:Y112),"0")</f>
        <v>14</v>
      </c>
      <c r="Z113" s="270">
        <f>IFERROR(IF(Z112="",0,Z112),"0")</f>
        <v>0.25031999999999999</v>
      </c>
      <c r="AA113" s="271"/>
      <c r="AB113" s="271"/>
      <c r="AC113" s="271"/>
    </row>
    <row r="114" spans="1:68" x14ac:dyDescent="0.2">
      <c r="A114" s="280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4"/>
      <c r="P114" s="276" t="s">
        <v>73</v>
      </c>
      <c r="Q114" s="277"/>
      <c r="R114" s="277"/>
      <c r="S114" s="277"/>
      <c r="T114" s="277"/>
      <c r="U114" s="277"/>
      <c r="V114" s="278"/>
      <c r="W114" s="37" t="s">
        <v>74</v>
      </c>
      <c r="X114" s="270">
        <f>IFERROR(SUMPRODUCT(X112:X112*H112:H112),"0")</f>
        <v>36.96</v>
      </c>
      <c r="Y114" s="270">
        <f>IFERROR(SUMPRODUCT(Y112:Y112*H112:H112),"0")</f>
        <v>36.96</v>
      </c>
      <c r="Z114" s="37"/>
      <c r="AA114" s="271"/>
      <c r="AB114" s="271"/>
      <c r="AC114" s="271"/>
    </row>
    <row r="115" spans="1:68" ht="14.25" hidden="1" customHeight="1" x14ac:dyDescent="0.25">
      <c r="A115" s="291" t="s">
        <v>190</v>
      </c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64"/>
      <c r="AB115" s="264"/>
      <c r="AC115" s="264"/>
    </row>
    <row r="116" spans="1:68" ht="27" hidden="1" customHeight="1" x14ac:dyDescent="0.25">
      <c r="A116" s="54" t="s">
        <v>191</v>
      </c>
      <c r="B116" s="54" t="s">
        <v>192</v>
      </c>
      <c r="C116" s="31">
        <v>4301071094</v>
      </c>
      <c r="D116" s="281">
        <v>4620207491140</v>
      </c>
      <c r="E116" s="282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87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86"/>
      <c r="R116" s="286"/>
      <c r="S116" s="286"/>
      <c r="T116" s="287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idden="1" x14ac:dyDescent="0.2">
      <c r="A117" s="283"/>
      <c r="B117" s="280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4"/>
      <c r="P117" s="276" t="s">
        <v>73</v>
      </c>
      <c r="Q117" s="277"/>
      <c r="R117" s="277"/>
      <c r="S117" s="277"/>
      <c r="T117" s="277"/>
      <c r="U117" s="277"/>
      <c r="V117" s="278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hidden="1" x14ac:dyDescent="0.2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4"/>
      <c r="P118" s="276" t="s">
        <v>73</v>
      </c>
      <c r="Q118" s="277"/>
      <c r="R118" s="277"/>
      <c r="S118" s="277"/>
      <c r="T118" s="277"/>
      <c r="U118" s="277"/>
      <c r="V118" s="278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hidden="1" customHeight="1" x14ac:dyDescent="0.25">
      <c r="A119" s="279" t="s">
        <v>194</v>
      </c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63"/>
      <c r="AB119" s="263"/>
      <c r="AC119" s="263"/>
    </row>
    <row r="120" spans="1:68" ht="14.25" hidden="1" customHeight="1" x14ac:dyDescent="0.25">
      <c r="A120" s="291" t="s">
        <v>121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1">
        <v>4607111034014</v>
      </c>
      <c r="E121" s="282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86"/>
      <c r="R121" s="286"/>
      <c r="S121" s="286"/>
      <c r="T121" s="287"/>
      <c r="U121" s="34"/>
      <c r="V121" s="34"/>
      <c r="W121" s="35" t="s">
        <v>70</v>
      </c>
      <c r="X121" s="268">
        <v>70</v>
      </c>
      <c r="Y121" s="269">
        <f>IFERROR(IF(X121="","",X121),"")</f>
        <v>70</v>
      </c>
      <c r="Z121" s="36">
        <f>IFERROR(IF(X121="","",X121*0.01788),"")</f>
        <v>1.2516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1">
        <v>4607111033994</v>
      </c>
      <c r="E122" s="282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68">
        <v>84</v>
      </c>
      <c r="Y122" s="269">
        <f>IFERROR(IF(X122="","",X122),"")</f>
        <v>84</v>
      </c>
      <c r="Z122" s="36">
        <f>IFERROR(IF(X122="","",X122*0.01788),"")</f>
        <v>1.5019199999999999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311.10239999999999</v>
      </c>
      <c r="BN122" s="67">
        <f>IFERROR(Y122*I122,"0")</f>
        <v>311.10239999999999</v>
      </c>
      <c r="BO122" s="67">
        <f>IFERROR(X122/J122,"0")</f>
        <v>1.2</v>
      </c>
      <c r="BP122" s="67">
        <f>IFERROR(Y122/J122,"0")</f>
        <v>1.2</v>
      </c>
    </row>
    <row r="123" spans="1:68" x14ac:dyDescent="0.2">
      <c r="A123" s="283"/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4"/>
      <c r="P123" s="276" t="s">
        <v>73</v>
      </c>
      <c r="Q123" s="277"/>
      <c r="R123" s="277"/>
      <c r="S123" s="277"/>
      <c r="T123" s="277"/>
      <c r="U123" s="277"/>
      <c r="V123" s="278"/>
      <c r="W123" s="37" t="s">
        <v>70</v>
      </c>
      <c r="X123" s="270">
        <f>IFERROR(SUM(X121:X122),"0")</f>
        <v>154</v>
      </c>
      <c r="Y123" s="270">
        <f>IFERROR(SUM(Y121:Y122),"0")</f>
        <v>154</v>
      </c>
      <c r="Z123" s="270">
        <f>IFERROR(IF(Z121="",0,Z121),"0")+IFERROR(IF(Z122="",0,Z122),"0")</f>
        <v>2.75352</v>
      </c>
      <c r="AA123" s="271"/>
      <c r="AB123" s="271"/>
      <c r="AC123" s="271"/>
    </row>
    <row r="124" spans="1:68" x14ac:dyDescent="0.2">
      <c r="A124" s="280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4"/>
      <c r="P124" s="276" t="s">
        <v>73</v>
      </c>
      <c r="Q124" s="277"/>
      <c r="R124" s="277"/>
      <c r="S124" s="277"/>
      <c r="T124" s="277"/>
      <c r="U124" s="277"/>
      <c r="V124" s="278"/>
      <c r="W124" s="37" t="s">
        <v>74</v>
      </c>
      <c r="X124" s="270">
        <f>IFERROR(SUMPRODUCT(X121:X122*H121:H122),"0")</f>
        <v>462</v>
      </c>
      <c r="Y124" s="270">
        <f>IFERROR(SUMPRODUCT(Y121:Y122*H121:H122),"0")</f>
        <v>462</v>
      </c>
      <c r="Z124" s="37"/>
      <c r="AA124" s="271"/>
      <c r="AB124" s="271"/>
      <c r="AC124" s="271"/>
    </row>
    <row r="125" spans="1:68" ht="16.5" hidden="1" customHeight="1" x14ac:dyDescent="0.25">
      <c r="A125" s="279" t="s">
        <v>202</v>
      </c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63"/>
      <c r="AB125" s="263"/>
      <c r="AC125" s="263"/>
    </row>
    <row r="126" spans="1:68" ht="14.25" hidden="1" customHeight="1" x14ac:dyDescent="0.25">
      <c r="A126" s="291" t="s">
        <v>121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4"/>
      <c r="AB126" s="264"/>
      <c r="AC126" s="264"/>
    </row>
    <row r="127" spans="1:68" ht="27" customHeight="1" x14ac:dyDescent="0.25">
      <c r="A127" s="54" t="s">
        <v>203</v>
      </c>
      <c r="B127" s="54" t="s">
        <v>204</v>
      </c>
      <c r="C127" s="31">
        <v>4301135824</v>
      </c>
      <c r="D127" s="281">
        <v>4607111039095</v>
      </c>
      <c r="E127" s="282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2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86"/>
      <c r="R127" s="286"/>
      <c r="S127" s="286"/>
      <c r="T127" s="287"/>
      <c r="U127" s="34"/>
      <c r="V127" s="34"/>
      <c r="W127" s="35" t="s">
        <v>70</v>
      </c>
      <c r="X127" s="268">
        <v>14</v>
      </c>
      <c r="Y127" s="269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52.472000000000001</v>
      </c>
      <c r="BN127" s="67">
        <f>IFERROR(Y127*I127,"0")</f>
        <v>52.472000000000001</v>
      </c>
      <c r="BO127" s="67">
        <f>IFERROR(X127/J127,"0")</f>
        <v>0.2</v>
      </c>
      <c r="BP127" s="67">
        <f>IFERROR(Y127/J127,"0")</f>
        <v>0.2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1">
        <v>4607111034199</v>
      </c>
      <c r="E128" s="282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68">
        <v>28</v>
      </c>
      <c r="Y128" s="269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103.70079999999999</v>
      </c>
      <c r="BN128" s="67">
        <f>IFERROR(Y128*I128,"0")</f>
        <v>103.70079999999999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283"/>
      <c r="B129" s="280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4"/>
      <c r="P129" s="276" t="s">
        <v>73</v>
      </c>
      <c r="Q129" s="277"/>
      <c r="R129" s="277"/>
      <c r="S129" s="277"/>
      <c r="T129" s="277"/>
      <c r="U129" s="277"/>
      <c r="V129" s="278"/>
      <c r="W129" s="37" t="s">
        <v>70</v>
      </c>
      <c r="X129" s="270">
        <f>IFERROR(SUM(X127:X128),"0")</f>
        <v>42</v>
      </c>
      <c r="Y129" s="270">
        <f>IFERROR(SUM(Y127:Y128),"0")</f>
        <v>42</v>
      </c>
      <c r="Z129" s="270">
        <f>IFERROR(IF(Z127="",0,Z127),"0")+IFERROR(IF(Z128="",0,Z128),"0")</f>
        <v>0.75095999999999996</v>
      </c>
      <c r="AA129" s="271"/>
      <c r="AB129" s="271"/>
      <c r="AC129" s="271"/>
    </row>
    <row r="130" spans="1:68" x14ac:dyDescent="0.2">
      <c r="A130" s="280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4"/>
      <c r="P130" s="276" t="s">
        <v>73</v>
      </c>
      <c r="Q130" s="277"/>
      <c r="R130" s="277"/>
      <c r="S130" s="277"/>
      <c r="T130" s="277"/>
      <c r="U130" s="277"/>
      <c r="V130" s="278"/>
      <c r="W130" s="37" t="s">
        <v>74</v>
      </c>
      <c r="X130" s="270">
        <f>IFERROR(SUMPRODUCT(X127:X128*H127:H128),"0")</f>
        <v>126</v>
      </c>
      <c r="Y130" s="270">
        <f>IFERROR(SUMPRODUCT(Y127:Y128*H127:H128),"0")</f>
        <v>126</v>
      </c>
      <c r="Z130" s="37"/>
      <c r="AA130" s="271"/>
      <c r="AB130" s="271"/>
      <c r="AC130" s="271"/>
    </row>
    <row r="131" spans="1:68" ht="16.5" hidden="1" customHeight="1" x14ac:dyDescent="0.25">
      <c r="A131" s="279" t="s">
        <v>209</v>
      </c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63"/>
      <c r="AB131" s="263"/>
      <c r="AC131" s="263"/>
    </row>
    <row r="132" spans="1:68" ht="14.25" hidden="1" customHeight="1" x14ac:dyDescent="0.25">
      <c r="A132" s="291" t="s">
        <v>121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4"/>
      <c r="AB132" s="264"/>
      <c r="AC132" s="264"/>
    </row>
    <row r="133" spans="1:68" ht="27" hidden="1" customHeight="1" x14ac:dyDescent="0.25">
      <c r="A133" s="54" t="s">
        <v>210</v>
      </c>
      <c r="B133" s="54" t="s">
        <v>211</v>
      </c>
      <c r="C133" s="31">
        <v>4301135753</v>
      </c>
      <c r="D133" s="281">
        <v>4620207490914</v>
      </c>
      <c r="E133" s="282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86"/>
      <c r="R133" s="286"/>
      <c r="S133" s="286"/>
      <c r="T133" s="287"/>
      <c r="U133" s="34"/>
      <c r="V133" s="34"/>
      <c r="W133" s="35" t="s">
        <v>70</v>
      </c>
      <c r="X133" s="268">
        <v>0</v>
      </c>
      <c r="Y133" s="269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1">
        <v>4620207490853</v>
      </c>
      <c r="E134" s="282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68">
        <v>28</v>
      </c>
      <c r="Y134" s="269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197</v>
      </c>
      <c r="AG134" s="67"/>
      <c r="AJ134" s="71" t="s">
        <v>72</v>
      </c>
      <c r="AK134" s="71">
        <v>1</v>
      </c>
      <c r="BB134" s="161" t="s">
        <v>84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x14ac:dyDescent="0.2">
      <c r="A135" s="283"/>
      <c r="B135" s="280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284"/>
      <c r="P135" s="276" t="s">
        <v>73</v>
      </c>
      <c r="Q135" s="277"/>
      <c r="R135" s="277"/>
      <c r="S135" s="277"/>
      <c r="T135" s="277"/>
      <c r="U135" s="277"/>
      <c r="V135" s="278"/>
      <c r="W135" s="37" t="s">
        <v>70</v>
      </c>
      <c r="X135" s="270">
        <f>IFERROR(SUM(X133:X134),"0")</f>
        <v>28</v>
      </c>
      <c r="Y135" s="270">
        <f>IFERROR(SUM(Y133:Y134),"0")</f>
        <v>28</v>
      </c>
      <c r="Z135" s="270">
        <f>IFERROR(IF(Z133="",0,Z133),"0")+IFERROR(IF(Z134="",0,Z134),"0")</f>
        <v>0.50063999999999997</v>
      </c>
      <c r="AA135" s="271"/>
      <c r="AB135" s="271"/>
      <c r="AC135" s="271"/>
    </row>
    <row r="136" spans="1:68" x14ac:dyDescent="0.2">
      <c r="A136" s="280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84"/>
      <c r="P136" s="276" t="s">
        <v>73</v>
      </c>
      <c r="Q136" s="277"/>
      <c r="R136" s="277"/>
      <c r="S136" s="277"/>
      <c r="T136" s="277"/>
      <c r="U136" s="277"/>
      <c r="V136" s="278"/>
      <c r="W136" s="37" t="s">
        <v>74</v>
      </c>
      <c r="X136" s="270">
        <f>IFERROR(SUMPRODUCT(X133:X134*H133:H134),"0")</f>
        <v>67.2</v>
      </c>
      <c r="Y136" s="270">
        <f>IFERROR(SUMPRODUCT(Y133:Y134*H133:H134),"0")</f>
        <v>67.2</v>
      </c>
      <c r="Z136" s="37"/>
      <c r="AA136" s="271"/>
      <c r="AB136" s="271"/>
      <c r="AC136" s="271"/>
    </row>
    <row r="137" spans="1:68" ht="16.5" hidden="1" customHeight="1" x14ac:dyDescent="0.25">
      <c r="A137" s="279" t="s">
        <v>214</v>
      </c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63"/>
      <c r="AB137" s="263"/>
      <c r="AC137" s="263"/>
    </row>
    <row r="138" spans="1:68" ht="14.25" hidden="1" customHeight="1" x14ac:dyDescent="0.25">
      <c r="A138" s="291" t="s">
        <v>121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4"/>
      <c r="AB138" s="264"/>
      <c r="AC138" s="264"/>
    </row>
    <row r="139" spans="1:68" ht="27" hidden="1" customHeight="1" x14ac:dyDescent="0.25">
      <c r="A139" s="54" t="s">
        <v>215</v>
      </c>
      <c r="B139" s="54" t="s">
        <v>216</v>
      </c>
      <c r="C139" s="31">
        <v>4301135570</v>
      </c>
      <c r="D139" s="281">
        <v>4607111035806</v>
      </c>
      <c r="E139" s="282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5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86"/>
      <c r="R139" s="286"/>
      <c r="S139" s="286"/>
      <c r="T139" s="287"/>
      <c r="U139" s="34"/>
      <c r="V139" s="34"/>
      <c r="W139" s="35" t="s">
        <v>70</v>
      </c>
      <c r="X139" s="268">
        <v>0</v>
      </c>
      <c r="Y139" s="269">
        <f>IFERROR(IF(X139="","",X139),"")</f>
        <v>0</v>
      </c>
      <c r="Z139" s="36">
        <f>IFERROR(IF(X139="","",X139*0.01788),"")</f>
        <v>0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283"/>
      <c r="B140" s="280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284"/>
      <c r="P140" s="276" t="s">
        <v>73</v>
      </c>
      <c r="Q140" s="277"/>
      <c r="R140" s="277"/>
      <c r="S140" s="277"/>
      <c r="T140" s="277"/>
      <c r="U140" s="277"/>
      <c r="V140" s="278"/>
      <c r="W140" s="37" t="s">
        <v>70</v>
      </c>
      <c r="X140" s="270">
        <f>IFERROR(SUM(X139:X139),"0")</f>
        <v>0</v>
      </c>
      <c r="Y140" s="270">
        <f>IFERROR(SUM(Y139:Y139),"0")</f>
        <v>0</v>
      </c>
      <c r="Z140" s="270">
        <f>IFERROR(IF(Z139="",0,Z139),"0")</f>
        <v>0</v>
      </c>
      <c r="AA140" s="271"/>
      <c r="AB140" s="271"/>
      <c r="AC140" s="271"/>
    </row>
    <row r="141" spans="1:68" hidden="1" x14ac:dyDescent="0.2">
      <c r="A141" s="280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4"/>
      <c r="P141" s="276" t="s">
        <v>73</v>
      </c>
      <c r="Q141" s="277"/>
      <c r="R141" s="277"/>
      <c r="S141" s="277"/>
      <c r="T141" s="277"/>
      <c r="U141" s="277"/>
      <c r="V141" s="278"/>
      <c r="W141" s="37" t="s">
        <v>74</v>
      </c>
      <c r="X141" s="270">
        <f>IFERROR(SUMPRODUCT(X139:X139*H139:H139),"0")</f>
        <v>0</v>
      </c>
      <c r="Y141" s="270">
        <f>IFERROR(SUMPRODUCT(Y139:Y139*H139:H139),"0")</f>
        <v>0</v>
      </c>
      <c r="Z141" s="37"/>
      <c r="AA141" s="271"/>
      <c r="AB141" s="271"/>
      <c r="AC141" s="271"/>
    </row>
    <row r="142" spans="1:68" ht="16.5" hidden="1" customHeight="1" x14ac:dyDescent="0.25">
      <c r="A142" s="279" t="s">
        <v>218</v>
      </c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63"/>
      <c r="AB142" s="263"/>
      <c r="AC142" s="263"/>
    </row>
    <row r="143" spans="1:68" ht="14.25" hidden="1" customHeight="1" x14ac:dyDescent="0.25">
      <c r="A143" s="291" t="s">
        <v>121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4"/>
      <c r="AB143" s="264"/>
      <c r="AC143" s="264"/>
    </row>
    <row r="144" spans="1:68" ht="16.5" hidden="1" customHeight="1" x14ac:dyDescent="0.25">
      <c r="A144" s="54" t="s">
        <v>219</v>
      </c>
      <c r="B144" s="54" t="s">
        <v>220</v>
      </c>
      <c r="C144" s="31">
        <v>4301135607</v>
      </c>
      <c r="D144" s="281">
        <v>4607111039613</v>
      </c>
      <c r="E144" s="282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3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86"/>
      <c r="R144" s="286"/>
      <c r="S144" s="286"/>
      <c r="T144" s="287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72</v>
      </c>
      <c r="AK144" s="71">
        <v>1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83"/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4"/>
      <c r="P145" s="276" t="s">
        <v>73</v>
      </c>
      <c r="Q145" s="277"/>
      <c r="R145" s="277"/>
      <c r="S145" s="277"/>
      <c r="T145" s="277"/>
      <c r="U145" s="277"/>
      <c r="V145" s="278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hidden="1" x14ac:dyDescent="0.2">
      <c r="A146" s="280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84"/>
      <c r="P146" s="276" t="s">
        <v>73</v>
      </c>
      <c r="Q146" s="277"/>
      <c r="R146" s="277"/>
      <c r="S146" s="277"/>
      <c r="T146" s="277"/>
      <c r="U146" s="277"/>
      <c r="V146" s="278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hidden="1" customHeight="1" x14ac:dyDescent="0.25">
      <c r="A147" s="279" t="s">
        <v>221</v>
      </c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80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63"/>
      <c r="AB147" s="263"/>
      <c r="AC147" s="263"/>
    </row>
    <row r="148" spans="1:68" ht="14.25" hidden="1" customHeight="1" x14ac:dyDescent="0.25">
      <c r="A148" s="291" t="s">
        <v>190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4"/>
      <c r="AB148" s="264"/>
      <c r="AC148" s="264"/>
    </row>
    <row r="149" spans="1:68" ht="27" hidden="1" customHeight="1" x14ac:dyDescent="0.25">
      <c r="A149" s="54" t="s">
        <v>222</v>
      </c>
      <c r="B149" s="54" t="s">
        <v>223</v>
      </c>
      <c r="C149" s="31">
        <v>4301135540</v>
      </c>
      <c r="D149" s="281">
        <v>4607111035646</v>
      </c>
      <c r="E149" s="282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86"/>
      <c r="R149" s="286"/>
      <c r="S149" s="286"/>
      <c r="T149" s="287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83"/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4"/>
      <c r="P150" s="276" t="s">
        <v>73</v>
      </c>
      <c r="Q150" s="277"/>
      <c r="R150" s="277"/>
      <c r="S150" s="277"/>
      <c r="T150" s="277"/>
      <c r="U150" s="277"/>
      <c r="V150" s="278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hidden="1" x14ac:dyDescent="0.2">
      <c r="A151" s="280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4"/>
      <c r="P151" s="276" t="s">
        <v>73</v>
      </c>
      <c r="Q151" s="277"/>
      <c r="R151" s="277"/>
      <c r="S151" s="277"/>
      <c r="T151" s="277"/>
      <c r="U151" s="277"/>
      <c r="V151" s="278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hidden="1" customHeight="1" x14ac:dyDescent="0.25">
      <c r="A152" s="279" t="s">
        <v>226</v>
      </c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63"/>
      <c r="AB152" s="263"/>
      <c r="AC152" s="263"/>
    </row>
    <row r="153" spans="1:68" ht="14.25" hidden="1" customHeight="1" x14ac:dyDescent="0.25">
      <c r="A153" s="291" t="s">
        <v>121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1">
        <v>4607111036568</v>
      </c>
      <c r="E154" s="282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9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86"/>
      <c r="R154" s="286"/>
      <c r="S154" s="286"/>
      <c r="T154" s="287"/>
      <c r="U154" s="34"/>
      <c r="V154" s="34"/>
      <c r="W154" s="35" t="s">
        <v>70</v>
      </c>
      <c r="X154" s="268">
        <v>98</v>
      </c>
      <c r="Y154" s="269">
        <f>IFERROR(IF(X154="","",X154),"")</f>
        <v>98</v>
      </c>
      <c r="Z154" s="36">
        <f>IFERROR(IF(X154="","",X154*0.00941),"")</f>
        <v>0.92218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205.97639999999998</v>
      </c>
      <c r="BN154" s="67">
        <f>IFERROR(Y154*I154,"0")</f>
        <v>205.97639999999998</v>
      </c>
      <c r="BO154" s="67">
        <f>IFERROR(X154/J154,"0")</f>
        <v>0.7</v>
      </c>
      <c r="BP154" s="67">
        <f>IFERROR(Y154/J154,"0")</f>
        <v>0.7</v>
      </c>
    </row>
    <row r="155" spans="1:68" x14ac:dyDescent="0.2">
      <c r="A155" s="283"/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4"/>
      <c r="P155" s="276" t="s">
        <v>73</v>
      </c>
      <c r="Q155" s="277"/>
      <c r="R155" s="277"/>
      <c r="S155" s="277"/>
      <c r="T155" s="277"/>
      <c r="U155" s="277"/>
      <c r="V155" s="278"/>
      <c r="W155" s="37" t="s">
        <v>70</v>
      </c>
      <c r="X155" s="270">
        <f>IFERROR(SUM(X154:X154),"0")</f>
        <v>98</v>
      </c>
      <c r="Y155" s="270">
        <f>IFERROR(SUM(Y154:Y154),"0")</f>
        <v>98</v>
      </c>
      <c r="Z155" s="270">
        <f>IFERROR(IF(Z154="",0,Z154),"0")</f>
        <v>0.92218</v>
      </c>
      <c r="AA155" s="271"/>
      <c r="AB155" s="271"/>
      <c r="AC155" s="271"/>
    </row>
    <row r="156" spans="1:68" x14ac:dyDescent="0.2">
      <c r="A156" s="280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4"/>
      <c r="P156" s="276" t="s">
        <v>73</v>
      </c>
      <c r="Q156" s="277"/>
      <c r="R156" s="277"/>
      <c r="S156" s="277"/>
      <c r="T156" s="277"/>
      <c r="U156" s="277"/>
      <c r="V156" s="278"/>
      <c r="W156" s="37" t="s">
        <v>74</v>
      </c>
      <c r="X156" s="270">
        <f>IFERROR(SUMPRODUCT(X154:X154*H154:H154),"0")</f>
        <v>164.64</v>
      </c>
      <c r="Y156" s="270">
        <f>IFERROR(SUMPRODUCT(Y154:Y154*H154:H154),"0")</f>
        <v>164.64</v>
      </c>
      <c r="Z156" s="37"/>
      <c r="AA156" s="271"/>
      <c r="AB156" s="271"/>
      <c r="AC156" s="271"/>
    </row>
    <row r="157" spans="1:68" ht="27.75" hidden="1" customHeight="1" x14ac:dyDescent="0.2">
      <c r="A157" s="319" t="s">
        <v>230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  <c r="AA157" s="48"/>
      <c r="AB157" s="48"/>
      <c r="AC157" s="48"/>
    </row>
    <row r="158" spans="1:68" ht="16.5" hidden="1" customHeight="1" x14ac:dyDescent="0.25">
      <c r="A158" s="279" t="s">
        <v>231</v>
      </c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63"/>
      <c r="AB158" s="263"/>
      <c r="AC158" s="263"/>
    </row>
    <row r="159" spans="1:68" ht="14.25" hidden="1" customHeight="1" x14ac:dyDescent="0.25">
      <c r="A159" s="291" t="s">
        <v>64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4"/>
      <c r="AB159" s="264"/>
      <c r="AC159" s="264"/>
    </row>
    <row r="160" spans="1:68" ht="16.5" hidden="1" customHeight="1" x14ac:dyDescent="0.25">
      <c r="A160" s="54" t="s">
        <v>232</v>
      </c>
      <c r="B160" s="54" t="s">
        <v>233</v>
      </c>
      <c r="C160" s="31">
        <v>4301071062</v>
      </c>
      <c r="D160" s="281">
        <v>4607111036384</v>
      </c>
      <c r="E160" s="282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86"/>
      <c r="R160" s="286"/>
      <c r="S160" s="286"/>
      <c r="T160" s="287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235</v>
      </c>
      <c r="B161" s="54" t="s">
        <v>236</v>
      </c>
      <c r="C161" s="31">
        <v>4301071050</v>
      </c>
      <c r="D161" s="281">
        <v>4607111036216</v>
      </c>
      <c r="E161" s="282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68">
        <v>156</v>
      </c>
      <c r="Y161" s="269">
        <f>IFERROR(IF(X161="","",X161),"")</f>
        <v>156</v>
      </c>
      <c r="Z161" s="36">
        <f>IFERROR(IF(X161="","",X161*0.00866),"")</f>
        <v>1.3509599999999999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813.25919999999996</v>
      </c>
      <c r="BN161" s="67">
        <f>IFERROR(Y161*I161,"0")</f>
        <v>813.25919999999996</v>
      </c>
      <c r="BO161" s="67">
        <f>IFERROR(X161/J161,"0")</f>
        <v>1.0833333333333333</v>
      </c>
      <c r="BP161" s="67">
        <f>IFERROR(Y161/J161,"0")</f>
        <v>1.0833333333333333</v>
      </c>
    </row>
    <row r="162" spans="1:68" x14ac:dyDescent="0.2">
      <c r="A162" s="283"/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4"/>
      <c r="P162" s="276" t="s">
        <v>73</v>
      </c>
      <c r="Q162" s="277"/>
      <c r="R162" s="277"/>
      <c r="S162" s="277"/>
      <c r="T162" s="277"/>
      <c r="U162" s="277"/>
      <c r="V162" s="278"/>
      <c r="W162" s="37" t="s">
        <v>70</v>
      </c>
      <c r="X162" s="270">
        <f>IFERROR(SUM(X160:X161),"0")</f>
        <v>156</v>
      </c>
      <c r="Y162" s="270">
        <f>IFERROR(SUM(Y160:Y161),"0")</f>
        <v>156</v>
      </c>
      <c r="Z162" s="270">
        <f>IFERROR(IF(Z160="",0,Z160),"0")+IFERROR(IF(Z161="",0,Z161),"0")</f>
        <v>1.3509599999999999</v>
      </c>
      <c r="AA162" s="271"/>
      <c r="AB162" s="271"/>
      <c r="AC162" s="271"/>
    </row>
    <row r="163" spans="1:68" x14ac:dyDescent="0.2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4"/>
      <c r="P163" s="276" t="s">
        <v>73</v>
      </c>
      <c r="Q163" s="277"/>
      <c r="R163" s="277"/>
      <c r="S163" s="277"/>
      <c r="T163" s="277"/>
      <c r="U163" s="277"/>
      <c r="V163" s="278"/>
      <c r="W163" s="37" t="s">
        <v>74</v>
      </c>
      <c r="X163" s="270">
        <f>IFERROR(SUMPRODUCT(X160:X161*H160:H161),"0")</f>
        <v>780</v>
      </c>
      <c r="Y163" s="270">
        <f>IFERROR(SUMPRODUCT(Y160:Y161*H160:H161),"0")</f>
        <v>780</v>
      </c>
      <c r="Z163" s="37"/>
      <c r="AA163" s="271"/>
      <c r="AB163" s="271"/>
      <c r="AC163" s="271"/>
    </row>
    <row r="164" spans="1:68" ht="27.75" hidden="1" customHeight="1" x14ac:dyDescent="0.2">
      <c r="A164" s="319" t="s">
        <v>238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  <c r="AA164" s="48"/>
      <c r="AB164" s="48"/>
      <c r="AC164" s="48"/>
    </row>
    <row r="165" spans="1:68" ht="16.5" hidden="1" customHeight="1" x14ac:dyDescent="0.25">
      <c r="A165" s="279" t="s">
        <v>239</v>
      </c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63"/>
      <c r="AB165" s="263"/>
      <c r="AC165" s="263"/>
    </row>
    <row r="166" spans="1:68" ht="14.25" hidden="1" customHeight="1" x14ac:dyDescent="0.25">
      <c r="A166" s="291" t="s">
        <v>77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81">
        <v>4607111035691</v>
      </c>
      <c r="E167" s="282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86"/>
      <c r="R167" s="286"/>
      <c r="S167" s="286"/>
      <c r="T167" s="287"/>
      <c r="U167" s="34"/>
      <c r="V167" s="34"/>
      <c r="W167" s="35" t="s">
        <v>70</v>
      </c>
      <c r="X167" s="268">
        <v>28</v>
      </c>
      <c r="Y167" s="269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1">
        <v>4607111035721</v>
      </c>
      <c r="E168" s="282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68">
        <v>14</v>
      </c>
      <c r="Y168" s="269">
        <f>IFERROR(IF(X168="","",X168),"")</f>
        <v>14</v>
      </c>
      <c r="Z168" s="36">
        <f>IFERROR(IF(X168="","",X168*0.01788),"")</f>
        <v>0.25031999999999999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47.432000000000002</v>
      </c>
      <c r="BN168" s="67">
        <f>IFERROR(Y168*I168,"0")</f>
        <v>47.432000000000002</v>
      </c>
      <c r="BO168" s="67">
        <f>IFERROR(X168/J168,"0")</f>
        <v>0.2</v>
      </c>
      <c r="BP168" s="67">
        <f>IFERROR(Y168/J168,"0")</f>
        <v>0.2</v>
      </c>
    </row>
    <row r="169" spans="1:68" ht="27" customHeight="1" x14ac:dyDescent="0.25">
      <c r="A169" s="54" t="s">
        <v>246</v>
      </c>
      <c r="B169" s="54" t="s">
        <v>247</v>
      </c>
      <c r="C169" s="31">
        <v>4301132170</v>
      </c>
      <c r="D169" s="281">
        <v>4607111038487</v>
      </c>
      <c r="E169" s="282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68">
        <v>14</v>
      </c>
      <c r="Y169" s="269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52.304000000000002</v>
      </c>
      <c r="BN169" s="67">
        <f>IFERROR(Y169*I169,"0")</f>
        <v>52.304000000000002</v>
      </c>
      <c r="BO169" s="67">
        <f>IFERROR(X169/J169,"0")</f>
        <v>0.2</v>
      </c>
      <c r="BP169" s="67">
        <f>IFERROR(Y169/J169,"0")</f>
        <v>0.2</v>
      </c>
    </row>
    <row r="170" spans="1:68" x14ac:dyDescent="0.2">
      <c r="A170" s="283"/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4"/>
      <c r="P170" s="276" t="s">
        <v>73</v>
      </c>
      <c r="Q170" s="277"/>
      <c r="R170" s="277"/>
      <c r="S170" s="277"/>
      <c r="T170" s="277"/>
      <c r="U170" s="277"/>
      <c r="V170" s="278"/>
      <c r="W170" s="37" t="s">
        <v>70</v>
      </c>
      <c r="X170" s="270">
        <f>IFERROR(SUM(X167:X169),"0")</f>
        <v>56</v>
      </c>
      <c r="Y170" s="270">
        <f>IFERROR(SUM(Y167:Y169),"0")</f>
        <v>56</v>
      </c>
      <c r="Z170" s="270">
        <f>IFERROR(IF(Z167="",0,Z167),"0")+IFERROR(IF(Z168="",0,Z168),"0")+IFERROR(IF(Z169="",0,Z169),"0")</f>
        <v>1.0012799999999999</v>
      </c>
      <c r="AA170" s="271"/>
      <c r="AB170" s="271"/>
      <c r="AC170" s="271"/>
    </row>
    <row r="171" spans="1:68" x14ac:dyDescent="0.2">
      <c r="A171" s="280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4"/>
      <c r="P171" s="276" t="s">
        <v>73</v>
      </c>
      <c r="Q171" s="277"/>
      <c r="R171" s="277"/>
      <c r="S171" s="277"/>
      <c r="T171" s="277"/>
      <c r="U171" s="277"/>
      <c r="V171" s="278"/>
      <c r="W171" s="37" t="s">
        <v>74</v>
      </c>
      <c r="X171" s="270">
        <f>IFERROR(SUMPRODUCT(X167:X169*H167:H169),"0")</f>
        <v>168</v>
      </c>
      <c r="Y171" s="270">
        <f>IFERROR(SUMPRODUCT(Y167:Y169*H167:H169),"0")</f>
        <v>168</v>
      </c>
      <c r="Z171" s="37"/>
      <c r="AA171" s="271"/>
      <c r="AB171" s="271"/>
      <c r="AC171" s="271"/>
    </row>
    <row r="172" spans="1:68" ht="14.25" hidden="1" customHeight="1" x14ac:dyDescent="0.25">
      <c r="A172" s="291" t="s">
        <v>249</v>
      </c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64"/>
      <c r="AB172" s="264"/>
      <c r="AC172" s="264"/>
    </row>
    <row r="173" spans="1:68" ht="27" hidden="1" customHeight="1" x14ac:dyDescent="0.25">
      <c r="A173" s="54" t="s">
        <v>250</v>
      </c>
      <c r="B173" s="54" t="s">
        <v>251</v>
      </c>
      <c r="C173" s="31">
        <v>4301051855</v>
      </c>
      <c r="D173" s="281">
        <v>4680115885875</v>
      </c>
      <c r="E173" s="282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8" t="s">
        <v>254</v>
      </c>
      <c r="Q173" s="286"/>
      <c r="R173" s="286"/>
      <c r="S173" s="286"/>
      <c r="T173" s="287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283"/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4"/>
      <c r="P174" s="276" t="s">
        <v>73</v>
      </c>
      <c r="Q174" s="277"/>
      <c r="R174" s="277"/>
      <c r="S174" s="277"/>
      <c r="T174" s="277"/>
      <c r="U174" s="277"/>
      <c r="V174" s="278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hidden="1" x14ac:dyDescent="0.2">
      <c r="A175" s="280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4"/>
      <c r="P175" s="276" t="s">
        <v>73</v>
      </c>
      <c r="Q175" s="277"/>
      <c r="R175" s="277"/>
      <c r="S175" s="277"/>
      <c r="T175" s="277"/>
      <c r="U175" s="277"/>
      <c r="V175" s="278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hidden="1" customHeight="1" x14ac:dyDescent="0.2">
      <c r="A176" s="319" t="s">
        <v>257</v>
      </c>
      <c r="B176" s="320"/>
      <c r="C176" s="320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  <c r="AA176" s="48"/>
      <c r="AB176" s="48"/>
      <c r="AC176" s="48"/>
    </row>
    <row r="177" spans="1:68" ht="16.5" hidden="1" customHeight="1" x14ac:dyDescent="0.25">
      <c r="A177" s="279" t="s">
        <v>258</v>
      </c>
      <c r="B177" s="280"/>
      <c r="C177" s="280"/>
      <c r="D177" s="280"/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63"/>
      <c r="AB177" s="263"/>
      <c r="AC177" s="263"/>
    </row>
    <row r="178" spans="1:68" ht="14.25" hidden="1" customHeight="1" x14ac:dyDescent="0.25">
      <c r="A178" s="291" t="s">
        <v>77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4"/>
      <c r="AB178" s="264"/>
      <c r="AC178" s="264"/>
    </row>
    <row r="179" spans="1:68" ht="27" hidden="1" customHeight="1" x14ac:dyDescent="0.25">
      <c r="A179" s="54" t="s">
        <v>259</v>
      </c>
      <c r="B179" s="54" t="s">
        <v>260</v>
      </c>
      <c r="C179" s="31">
        <v>4301132227</v>
      </c>
      <c r="D179" s="281">
        <v>4620207491133</v>
      </c>
      <c r="E179" s="282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2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86"/>
      <c r="R179" s="286"/>
      <c r="S179" s="286"/>
      <c r="T179" s="287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283"/>
      <c r="B180" s="280"/>
      <c r="C180" s="280"/>
      <c r="D180" s="280"/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4"/>
      <c r="P180" s="276" t="s">
        <v>73</v>
      </c>
      <c r="Q180" s="277"/>
      <c r="R180" s="277"/>
      <c r="S180" s="277"/>
      <c r="T180" s="277"/>
      <c r="U180" s="277"/>
      <c r="V180" s="278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hidden="1" x14ac:dyDescent="0.2">
      <c r="A181" s="280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84"/>
      <c r="P181" s="276" t="s">
        <v>73</v>
      </c>
      <c r="Q181" s="277"/>
      <c r="R181" s="277"/>
      <c r="S181" s="277"/>
      <c r="T181" s="277"/>
      <c r="U181" s="277"/>
      <c r="V181" s="278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hidden="1" customHeight="1" x14ac:dyDescent="0.25">
      <c r="A182" s="291" t="s">
        <v>121</v>
      </c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  <c r="AA182" s="264"/>
      <c r="AB182" s="264"/>
      <c r="AC182" s="264"/>
    </row>
    <row r="183" spans="1:68" ht="27" hidden="1" customHeight="1" x14ac:dyDescent="0.25">
      <c r="A183" s="54" t="s">
        <v>262</v>
      </c>
      <c r="B183" s="54" t="s">
        <v>263</v>
      </c>
      <c r="C183" s="31">
        <v>4301135707</v>
      </c>
      <c r="D183" s="281">
        <v>4620207490198</v>
      </c>
      <c r="E183" s="282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0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86"/>
      <c r="R183" s="286"/>
      <c r="S183" s="286"/>
      <c r="T183" s="287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72</v>
      </c>
      <c r="AK183" s="71">
        <v>1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265</v>
      </c>
      <c r="B184" s="54" t="s">
        <v>266</v>
      </c>
      <c r="C184" s="31">
        <v>4301135696</v>
      </c>
      <c r="D184" s="281">
        <v>4620207490235</v>
      </c>
      <c r="E184" s="282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268</v>
      </c>
      <c r="B185" s="54" t="s">
        <v>269</v>
      </c>
      <c r="C185" s="31">
        <v>4301135697</v>
      </c>
      <c r="D185" s="281">
        <v>4620207490259</v>
      </c>
      <c r="E185" s="282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72</v>
      </c>
      <c r="AK185" s="71">
        <v>1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4301135681</v>
      </c>
      <c r="D186" s="281">
        <v>4620207490143</v>
      </c>
      <c r="E186" s="282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283"/>
      <c r="B187" s="280"/>
      <c r="C187" s="280"/>
      <c r="D187" s="280"/>
      <c r="E187" s="280"/>
      <c r="F187" s="280"/>
      <c r="G187" s="280"/>
      <c r="H187" s="280"/>
      <c r="I187" s="280"/>
      <c r="J187" s="280"/>
      <c r="K187" s="280"/>
      <c r="L187" s="280"/>
      <c r="M187" s="280"/>
      <c r="N187" s="280"/>
      <c r="O187" s="284"/>
      <c r="P187" s="276" t="s">
        <v>73</v>
      </c>
      <c r="Q187" s="277"/>
      <c r="R187" s="277"/>
      <c r="S187" s="277"/>
      <c r="T187" s="277"/>
      <c r="U187" s="277"/>
      <c r="V187" s="278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hidden="1" x14ac:dyDescent="0.2">
      <c r="A188" s="280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84"/>
      <c r="P188" s="276" t="s">
        <v>73</v>
      </c>
      <c r="Q188" s="277"/>
      <c r="R188" s="277"/>
      <c r="S188" s="277"/>
      <c r="T188" s="277"/>
      <c r="U188" s="277"/>
      <c r="V188" s="278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hidden="1" customHeight="1" x14ac:dyDescent="0.25">
      <c r="A189" s="279" t="s">
        <v>273</v>
      </c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  <c r="AA189" s="263"/>
      <c r="AB189" s="263"/>
      <c r="AC189" s="263"/>
    </row>
    <row r="190" spans="1:68" ht="14.25" hidden="1" customHeight="1" x14ac:dyDescent="0.25">
      <c r="A190" s="291" t="s">
        <v>64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4"/>
      <c r="AB190" s="264"/>
      <c r="AC190" s="264"/>
    </row>
    <row r="191" spans="1:68" ht="27" hidden="1" customHeight="1" x14ac:dyDescent="0.25">
      <c r="A191" s="54" t="s">
        <v>274</v>
      </c>
      <c r="B191" s="54" t="s">
        <v>275</v>
      </c>
      <c r="C191" s="31">
        <v>4301071108</v>
      </c>
      <c r="D191" s="281">
        <v>4607111035912</v>
      </c>
      <c r="E191" s="282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0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86"/>
      <c r="R191" s="286"/>
      <c r="S191" s="286"/>
      <c r="T191" s="287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4301071110</v>
      </c>
      <c r="D192" s="281">
        <v>4607111035103</v>
      </c>
      <c r="E192" s="282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3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4301071109</v>
      </c>
      <c r="D193" s="281">
        <v>4607111035929</v>
      </c>
      <c r="E193" s="282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68">
        <v>24</v>
      </c>
      <c r="Y193" s="269">
        <f>IFERROR(IF(X193="","",X193),"")</f>
        <v>24</v>
      </c>
      <c r="Z193" s="36">
        <f>IFERROR(IF(X193="","",X193*0.0155),"")</f>
        <v>0.372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179.28</v>
      </c>
      <c r="BN193" s="67">
        <f>IFERROR(Y193*I193,"0")</f>
        <v>179.28</v>
      </c>
      <c r="BO193" s="67">
        <f>IFERROR(X193/J193,"0")</f>
        <v>0.2857142857142857</v>
      </c>
      <c r="BP193" s="67">
        <f>IFERROR(Y193/J193,"0")</f>
        <v>0.2857142857142857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4301071106</v>
      </c>
      <c r="D194" s="281">
        <v>4607111035882</v>
      </c>
      <c r="E194" s="282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7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4301071107</v>
      </c>
      <c r="D195" s="281">
        <v>4607111035905</v>
      </c>
      <c r="E195" s="282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68">
        <v>12</v>
      </c>
      <c r="Y195" s="269">
        <f>IFERROR(IF(X195="","",X195),"")</f>
        <v>12</v>
      </c>
      <c r="Z195" s="36">
        <f>IFERROR(IF(X195="","",X195*0.0155),"")</f>
        <v>0.186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89.64</v>
      </c>
      <c r="BN195" s="67">
        <f>IFERROR(Y195*I195,"0")</f>
        <v>89.64</v>
      </c>
      <c r="BO195" s="67">
        <f>IFERROR(X195/J195,"0")</f>
        <v>0.14285714285714285</v>
      </c>
      <c r="BP195" s="67">
        <f>IFERROR(Y195/J195,"0")</f>
        <v>0.14285714285714285</v>
      </c>
    </row>
    <row r="196" spans="1:68" x14ac:dyDescent="0.2">
      <c r="A196" s="283"/>
      <c r="B196" s="280"/>
      <c r="C196" s="280"/>
      <c r="D196" s="280"/>
      <c r="E196" s="280"/>
      <c r="F196" s="280"/>
      <c r="G196" s="280"/>
      <c r="H196" s="280"/>
      <c r="I196" s="280"/>
      <c r="J196" s="280"/>
      <c r="K196" s="280"/>
      <c r="L196" s="280"/>
      <c r="M196" s="280"/>
      <c r="N196" s="280"/>
      <c r="O196" s="284"/>
      <c r="P196" s="276" t="s">
        <v>73</v>
      </c>
      <c r="Q196" s="277"/>
      <c r="R196" s="277"/>
      <c r="S196" s="277"/>
      <c r="T196" s="277"/>
      <c r="U196" s="277"/>
      <c r="V196" s="278"/>
      <c r="W196" s="37" t="s">
        <v>70</v>
      </c>
      <c r="X196" s="270">
        <f>IFERROR(SUM(X191:X195),"0")</f>
        <v>36</v>
      </c>
      <c r="Y196" s="270">
        <f>IFERROR(SUM(Y191:Y195),"0")</f>
        <v>36</v>
      </c>
      <c r="Z196" s="270">
        <f>IFERROR(IF(Z191="",0,Z191),"0")+IFERROR(IF(Z192="",0,Z192),"0")+IFERROR(IF(Z193="",0,Z193),"0")+IFERROR(IF(Z194="",0,Z194),"0")+IFERROR(IF(Z195="",0,Z195),"0")</f>
        <v>0.55800000000000005</v>
      </c>
      <c r="AA196" s="271"/>
      <c r="AB196" s="271"/>
      <c r="AC196" s="271"/>
    </row>
    <row r="197" spans="1:68" x14ac:dyDescent="0.2">
      <c r="A197" s="280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84"/>
      <c r="P197" s="276" t="s">
        <v>73</v>
      </c>
      <c r="Q197" s="277"/>
      <c r="R197" s="277"/>
      <c r="S197" s="277"/>
      <c r="T197" s="277"/>
      <c r="U197" s="277"/>
      <c r="V197" s="278"/>
      <c r="W197" s="37" t="s">
        <v>74</v>
      </c>
      <c r="X197" s="270">
        <f>IFERROR(SUMPRODUCT(X191:X195*H191:H195),"0")</f>
        <v>259.20000000000005</v>
      </c>
      <c r="Y197" s="270">
        <f>IFERROR(SUMPRODUCT(Y191:Y195*H191:H195),"0")</f>
        <v>259.20000000000005</v>
      </c>
      <c r="Z197" s="37"/>
      <c r="AA197" s="271"/>
      <c r="AB197" s="271"/>
      <c r="AC197" s="271"/>
    </row>
    <row r="198" spans="1:68" ht="16.5" hidden="1" customHeight="1" x14ac:dyDescent="0.25">
      <c r="A198" s="279" t="s">
        <v>285</v>
      </c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63"/>
      <c r="AB198" s="263"/>
      <c r="AC198" s="263"/>
    </row>
    <row r="199" spans="1:68" ht="14.25" hidden="1" customHeight="1" x14ac:dyDescent="0.25">
      <c r="A199" s="291" t="s">
        <v>64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4"/>
      <c r="AB199" s="264"/>
      <c r="AC199" s="264"/>
    </row>
    <row r="200" spans="1:68" ht="27" customHeight="1" x14ac:dyDescent="0.25">
      <c r="A200" s="54" t="s">
        <v>286</v>
      </c>
      <c r="B200" s="54" t="s">
        <v>287</v>
      </c>
      <c r="C200" s="31">
        <v>4301071097</v>
      </c>
      <c r="D200" s="281">
        <v>4620207491096</v>
      </c>
      <c r="E200" s="282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7" t="s">
        <v>288</v>
      </c>
      <c r="Q200" s="286"/>
      <c r="R200" s="286"/>
      <c r="S200" s="286"/>
      <c r="T200" s="287"/>
      <c r="U200" s="34"/>
      <c r="V200" s="34"/>
      <c r="W200" s="35" t="s">
        <v>70</v>
      </c>
      <c r="X200" s="268">
        <v>48</v>
      </c>
      <c r="Y200" s="269">
        <f>IFERROR(IF(X200="","",X200),"")</f>
        <v>48</v>
      </c>
      <c r="Z200" s="36">
        <f>IFERROR(IF(X200="","",X200*0.0155),"")</f>
        <v>0.74399999999999999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251.04000000000002</v>
      </c>
      <c r="BN200" s="67">
        <f>IFERROR(Y200*I200,"0")</f>
        <v>251.04000000000002</v>
      </c>
      <c r="BO200" s="67">
        <f>IFERROR(X200/J200,"0")</f>
        <v>0.5714285714285714</v>
      </c>
      <c r="BP200" s="67">
        <f>IFERROR(Y200/J200,"0")</f>
        <v>0.5714285714285714</v>
      </c>
    </row>
    <row r="201" spans="1:68" x14ac:dyDescent="0.2">
      <c r="A201" s="283"/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4"/>
      <c r="P201" s="276" t="s">
        <v>73</v>
      </c>
      <c r="Q201" s="277"/>
      <c r="R201" s="277"/>
      <c r="S201" s="277"/>
      <c r="T201" s="277"/>
      <c r="U201" s="277"/>
      <c r="V201" s="278"/>
      <c r="W201" s="37" t="s">
        <v>70</v>
      </c>
      <c r="X201" s="270">
        <f>IFERROR(SUM(X200:X200),"0")</f>
        <v>48</v>
      </c>
      <c r="Y201" s="270">
        <f>IFERROR(SUM(Y200:Y200),"0")</f>
        <v>48</v>
      </c>
      <c r="Z201" s="270">
        <f>IFERROR(IF(Z200="",0,Z200),"0")</f>
        <v>0.74399999999999999</v>
      </c>
      <c r="AA201" s="271"/>
      <c r="AB201" s="271"/>
      <c r="AC201" s="271"/>
    </row>
    <row r="202" spans="1:68" x14ac:dyDescent="0.2">
      <c r="A202" s="280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4"/>
      <c r="P202" s="276" t="s">
        <v>73</v>
      </c>
      <c r="Q202" s="277"/>
      <c r="R202" s="277"/>
      <c r="S202" s="277"/>
      <c r="T202" s="277"/>
      <c r="U202" s="277"/>
      <c r="V202" s="278"/>
      <c r="W202" s="37" t="s">
        <v>74</v>
      </c>
      <c r="X202" s="270">
        <f>IFERROR(SUMPRODUCT(X200:X200*H200:H200),"0")</f>
        <v>240</v>
      </c>
      <c r="Y202" s="270">
        <f>IFERROR(SUMPRODUCT(Y200:Y200*H200:H200),"0")</f>
        <v>240</v>
      </c>
      <c r="Z202" s="37"/>
      <c r="AA202" s="271"/>
      <c r="AB202" s="271"/>
      <c r="AC202" s="271"/>
    </row>
    <row r="203" spans="1:68" ht="16.5" hidden="1" customHeight="1" x14ac:dyDescent="0.25">
      <c r="A203" s="279" t="s">
        <v>290</v>
      </c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  <c r="AA203" s="263"/>
      <c r="AB203" s="263"/>
      <c r="AC203" s="263"/>
    </row>
    <row r="204" spans="1:68" ht="14.25" hidden="1" customHeight="1" x14ac:dyDescent="0.25">
      <c r="A204" s="291" t="s">
        <v>64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4"/>
      <c r="AB204" s="264"/>
      <c r="AC204" s="264"/>
    </row>
    <row r="205" spans="1:68" ht="27" hidden="1" customHeight="1" x14ac:dyDescent="0.25">
      <c r="A205" s="54" t="s">
        <v>291</v>
      </c>
      <c r="B205" s="54" t="s">
        <v>292</v>
      </c>
      <c r="C205" s="31">
        <v>4301071093</v>
      </c>
      <c r="D205" s="281">
        <v>4620207490709</v>
      </c>
      <c r="E205" s="282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86"/>
      <c r="R205" s="286"/>
      <c r="S205" s="286"/>
      <c r="T205" s="287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283"/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4"/>
      <c r="P206" s="276" t="s">
        <v>73</v>
      </c>
      <c r="Q206" s="277"/>
      <c r="R206" s="277"/>
      <c r="S206" s="277"/>
      <c r="T206" s="277"/>
      <c r="U206" s="277"/>
      <c r="V206" s="278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hidden="1" x14ac:dyDescent="0.2">
      <c r="A207" s="280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4"/>
      <c r="P207" s="276" t="s">
        <v>73</v>
      </c>
      <c r="Q207" s="277"/>
      <c r="R207" s="277"/>
      <c r="S207" s="277"/>
      <c r="T207" s="277"/>
      <c r="U207" s="277"/>
      <c r="V207" s="278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hidden="1" customHeight="1" x14ac:dyDescent="0.25">
      <c r="A208" s="291" t="s">
        <v>121</v>
      </c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64"/>
      <c r="AB208" s="264"/>
      <c r="AC208" s="264"/>
    </row>
    <row r="209" spans="1:68" ht="27" customHeight="1" x14ac:dyDescent="0.25">
      <c r="A209" s="54" t="s">
        <v>294</v>
      </c>
      <c r="B209" s="54" t="s">
        <v>295</v>
      </c>
      <c r="C209" s="31">
        <v>4301135692</v>
      </c>
      <c r="D209" s="281">
        <v>4620207490570</v>
      </c>
      <c r="E209" s="282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86"/>
      <c r="R209" s="286"/>
      <c r="S209" s="286"/>
      <c r="T209" s="287"/>
      <c r="U209" s="34"/>
      <c r="V209" s="34"/>
      <c r="W209" s="35" t="s">
        <v>70</v>
      </c>
      <c r="X209" s="268">
        <v>14</v>
      </c>
      <c r="Y209" s="269">
        <f>IFERROR(IF(X209="","",X209),"")</f>
        <v>14</v>
      </c>
      <c r="Z209" s="36">
        <f>IFERROR(IF(X209="","",X209*0.01788),"")</f>
        <v>0.25031999999999999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43.450400000000002</v>
      </c>
      <c r="BN209" s="67">
        <f>IFERROR(Y209*I209,"0")</f>
        <v>43.450400000000002</v>
      </c>
      <c r="BO209" s="67">
        <f>IFERROR(X209/J209,"0")</f>
        <v>0.2</v>
      </c>
      <c r="BP209" s="67">
        <f>IFERROR(Y209/J209,"0")</f>
        <v>0.2</v>
      </c>
    </row>
    <row r="210" spans="1:68" ht="27" hidden="1" customHeight="1" x14ac:dyDescent="0.25">
      <c r="A210" s="54" t="s">
        <v>297</v>
      </c>
      <c r="B210" s="54" t="s">
        <v>298</v>
      </c>
      <c r="C210" s="31">
        <v>4301135691</v>
      </c>
      <c r="D210" s="281">
        <v>4620207490549</v>
      </c>
      <c r="E210" s="282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4301135694</v>
      </c>
      <c r="D211" s="281">
        <v>4620207490501</v>
      </c>
      <c r="E211" s="282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283"/>
      <c r="B212" s="280"/>
      <c r="C212" s="280"/>
      <c r="D212" s="280"/>
      <c r="E212" s="280"/>
      <c r="F212" s="280"/>
      <c r="G212" s="280"/>
      <c r="H212" s="280"/>
      <c r="I212" s="280"/>
      <c r="J212" s="280"/>
      <c r="K212" s="280"/>
      <c r="L212" s="280"/>
      <c r="M212" s="280"/>
      <c r="N212" s="280"/>
      <c r="O212" s="284"/>
      <c r="P212" s="276" t="s">
        <v>73</v>
      </c>
      <c r="Q212" s="277"/>
      <c r="R212" s="277"/>
      <c r="S212" s="277"/>
      <c r="T212" s="277"/>
      <c r="U212" s="277"/>
      <c r="V212" s="278"/>
      <c r="W212" s="37" t="s">
        <v>70</v>
      </c>
      <c r="X212" s="270">
        <f>IFERROR(SUM(X209:X211),"0")</f>
        <v>14</v>
      </c>
      <c r="Y212" s="270">
        <f>IFERROR(SUM(Y209:Y211),"0")</f>
        <v>14</v>
      </c>
      <c r="Z212" s="270">
        <f>IFERROR(IF(Z209="",0,Z209),"0")+IFERROR(IF(Z210="",0,Z210),"0")+IFERROR(IF(Z211="",0,Z211),"0")</f>
        <v>0.25031999999999999</v>
      </c>
      <c r="AA212" s="271"/>
      <c r="AB212" s="271"/>
      <c r="AC212" s="271"/>
    </row>
    <row r="213" spans="1:68" x14ac:dyDescent="0.2">
      <c r="A213" s="280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84"/>
      <c r="P213" s="276" t="s">
        <v>73</v>
      </c>
      <c r="Q213" s="277"/>
      <c r="R213" s="277"/>
      <c r="S213" s="277"/>
      <c r="T213" s="277"/>
      <c r="U213" s="277"/>
      <c r="V213" s="278"/>
      <c r="W213" s="37" t="s">
        <v>74</v>
      </c>
      <c r="X213" s="270">
        <f>IFERROR(SUMPRODUCT(X209:X211*H209:H211),"0")</f>
        <v>33.6</v>
      </c>
      <c r="Y213" s="270">
        <f>IFERROR(SUMPRODUCT(Y209:Y211*H209:H211),"0")</f>
        <v>33.6</v>
      </c>
      <c r="Z213" s="37"/>
      <c r="AA213" s="271"/>
      <c r="AB213" s="271"/>
      <c r="AC213" s="271"/>
    </row>
    <row r="214" spans="1:68" ht="16.5" hidden="1" customHeight="1" x14ac:dyDescent="0.25">
      <c r="A214" s="279" t="s">
        <v>301</v>
      </c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  <c r="AA214" s="263"/>
      <c r="AB214" s="263"/>
      <c r="AC214" s="263"/>
    </row>
    <row r="215" spans="1:68" ht="14.25" hidden="1" customHeight="1" x14ac:dyDescent="0.25">
      <c r="A215" s="291" t="s">
        <v>64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4"/>
      <c r="AB215" s="264"/>
      <c r="AC215" s="264"/>
    </row>
    <row r="216" spans="1:68" ht="16.5" hidden="1" customHeight="1" x14ac:dyDescent="0.25">
      <c r="A216" s="54" t="s">
        <v>302</v>
      </c>
      <c r="B216" s="54" t="s">
        <v>303</v>
      </c>
      <c r="C216" s="31">
        <v>4301071099</v>
      </c>
      <c r="D216" s="281">
        <v>4607111039019</v>
      </c>
      <c r="E216" s="282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4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86"/>
      <c r="R216" s="286"/>
      <c r="S216" s="286"/>
      <c r="T216" s="287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305</v>
      </c>
      <c r="B217" s="54" t="s">
        <v>306</v>
      </c>
      <c r="C217" s="31">
        <v>4301071100</v>
      </c>
      <c r="D217" s="281">
        <v>4607111038708</v>
      </c>
      <c r="E217" s="282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83"/>
      <c r="B218" s="280"/>
      <c r="C218" s="280"/>
      <c r="D218" s="280"/>
      <c r="E218" s="280"/>
      <c r="F218" s="280"/>
      <c r="G218" s="280"/>
      <c r="H218" s="280"/>
      <c r="I218" s="280"/>
      <c r="J218" s="280"/>
      <c r="K218" s="280"/>
      <c r="L218" s="280"/>
      <c r="M218" s="280"/>
      <c r="N218" s="280"/>
      <c r="O218" s="284"/>
      <c r="P218" s="276" t="s">
        <v>73</v>
      </c>
      <c r="Q218" s="277"/>
      <c r="R218" s="277"/>
      <c r="S218" s="277"/>
      <c r="T218" s="277"/>
      <c r="U218" s="277"/>
      <c r="V218" s="278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hidden="1" x14ac:dyDescent="0.2">
      <c r="A219" s="280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84"/>
      <c r="P219" s="276" t="s">
        <v>73</v>
      </c>
      <c r="Q219" s="277"/>
      <c r="R219" s="277"/>
      <c r="S219" s="277"/>
      <c r="T219" s="277"/>
      <c r="U219" s="277"/>
      <c r="V219" s="278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hidden="1" customHeight="1" x14ac:dyDescent="0.2">
      <c r="A220" s="319" t="s">
        <v>307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  <c r="AA220" s="48"/>
      <c r="AB220" s="48"/>
      <c r="AC220" s="48"/>
    </row>
    <row r="221" spans="1:68" ht="16.5" hidden="1" customHeight="1" x14ac:dyDescent="0.25">
      <c r="A221" s="279" t="s">
        <v>308</v>
      </c>
      <c r="B221" s="280"/>
      <c r="C221" s="280"/>
      <c r="D221" s="280"/>
      <c r="E221" s="280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63"/>
      <c r="AB221" s="263"/>
      <c r="AC221" s="263"/>
    </row>
    <row r="222" spans="1:68" ht="14.25" hidden="1" customHeight="1" x14ac:dyDescent="0.25">
      <c r="A222" s="291" t="s">
        <v>64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4"/>
      <c r="AB222" s="264"/>
      <c r="AC222" s="264"/>
    </row>
    <row r="223" spans="1:68" ht="27" hidden="1" customHeight="1" x14ac:dyDescent="0.25">
      <c r="A223" s="54" t="s">
        <v>309</v>
      </c>
      <c r="B223" s="54" t="s">
        <v>310</v>
      </c>
      <c r="C223" s="31">
        <v>4301071036</v>
      </c>
      <c r="D223" s="281">
        <v>4607111036162</v>
      </c>
      <c r="E223" s="282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86"/>
      <c r="R223" s="286"/>
      <c r="S223" s="286"/>
      <c r="T223" s="287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83"/>
      <c r="B224" s="280"/>
      <c r="C224" s="280"/>
      <c r="D224" s="280"/>
      <c r="E224" s="280"/>
      <c r="F224" s="280"/>
      <c r="G224" s="280"/>
      <c r="H224" s="280"/>
      <c r="I224" s="280"/>
      <c r="J224" s="280"/>
      <c r="K224" s="280"/>
      <c r="L224" s="280"/>
      <c r="M224" s="280"/>
      <c r="N224" s="280"/>
      <c r="O224" s="284"/>
      <c r="P224" s="276" t="s">
        <v>73</v>
      </c>
      <c r="Q224" s="277"/>
      <c r="R224" s="277"/>
      <c r="S224" s="277"/>
      <c r="T224" s="277"/>
      <c r="U224" s="277"/>
      <c r="V224" s="278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hidden="1" x14ac:dyDescent="0.2">
      <c r="A225" s="280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84"/>
      <c r="P225" s="276" t="s">
        <v>73</v>
      </c>
      <c r="Q225" s="277"/>
      <c r="R225" s="277"/>
      <c r="S225" s="277"/>
      <c r="T225" s="277"/>
      <c r="U225" s="277"/>
      <c r="V225" s="278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hidden="1" customHeight="1" x14ac:dyDescent="0.2">
      <c r="A226" s="319" t="s">
        <v>312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  <c r="AA226" s="48"/>
      <c r="AB226" s="48"/>
      <c r="AC226" s="48"/>
    </row>
    <row r="227" spans="1:68" ht="16.5" hidden="1" customHeight="1" x14ac:dyDescent="0.25">
      <c r="A227" s="279" t="s">
        <v>313</v>
      </c>
      <c r="B227" s="280"/>
      <c r="C227" s="280"/>
      <c r="D227" s="280"/>
      <c r="E227" s="280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63"/>
      <c r="AB227" s="263"/>
      <c r="AC227" s="263"/>
    </row>
    <row r="228" spans="1:68" ht="14.25" hidden="1" customHeight="1" x14ac:dyDescent="0.25">
      <c r="A228" s="291" t="s">
        <v>64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4"/>
      <c r="AB228" s="264"/>
      <c r="AC228" s="264"/>
    </row>
    <row r="229" spans="1:68" ht="27" customHeight="1" x14ac:dyDescent="0.25">
      <c r="A229" s="54" t="s">
        <v>314</v>
      </c>
      <c r="B229" s="54" t="s">
        <v>315</v>
      </c>
      <c r="C229" s="31">
        <v>4301071029</v>
      </c>
      <c r="D229" s="281">
        <v>4607111035899</v>
      </c>
      <c r="E229" s="282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81</v>
      </c>
      <c r="M229" s="33" t="s">
        <v>69</v>
      </c>
      <c r="N229" s="33"/>
      <c r="O229" s="32">
        <v>180</v>
      </c>
      <c r="P229" s="38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86"/>
      <c r="R229" s="286"/>
      <c r="S229" s="286"/>
      <c r="T229" s="287"/>
      <c r="U229" s="34"/>
      <c r="V229" s="34"/>
      <c r="W229" s="35" t="s">
        <v>70</v>
      </c>
      <c r="X229" s="268">
        <v>60</v>
      </c>
      <c r="Y229" s="269">
        <f>IFERROR(IF(X229="","",X229),"")</f>
        <v>60</v>
      </c>
      <c r="Z229" s="36">
        <f>IFERROR(IF(X229="","",X229*0.0155),"")</f>
        <v>0.92999999999999994</v>
      </c>
      <c r="AA229" s="56"/>
      <c r="AB229" s="57"/>
      <c r="AC229" s="218" t="s">
        <v>237</v>
      </c>
      <c r="AG229" s="67"/>
      <c r="AJ229" s="71" t="s">
        <v>83</v>
      </c>
      <c r="AK229" s="71">
        <v>12</v>
      </c>
      <c r="BB229" s="219" t="s">
        <v>1</v>
      </c>
      <c r="BM229" s="67">
        <f>IFERROR(X229*I229,"0")</f>
        <v>315.71999999999997</v>
      </c>
      <c r="BN229" s="67">
        <f>IFERROR(Y229*I229,"0")</f>
        <v>315.71999999999997</v>
      </c>
      <c r="BO229" s="67">
        <f>IFERROR(X229/J229,"0")</f>
        <v>0.7142857142857143</v>
      </c>
      <c r="BP229" s="67">
        <f>IFERROR(Y229/J229,"0")</f>
        <v>0.7142857142857143</v>
      </c>
    </row>
    <row r="230" spans="1:68" x14ac:dyDescent="0.2">
      <c r="A230" s="283"/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4"/>
      <c r="P230" s="276" t="s">
        <v>73</v>
      </c>
      <c r="Q230" s="277"/>
      <c r="R230" s="277"/>
      <c r="S230" s="277"/>
      <c r="T230" s="277"/>
      <c r="U230" s="277"/>
      <c r="V230" s="278"/>
      <c r="W230" s="37" t="s">
        <v>70</v>
      </c>
      <c r="X230" s="270">
        <f>IFERROR(SUM(X229:X229),"0")</f>
        <v>60</v>
      </c>
      <c r="Y230" s="270">
        <f>IFERROR(SUM(Y229:Y229),"0")</f>
        <v>60</v>
      </c>
      <c r="Z230" s="270">
        <f>IFERROR(IF(Z229="",0,Z229),"0")</f>
        <v>0.92999999999999994</v>
      </c>
      <c r="AA230" s="271"/>
      <c r="AB230" s="271"/>
      <c r="AC230" s="271"/>
    </row>
    <row r="231" spans="1:68" x14ac:dyDescent="0.2">
      <c r="A231" s="280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4"/>
      <c r="P231" s="276" t="s">
        <v>73</v>
      </c>
      <c r="Q231" s="277"/>
      <c r="R231" s="277"/>
      <c r="S231" s="277"/>
      <c r="T231" s="277"/>
      <c r="U231" s="277"/>
      <c r="V231" s="278"/>
      <c r="W231" s="37" t="s">
        <v>74</v>
      </c>
      <c r="X231" s="270">
        <f>IFERROR(SUMPRODUCT(X229:X229*H229:H229),"0")</f>
        <v>300</v>
      </c>
      <c r="Y231" s="270">
        <f>IFERROR(SUMPRODUCT(Y229:Y229*H229:H229),"0")</f>
        <v>300</v>
      </c>
      <c r="Z231" s="37"/>
      <c r="AA231" s="271"/>
      <c r="AB231" s="271"/>
      <c r="AC231" s="271"/>
    </row>
    <row r="232" spans="1:68" ht="27.75" hidden="1" customHeight="1" x14ac:dyDescent="0.2">
      <c r="A232" s="319" t="s">
        <v>316</v>
      </c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  <c r="AA232" s="48"/>
      <c r="AB232" s="48"/>
      <c r="AC232" s="48"/>
    </row>
    <row r="233" spans="1:68" ht="16.5" hidden="1" customHeight="1" x14ac:dyDescent="0.25">
      <c r="A233" s="279" t="s">
        <v>317</v>
      </c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63"/>
      <c r="AB233" s="263"/>
      <c r="AC233" s="263"/>
    </row>
    <row r="234" spans="1:68" ht="14.25" hidden="1" customHeight="1" x14ac:dyDescent="0.25">
      <c r="A234" s="291" t="s">
        <v>318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4"/>
      <c r="AB234" s="264"/>
      <c r="AC234" s="264"/>
    </row>
    <row r="235" spans="1:68" ht="27" hidden="1" customHeight="1" x14ac:dyDescent="0.25">
      <c r="A235" s="54" t="s">
        <v>319</v>
      </c>
      <c r="B235" s="54" t="s">
        <v>320</v>
      </c>
      <c r="C235" s="31">
        <v>4301133004</v>
      </c>
      <c r="D235" s="281">
        <v>4607111039774</v>
      </c>
      <c r="E235" s="282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86"/>
      <c r="R235" s="286"/>
      <c r="S235" s="286"/>
      <c r="T235" s="287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283"/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4"/>
      <c r="P236" s="276" t="s">
        <v>73</v>
      </c>
      <c r="Q236" s="277"/>
      <c r="R236" s="277"/>
      <c r="S236" s="277"/>
      <c r="T236" s="277"/>
      <c r="U236" s="277"/>
      <c r="V236" s="278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hidden="1" x14ac:dyDescent="0.2">
      <c r="A237" s="280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4"/>
      <c r="P237" s="276" t="s">
        <v>73</v>
      </c>
      <c r="Q237" s="277"/>
      <c r="R237" s="277"/>
      <c r="S237" s="277"/>
      <c r="T237" s="277"/>
      <c r="U237" s="277"/>
      <c r="V237" s="278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hidden="1" customHeight="1" x14ac:dyDescent="0.25">
      <c r="A238" s="291" t="s">
        <v>121</v>
      </c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64"/>
      <c r="AB238" s="264"/>
      <c r="AC238" s="264"/>
    </row>
    <row r="239" spans="1:68" ht="37.5" hidden="1" customHeight="1" x14ac:dyDescent="0.25">
      <c r="A239" s="54" t="s">
        <v>322</v>
      </c>
      <c r="B239" s="54" t="s">
        <v>323</v>
      </c>
      <c r="C239" s="31">
        <v>4301135400</v>
      </c>
      <c r="D239" s="281">
        <v>4607111039361</v>
      </c>
      <c r="E239" s="282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6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86"/>
      <c r="R239" s="286"/>
      <c r="S239" s="286"/>
      <c r="T239" s="287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83"/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4"/>
      <c r="P240" s="276" t="s">
        <v>73</v>
      </c>
      <c r="Q240" s="277"/>
      <c r="R240" s="277"/>
      <c r="S240" s="277"/>
      <c r="T240" s="277"/>
      <c r="U240" s="277"/>
      <c r="V240" s="278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hidden="1" x14ac:dyDescent="0.2">
      <c r="A241" s="280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4"/>
      <c r="P241" s="276" t="s">
        <v>73</v>
      </c>
      <c r="Q241" s="277"/>
      <c r="R241" s="277"/>
      <c r="S241" s="277"/>
      <c r="T241" s="277"/>
      <c r="U241" s="277"/>
      <c r="V241" s="278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hidden="1" customHeight="1" x14ac:dyDescent="0.2">
      <c r="A242" s="319" t="s">
        <v>324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  <c r="AA242" s="48"/>
      <c r="AB242" s="48"/>
      <c r="AC242" s="48"/>
    </row>
    <row r="243" spans="1:68" ht="16.5" hidden="1" customHeight="1" x14ac:dyDescent="0.25">
      <c r="A243" s="279" t="s">
        <v>324</v>
      </c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63"/>
      <c r="AB243" s="263"/>
      <c r="AC243" s="263"/>
    </row>
    <row r="244" spans="1:68" ht="14.25" hidden="1" customHeight="1" x14ac:dyDescent="0.25">
      <c r="A244" s="291" t="s">
        <v>64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4"/>
      <c r="AB244" s="264"/>
      <c r="AC244" s="264"/>
    </row>
    <row r="245" spans="1:68" ht="27" hidden="1" customHeight="1" x14ac:dyDescent="0.25">
      <c r="A245" s="54" t="s">
        <v>325</v>
      </c>
      <c r="B245" s="54" t="s">
        <v>326</v>
      </c>
      <c r="C245" s="31">
        <v>4301071014</v>
      </c>
      <c r="D245" s="281">
        <v>4640242181264</v>
      </c>
      <c r="E245" s="282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6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86"/>
      <c r="R245" s="286"/>
      <c r="S245" s="286"/>
      <c r="T245" s="287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328</v>
      </c>
      <c r="B246" s="54" t="s">
        <v>329</v>
      </c>
      <c r="C246" s="31">
        <v>4301071021</v>
      </c>
      <c r="D246" s="281">
        <v>4640242181325</v>
      </c>
      <c r="E246" s="282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81</v>
      </c>
      <c r="M246" s="33" t="s">
        <v>69</v>
      </c>
      <c r="N246" s="33"/>
      <c r="O246" s="32">
        <v>180</v>
      </c>
      <c r="P246" s="35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68">
        <v>48</v>
      </c>
      <c r="Y246" s="269">
        <f>IFERROR(IF(X246="","",X246),"")</f>
        <v>48</v>
      </c>
      <c r="Z246" s="36">
        <f>IFERROR(IF(X246="","",X246*0.0155),"")</f>
        <v>0.74399999999999999</v>
      </c>
      <c r="AA246" s="56"/>
      <c r="AB246" s="57"/>
      <c r="AC246" s="226" t="s">
        <v>327</v>
      </c>
      <c r="AG246" s="67"/>
      <c r="AJ246" s="71" t="s">
        <v>83</v>
      </c>
      <c r="AK246" s="71">
        <v>12</v>
      </c>
      <c r="BB246" s="227" t="s">
        <v>1</v>
      </c>
      <c r="BM246" s="67">
        <f>IFERROR(X246*I246,"0")</f>
        <v>349.44</v>
      </c>
      <c r="BN246" s="67">
        <f>IFERROR(Y246*I246,"0")</f>
        <v>349.44</v>
      </c>
      <c r="BO246" s="67">
        <f>IFERROR(X246/J246,"0")</f>
        <v>0.5714285714285714</v>
      </c>
      <c r="BP246" s="67">
        <f>IFERROR(Y246/J246,"0")</f>
        <v>0.5714285714285714</v>
      </c>
    </row>
    <row r="247" spans="1:68" ht="27" hidden="1" customHeight="1" x14ac:dyDescent="0.25">
      <c r="A247" s="54" t="s">
        <v>330</v>
      </c>
      <c r="B247" s="54" t="s">
        <v>331</v>
      </c>
      <c r="C247" s="31">
        <v>4301070993</v>
      </c>
      <c r="D247" s="281">
        <v>4640242180670</v>
      </c>
      <c r="E247" s="282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81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83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3"/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4"/>
      <c r="P248" s="276" t="s">
        <v>73</v>
      </c>
      <c r="Q248" s="277"/>
      <c r="R248" s="277"/>
      <c r="S248" s="277"/>
      <c r="T248" s="277"/>
      <c r="U248" s="277"/>
      <c r="V248" s="278"/>
      <c r="W248" s="37" t="s">
        <v>70</v>
      </c>
      <c r="X248" s="270">
        <f>IFERROR(SUM(X245:X247),"0")</f>
        <v>48</v>
      </c>
      <c r="Y248" s="270">
        <f>IFERROR(SUM(Y245:Y247),"0")</f>
        <v>48</v>
      </c>
      <c r="Z248" s="270">
        <f>IFERROR(IF(Z245="",0,Z245),"0")+IFERROR(IF(Z246="",0,Z246),"0")+IFERROR(IF(Z247="",0,Z247),"0")</f>
        <v>0.74399999999999999</v>
      </c>
      <c r="AA248" s="271"/>
      <c r="AB248" s="271"/>
      <c r="AC248" s="271"/>
    </row>
    <row r="249" spans="1:68" x14ac:dyDescent="0.2">
      <c r="A249" s="280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4"/>
      <c r="P249" s="276" t="s">
        <v>73</v>
      </c>
      <c r="Q249" s="277"/>
      <c r="R249" s="277"/>
      <c r="S249" s="277"/>
      <c r="T249" s="277"/>
      <c r="U249" s="277"/>
      <c r="V249" s="278"/>
      <c r="W249" s="37" t="s">
        <v>74</v>
      </c>
      <c r="X249" s="270">
        <f>IFERROR(SUMPRODUCT(X245:X247*H245:H247),"0")</f>
        <v>336</v>
      </c>
      <c r="Y249" s="270">
        <f>IFERROR(SUMPRODUCT(Y245:Y247*H245:H247),"0")</f>
        <v>336</v>
      </c>
      <c r="Z249" s="37"/>
      <c r="AA249" s="271"/>
      <c r="AB249" s="271"/>
      <c r="AC249" s="271"/>
    </row>
    <row r="250" spans="1:68" ht="14.25" hidden="1" customHeight="1" x14ac:dyDescent="0.25">
      <c r="A250" s="291" t="s">
        <v>77</v>
      </c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81">
        <v>4640242180397</v>
      </c>
      <c r="E251" s="282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86"/>
      <c r="R251" s="286"/>
      <c r="S251" s="286"/>
      <c r="T251" s="287"/>
      <c r="U251" s="34"/>
      <c r="V251" s="34"/>
      <c r="W251" s="35" t="s">
        <v>70</v>
      </c>
      <c r="X251" s="268">
        <v>36</v>
      </c>
      <c r="Y251" s="269">
        <f>IFERROR(IF(X251="","",X251),"")</f>
        <v>36</v>
      </c>
      <c r="Z251" s="36">
        <f>IFERROR(IF(X251="","",X251*0.0155),"")</f>
        <v>0.55800000000000005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225.35999999999999</v>
      </c>
      <c r="BN251" s="67">
        <f>IFERROR(Y251*I251,"0")</f>
        <v>225.35999999999999</v>
      </c>
      <c r="BO251" s="67">
        <f>IFERROR(X251/J251,"0")</f>
        <v>0.42857142857142855</v>
      </c>
      <c r="BP251" s="67">
        <f>IFERROR(Y251/J251,"0")</f>
        <v>0.42857142857142855</v>
      </c>
    </row>
    <row r="252" spans="1:68" ht="27" hidden="1" customHeight="1" x14ac:dyDescent="0.25">
      <c r="A252" s="54" t="s">
        <v>336</v>
      </c>
      <c r="B252" s="54" t="s">
        <v>337</v>
      </c>
      <c r="C252" s="31">
        <v>4301132104</v>
      </c>
      <c r="D252" s="281">
        <v>4640242181219</v>
      </c>
      <c r="E252" s="282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8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86"/>
      <c r="R252" s="286"/>
      <c r="S252" s="286"/>
      <c r="T252" s="287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83"/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4"/>
      <c r="P253" s="276" t="s">
        <v>73</v>
      </c>
      <c r="Q253" s="277"/>
      <c r="R253" s="277"/>
      <c r="S253" s="277"/>
      <c r="T253" s="277"/>
      <c r="U253" s="277"/>
      <c r="V253" s="278"/>
      <c r="W253" s="37" t="s">
        <v>70</v>
      </c>
      <c r="X253" s="270">
        <f>IFERROR(SUM(X251:X252),"0")</f>
        <v>36</v>
      </c>
      <c r="Y253" s="270">
        <f>IFERROR(SUM(Y251:Y252),"0")</f>
        <v>36</v>
      </c>
      <c r="Z253" s="270">
        <f>IFERROR(IF(Z251="",0,Z251),"0")+IFERROR(IF(Z252="",0,Z252),"0")</f>
        <v>0.55800000000000005</v>
      </c>
      <c r="AA253" s="271"/>
      <c r="AB253" s="271"/>
      <c r="AC253" s="271"/>
    </row>
    <row r="254" spans="1:68" x14ac:dyDescent="0.2">
      <c r="A254" s="280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4"/>
      <c r="P254" s="276" t="s">
        <v>73</v>
      </c>
      <c r="Q254" s="277"/>
      <c r="R254" s="277"/>
      <c r="S254" s="277"/>
      <c r="T254" s="277"/>
      <c r="U254" s="277"/>
      <c r="V254" s="278"/>
      <c r="W254" s="37" t="s">
        <v>74</v>
      </c>
      <c r="X254" s="270">
        <f>IFERROR(SUMPRODUCT(X251:X252*H251:H252),"0")</f>
        <v>216</v>
      </c>
      <c r="Y254" s="270">
        <f>IFERROR(SUMPRODUCT(Y251:Y252*H251:H252),"0")</f>
        <v>216</v>
      </c>
      <c r="Z254" s="37"/>
      <c r="AA254" s="271"/>
      <c r="AB254" s="271"/>
      <c r="AC254" s="271"/>
    </row>
    <row r="255" spans="1:68" ht="14.25" hidden="1" customHeight="1" x14ac:dyDescent="0.25">
      <c r="A255" s="291" t="s">
        <v>115</v>
      </c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64"/>
      <c r="AB255" s="264"/>
      <c r="AC255" s="264"/>
    </row>
    <row r="256" spans="1:68" ht="27" hidden="1" customHeight="1" x14ac:dyDescent="0.25">
      <c r="A256" s="54" t="s">
        <v>338</v>
      </c>
      <c r="B256" s="54" t="s">
        <v>339</v>
      </c>
      <c r="C256" s="31">
        <v>4301136051</v>
      </c>
      <c r="D256" s="281">
        <v>4640242180304</v>
      </c>
      <c r="E256" s="282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86"/>
      <c r="R256" s="286"/>
      <c r="S256" s="286"/>
      <c r="T256" s="287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customHeight="1" x14ac:dyDescent="0.25">
      <c r="A257" s="54" t="s">
        <v>341</v>
      </c>
      <c r="B257" s="54" t="s">
        <v>342</v>
      </c>
      <c r="C257" s="31">
        <v>4301136053</v>
      </c>
      <c r="D257" s="281">
        <v>4640242180236</v>
      </c>
      <c r="E257" s="282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5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86"/>
      <c r="R257" s="286"/>
      <c r="S257" s="286"/>
      <c r="T257" s="287"/>
      <c r="U257" s="34"/>
      <c r="V257" s="34"/>
      <c r="W257" s="35" t="s">
        <v>70</v>
      </c>
      <c r="X257" s="268">
        <v>60</v>
      </c>
      <c r="Y257" s="269">
        <f>IFERROR(IF(X257="","",X257),"")</f>
        <v>60</v>
      </c>
      <c r="Z257" s="36">
        <f>IFERROR(IF(X257="","",X257*0.0155),"")</f>
        <v>0.92999999999999994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314.10000000000002</v>
      </c>
      <c r="BN257" s="67">
        <f>IFERROR(Y257*I257,"0")</f>
        <v>314.10000000000002</v>
      </c>
      <c r="BO257" s="67">
        <f>IFERROR(X257/J257,"0")</f>
        <v>0.7142857142857143</v>
      </c>
      <c r="BP257" s="67">
        <f>IFERROR(Y257/J257,"0")</f>
        <v>0.7142857142857143</v>
      </c>
    </row>
    <row r="258" spans="1:68" ht="27" hidden="1" customHeight="1" x14ac:dyDescent="0.25">
      <c r="A258" s="54" t="s">
        <v>343</v>
      </c>
      <c r="B258" s="54" t="s">
        <v>344</v>
      </c>
      <c r="C258" s="31">
        <v>4301136052</v>
      </c>
      <c r="D258" s="281">
        <v>4640242180410</v>
      </c>
      <c r="E258" s="282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86"/>
      <c r="R258" s="286"/>
      <c r="S258" s="286"/>
      <c r="T258" s="287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283"/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4"/>
      <c r="P259" s="276" t="s">
        <v>73</v>
      </c>
      <c r="Q259" s="277"/>
      <c r="R259" s="277"/>
      <c r="S259" s="277"/>
      <c r="T259" s="277"/>
      <c r="U259" s="277"/>
      <c r="V259" s="278"/>
      <c r="W259" s="37" t="s">
        <v>70</v>
      </c>
      <c r="X259" s="270">
        <f>IFERROR(SUM(X256:X258),"0")</f>
        <v>60</v>
      </c>
      <c r="Y259" s="270">
        <f>IFERROR(SUM(Y256:Y258),"0")</f>
        <v>60</v>
      </c>
      <c r="Z259" s="270">
        <f>IFERROR(IF(Z256="",0,Z256),"0")+IFERROR(IF(Z257="",0,Z257),"0")+IFERROR(IF(Z258="",0,Z258),"0")</f>
        <v>0.92999999999999994</v>
      </c>
      <c r="AA259" s="271"/>
      <c r="AB259" s="271"/>
      <c r="AC259" s="271"/>
    </row>
    <row r="260" spans="1:68" x14ac:dyDescent="0.2">
      <c r="A260" s="280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4"/>
      <c r="P260" s="276" t="s">
        <v>73</v>
      </c>
      <c r="Q260" s="277"/>
      <c r="R260" s="277"/>
      <c r="S260" s="277"/>
      <c r="T260" s="277"/>
      <c r="U260" s="277"/>
      <c r="V260" s="278"/>
      <c r="W260" s="37" t="s">
        <v>74</v>
      </c>
      <c r="X260" s="270">
        <f>IFERROR(SUMPRODUCT(X256:X258*H256:H258),"0")</f>
        <v>300</v>
      </c>
      <c r="Y260" s="270">
        <f>IFERROR(SUMPRODUCT(Y256:Y258*H256:H258),"0")</f>
        <v>300</v>
      </c>
      <c r="Z260" s="37"/>
      <c r="AA260" s="271"/>
      <c r="AB260" s="271"/>
      <c r="AC260" s="271"/>
    </row>
    <row r="261" spans="1:68" ht="14.25" hidden="1" customHeight="1" x14ac:dyDescent="0.25">
      <c r="A261" s="291" t="s">
        <v>121</v>
      </c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64"/>
      <c r="AB261" s="264"/>
      <c r="AC261" s="264"/>
    </row>
    <row r="262" spans="1:68" ht="37.5" hidden="1" customHeight="1" x14ac:dyDescent="0.25">
      <c r="A262" s="54" t="s">
        <v>345</v>
      </c>
      <c r="B262" s="54" t="s">
        <v>346</v>
      </c>
      <c r="C262" s="31">
        <v>4301135504</v>
      </c>
      <c r="D262" s="281">
        <v>4640242181554</v>
      </c>
      <c r="E262" s="282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3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86"/>
      <c r="R262" s="286"/>
      <c r="S262" s="286"/>
      <c r="T262" s="287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81">
        <v>4640242181561</v>
      </c>
      <c r="E263" s="282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0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86"/>
      <c r="R263" s="286"/>
      <c r="S263" s="286"/>
      <c r="T263" s="287"/>
      <c r="U263" s="34"/>
      <c r="V263" s="34"/>
      <c r="W263" s="35" t="s">
        <v>70</v>
      </c>
      <c r="X263" s="268">
        <v>42</v>
      </c>
      <c r="Y263" s="269">
        <f t="shared" si="12"/>
        <v>42</v>
      </c>
      <c r="Z263" s="36">
        <f>IFERROR(IF(X263="","",X263*0.00936),"")</f>
        <v>0.39312000000000002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163.464</v>
      </c>
      <c r="BN263" s="67">
        <f t="shared" si="14"/>
        <v>163.464</v>
      </c>
      <c r="BO263" s="67">
        <f t="shared" si="15"/>
        <v>0.33333333333333331</v>
      </c>
      <c r="BP263" s="67">
        <f t="shared" si="16"/>
        <v>0.33333333333333331</v>
      </c>
    </row>
    <row r="264" spans="1:68" ht="27" hidden="1" customHeight="1" x14ac:dyDescent="0.25">
      <c r="A264" s="54" t="s">
        <v>351</v>
      </c>
      <c r="B264" s="54" t="s">
        <v>352</v>
      </c>
      <c r="C264" s="31">
        <v>4301135374</v>
      </c>
      <c r="D264" s="281">
        <v>4640242181424</v>
      </c>
      <c r="E264" s="282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86"/>
      <c r="R264" s="286"/>
      <c r="S264" s="286"/>
      <c r="T264" s="287"/>
      <c r="U264" s="34"/>
      <c r="V264" s="34"/>
      <c r="W264" s="35" t="s">
        <v>70</v>
      </c>
      <c r="X264" s="268">
        <v>0</v>
      </c>
      <c r="Y264" s="269">
        <f t="shared" si="12"/>
        <v>0</v>
      </c>
      <c r="Z264" s="36">
        <f>IFERROR(IF(X264="","",X264*0.0155),"")</f>
        <v>0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hidden="1" customHeight="1" x14ac:dyDescent="0.25">
      <c r="A265" s="54" t="s">
        <v>353</v>
      </c>
      <c r="B265" s="54" t="s">
        <v>354</v>
      </c>
      <c r="C265" s="31">
        <v>4301135405</v>
      </c>
      <c r="D265" s="281">
        <v>4640242181523</v>
      </c>
      <c r="E265" s="282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86"/>
      <c r="R265" s="286"/>
      <c r="S265" s="286"/>
      <c r="T265" s="287"/>
      <c r="U265" s="34"/>
      <c r="V265" s="34"/>
      <c r="W265" s="35" t="s">
        <v>70</v>
      </c>
      <c r="X265" s="268">
        <v>0</v>
      </c>
      <c r="Y265" s="269">
        <f t="shared" si="12"/>
        <v>0</v>
      </c>
      <c r="Z265" s="36">
        <f t="shared" ref="Z265:Z270" si="17">IFERROR(IF(X265="","",X265*0.00936),"")</f>
        <v>0</v>
      </c>
      <c r="AA265" s="56"/>
      <c r="AB265" s="57"/>
      <c r="AC265" s="246" t="s">
        <v>350</v>
      </c>
      <c r="AG265" s="67"/>
      <c r="AJ265" s="71" t="s">
        <v>72</v>
      </c>
      <c r="AK265" s="71">
        <v>1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hidden="1" customHeight="1" x14ac:dyDescent="0.25">
      <c r="A266" s="54" t="s">
        <v>355</v>
      </c>
      <c r="B266" s="54" t="s">
        <v>356</v>
      </c>
      <c r="C266" s="31">
        <v>4301135375</v>
      </c>
      <c r="D266" s="281">
        <v>4640242181486</v>
      </c>
      <c r="E266" s="282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86"/>
      <c r="R266" s="286"/>
      <c r="S266" s="286"/>
      <c r="T266" s="287"/>
      <c r="U266" s="34"/>
      <c r="V266" s="34"/>
      <c r="W266" s="35" t="s">
        <v>70</v>
      </c>
      <c r="X266" s="268">
        <v>0</v>
      </c>
      <c r="Y266" s="269">
        <f t="shared" si="12"/>
        <v>0</v>
      </c>
      <c r="Z266" s="36">
        <f t="shared" si="17"/>
        <v>0</v>
      </c>
      <c r="AA266" s="56"/>
      <c r="AB266" s="57"/>
      <c r="AC266" s="248" t="s">
        <v>347</v>
      </c>
      <c r="AG266" s="67"/>
      <c r="AJ266" s="71" t="s">
        <v>72</v>
      </c>
      <c r="AK266" s="71">
        <v>1</v>
      </c>
      <c r="BB266" s="249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37.5" hidden="1" customHeight="1" x14ac:dyDescent="0.25">
      <c r="A267" s="54" t="s">
        <v>357</v>
      </c>
      <c r="B267" s="54" t="s">
        <v>358</v>
      </c>
      <c r="C267" s="31">
        <v>4301135402</v>
      </c>
      <c r="D267" s="281">
        <v>4640242181493</v>
      </c>
      <c r="E267" s="282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3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68">
        <v>0</v>
      </c>
      <c r="Y267" s="269">
        <f t="shared" si="12"/>
        <v>0</v>
      </c>
      <c r="Z267" s="36">
        <f t="shared" si="17"/>
        <v>0</v>
      </c>
      <c r="AA267" s="56"/>
      <c r="AB267" s="57"/>
      <c r="AC267" s="250" t="s">
        <v>347</v>
      </c>
      <c r="AG267" s="67"/>
      <c r="AJ267" s="71" t="s">
        <v>72</v>
      </c>
      <c r="AK267" s="71">
        <v>1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4301135403</v>
      </c>
      <c r="D268" s="281">
        <v>4640242181509</v>
      </c>
      <c r="E268" s="282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hidden="1" customHeight="1" x14ac:dyDescent="0.25">
      <c r="A269" s="54" t="s">
        <v>361</v>
      </c>
      <c r="B269" s="54" t="s">
        <v>362</v>
      </c>
      <c r="C269" s="31">
        <v>4301135304</v>
      </c>
      <c r="D269" s="281">
        <v>4640242181240</v>
      </c>
      <c r="E269" s="282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5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86"/>
      <c r="R269" s="286"/>
      <c r="S269" s="286"/>
      <c r="T269" s="287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4301135610</v>
      </c>
      <c r="D270" s="281">
        <v>4640242181318</v>
      </c>
      <c r="E270" s="282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4301135306</v>
      </c>
      <c r="D271" s="281">
        <v>4640242181387</v>
      </c>
      <c r="E271" s="282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3"/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4"/>
      <c r="P272" s="276" t="s">
        <v>73</v>
      </c>
      <c r="Q272" s="277"/>
      <c r="R272" s="277"/>
      <c r="S272" s="277"/>
      <c r="T272" s="277"/>
      <c r="U272" s="277"/>
      <c r="V272" s="278"/>
      <c r="W272" s="37" t="s">
        <v>70</v>
      </c>
      <c r="X272" s="270">
        <f>IFERROR(SUM(X262:X271),"0")</f>
        <v>42</v>
      </c>
      <c r="Y272" s="270">
        <f>IFERROR(SUM(Y262:Y271),"0")</f>
        <v>42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0.39312000000000002</v>
      </c>
      <c r="AA272" s="271"/>
      <c r="AB272" s="271"/>
      <c r="AC272" s="271"/>
    </row>
    <row r="273" spans="1:32" x14ac:dyDescent="0.2">
      <c r="A273" s="280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4"/>
      <c r="P273" s="276" t="s">
        <v>73</v>
      </c>
      <c r="Q273" s="277"/>
      <c r="R273" s="277"/>
      <c r="S273" s="277"/>
      <c r="T273" s="277"/>
      <c r="U273" s="277"/>
      <c r="V273" s="278"/>
      <c r="W273" s="37" t="s">
        <v>74</v>
      </c>
      <c r="X273" s="270">
        <f>IFERROR(SUMPRODUCT(X262:X271*H262:H271),"0")</f>
        <v>155.4</v>
      </c>
      <c r="Y273" s="270">
        <f>IFERROR(SUMPRODUCT(Y262:Y271*H262:H271),"0")</f>
        <v>155.4</v>
      </c>
      <c r="Z273" s="37"/>
      <c r="AA273" s="271"/>
      <c r="AB273" s="271"/>
      <c r="AC273" s="271"/>
    </row>
    <row r="274" spans="1:32" ht="15" customHeight="1" x14ac:dyDescent="0.2">
      <c r="A274" s="433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368"/>
      <c r="P274" s="316" t="s">
        <v>367</v>
      </c>
      <c r="Q274" s="317"/>
      <c r="R274" s="317"/>
      <c r="S274" s="317"/>
      <c r="T274" s="317"/>
      <c r="U274" s="317"/>
      <c r="V274" s="318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5909.4</v>
      </c>
      <c r="Y274" s="270">
        <f>IFERROR(Y24+Y31+Y38+Y46+Y51+Y55+Y60+Y66+Y72+Y77+Y83+Y93+Y99+Y110+Y114+Y118+Y124+Y130+Y136+Y141+Y146+Y151+Y156+Y163+Y171+Y175+Y181+Y188+Y197+Y202+Y207+Y213+Y219+Y225+Y231+Y237+Y241+Y249+Y254+Y260+Y273,"0")</f>
        <v>5909.4</v>
      </c>
      <c r="Z274" s="37"/>
      <c r="AA274" s="271"/>
      <c r="AB274" s="271"/>
      <c r="AC274" s="271"/>
    </row>
    <row r="275" spans="1:32" x14ac:dyDescent="0.2">
      <c r="A275" s="280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68"/>
      <c r="P275" s="316" t="s">
        <v>368</v>
      </c>
      <c r="Q275" s="317"/>
      <c r="R275" s="317"/>
      <c r="S275" s="317"/>
      <c r="T275" s="317"/>
      <c r="U275" s="317"/>
      <c r="V275" s="318"/>
      <c r="W275" s="37" t="s">
        <v>74</v>
      </c>
      <c r="X275" s="270">
        <f>IFERROR(SUM(BM22:BM271),"0")</f>
        <v>6542.1427999999987</v>
      </c>
      <c r="Y275" s="270">
        <f>IFERROR(SUM(BN22:BN271),"0")</f>
        <v>6542.1427999999987</v>
      </c>
      <c r="Z275" s="37"/>
      <c r="AA275" s="271"/>
      <c r="AB275" s="271"/>
      <c r="AC275" s="271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68"/>
      <c r="P276" s="316" t="s">
        <v>369</v>
      </c>
      <c r="Q276" s="317"/>
      <c r="R276" s="317"/>
      <c r="S276" s="317"/>
      <c r="T276" s="317"/>
      <c r="U276" s="317"/>
      <c r="V276" s="318"/>
      <c r="W276" s="37" t="s">
        <v>370</v>
      </c>
      <c r="X276" s="38">
        <f>ROUNDUP(SUM(BO22:BO271),0)</f>
        <v>17</v>
      </c>
      <c r="Y276" s="38">
        <f>ROUNDUP(SUM(BP22:BP271),0)</f>
        <v>17</v>
      </c>
      <c r="Z276" s="37"/>
      <c r="AA276" s="271"/>
      <c r="AB276" s="271"/>
      <c r="AC276" s="271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68"/>
      <c r="P277" s="316" t="s">
        <v>371</v>
      </c>
      <c r="Q277" s="317"/>
      <c r="R277" s="317"/>
      <c r="S277" s="317"/>
      <c r="T277" s="317"/>
      <c r="U277" s="317"/>
      <c r="V277" s="318"/>
      <c r="W277" s="37" t="s">
        <v>74</v>
      </c>
      <c r="X277" s="270">
        <f>GrossWeightTotal+PalletQtyTotal*25</f>
        <v>6967.1427999999987</v>
      </c>
      <c r="Y277" s="270">
        <f>GrossWeightTotalR+PalletQtyTotalR*25</f>
        <v>6967.1427999999987</v>
      </c>
      <c r="Z277" s="37"/>
      <c r="AA277" s="271"/>
      <c r="AB277" s="271"/>
      <c r="AC277" s="271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68"/>
      <c r="P278" s="316" t="s">
        <v>372</v>
      </c>
      <c r="Q278" s="317"/>
      <c r="R278" s="317"/>
      <c r="S278" s="317"/>
      <c r="T278" s="317"/>
      <c r="U278" s="317"/>
      <c r="V278" s="318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1476</v>
      </c>
      <c r="Y278" s="270">
        <f>IFERROR(Y23+Y30+Y37+Y45+Y50+Y54+Y59+Y65+Y71+Y76+Y82+Y92+Y98+Y109+Y113+Y117+Y123+Y129+Y135+Y140+Y145+Y150+Y155+Y162+Y170+Y174+Y180+Y187+Y196+Y201+Y206+Y212+Y218+Y224+Y230+Y236+Y240+Y248+Y253+Y259+Y272,"0")</f>
        <v>1476</v>
      </c>
      <c r="Z278" s="37"/>
      <c r="AA278" s="271"/>
      <c r="AB278" s="271"/>
      <c r="AC278" s="271"/>
    </row>
    <row r="279" spans="1:32" ht="14.25" hidden="1" customHeight="1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68"/>
      <c r="P279" s="316" t="s">
        <v>373</v>
      </c>
      <c r="Q279" s="317"/>
      <c r="R279" s="317"/>
      <c r="S279" s="317"/>
      <c r="T279" s="317"/>
      <c r="U279" s="317"/>
      <c r="V279" s="318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21.153019999999998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2" t="s">
        <v>75</v>
      </c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7"/>
      <c r="U281" s="265" t="s">
        <v>230</v>
      </c>
      <c r="V281" s="265" t="s">
        <v>238</v>
      </c>
      <c r="W281" s="272" t="s">
        <v>257</v>
      </c>
      <c r="X281" s="306"/>
      <c r="Y281" s="306"/>
      <c r="Z281" s="306"/>
      <c r="AA281" s="307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89" t="s">
        <v>376</v>
      </c>
      <c r="B282" s="272" t="s">
        <v>63</v>
      </c>
      <c r="C282" s="272" t="s">
        <v>76</v>
      </c>
      <c r="D282" s="272" t="s">
        <v>87</v>
      </c>
      <c r="E282" s="272" t="s">
        <v>97</v>
      </c>
      <c r="F282" s="272" t="s">
        <v>108</v>
      </c>
      <c r="G282" s="272" t="s">
        <v>129</v>
      </c>
      <c r="H282" s="272" t="s">
        <v>136</v>
      </c>
      <c r="I282" s="272" t="s">
        <v>140</v>
      </c>
      <c r="J282" s="272" t="s">
        <v>148</v>
      </c>
      <c r="K282" s="272" t="s">
        <v>163</v>
      </c>
      <c r="L282" s="272" t="s">
        <v>169</v>
      </c>
      <c r="M282" s="272" t="s">
        <v>194</v>
      </c>
      <c r="N282" s="266"/>
      <c r="O282" s="272" t="s">
        <v>202</v>
      </c>
      <c r="P282" s="272" t="s">
        <v>209</v>
      </c>
      <c r="Q282" s="272" t="s">
        <v>214</v>
      </c>
      <c r="R282" s="272" t="s">
        <v>218</v>
      </c>
      <c r="S282" s="272" t="s">
        <v>221</v>
      </c>
      <c r="T282" s="272" t="s">
        <v>226</v>
      </c>
      <c r="U282" s="272" t="s">
        <v>231</v>
      </c>
      <c r="V282" s="272" t="s">
        <v>239</v>
      </c>
      <c r="W282" s="272" t="s">
        <v>258</v>
      </c>
      <c r="X282" s="272" t="s">
        <v>273</v>
      </c>
      <c r="Y282" s="272" t="s">
        <v>285</v>
      </c>
      <c r="Z282" s="272" t="s">
        <v>290</v>
      </c>
      <c r="AA282" s="272" t="s">
        <v>301</v>
      </c>
      <c r="AB282" s="272" t="s">
        <v>308</v>
      </c>
      <c r="AC282" s="272" t="s">
        <v>313</v>
      </c>
      <c r="AD282" s="272" t="s">
        <v>317</v>
      </c>
      <c r="AE282" s="272" t="s">
        <v>324</v>
      </c>
      <c r="AF282" s="266"/>
    </row>
    <row r="283" spans="1:32" ht="13.5" customHeight="1" thickBot="1" x14ac:dyDescent="0.25">
      <c r="A283" s="290"/>
      <c r="B283" s="273"/>
      <c r="C283" s="273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66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  <c r="AA283" s="273"/>
      <c r="AB283" s="273"/>
      <c r="AC283" s="273"/>
      <c r="AD283" s="273"/>
      <c r="AE283" s="273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210</v>
      </c>
      <c r="D284" s="46">
        <f>IFERROR(X34*H34,"0")+IFERROR(X35*H35,"0")+IFERROR(X36*H36,"0")</f>
        <v>67.199999999999989</v>
      </c>
      <c r="E284" s="46">
        <f>IFERROR(X41*H41,"0")+IFERROR(X42*H42,"0")+IFERROR(X43*H43,"0")+IFERROR(X44*H44,"0")</f>
        <v>168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120</v>
      </c>
      <c r="H284" s="46">
        <f>IFERROR(X75*H75,"0")</f>
        <v>0</v>
      </c>
      <c r="I284" s="46">
        <f>IFERROR(X80*H80,"0")+IFERROR(X81*H81,"0")</f>
        <v>252</v>
      </c>
      <c r="J284" s="46">
        <f>IFERROR(X86*H86,"0")+IFERROR(X87*H87,"0")+IFERROR(X88*H88,"0")+IFERROR(X89*H89,"0")+IFERROR(X90*H90,"0")+IFERROR(X91*H91,"0")</f>
        <v>456.96</v>
      </c>
      <c r="K284" s="46">
        <f>IFERROR(X96*H96,"0")+IFERROR(X97*H97,"0")</f>
        <v>80.64</v>
      </c>
      <c r="L284" s="46">
        <f>IFERROR(X102*H102,"0")+IFERROR(X103*H103,"0")+IFERROR(X104*H104,"0")+IFERROR(X105*H105,"0")+IFERROR(X106*H106,"0")+IFERROR(X107*H107,"0")+IFERROR(X108*H108,"0")+IFERROR(X112*H112,"0")+IFERROR(X116*H116,"0")</f>
        <v>946.56000000000006</v>
      </c>
      <c r="M284" s="46">
        <f>IFERROR(X121*H121,"0")+IFERROR(X122*H122,"0")</f>
        <v>462</v>
      </c>
      <c r="N284" s="266"/>
      <c r="O284" s="46">
        <f>IFERROR(X127*H127,"0")+IFERROR(X128*H128,"0")</f>
        <v>126</v>
      </c>
      <c r="P284" s="46">
        <f>IFERROR(X133*H133,"0")+IFERROR(X134*H134,"0")</f>
        <v>67.2</v>
      </c>
      <c r="Q284" s="46">
        <f>IFERROR(X139*H139,"0")</f>
        <v>0</v>
      </c>
      <c r="R284" s="46">
        <f>IFERROR(X144*H144,"0")</f>
        <v>0</v>
      </c>
      <c r="S284" s="46">
        <f>IFERROR(X149*H149,"0")</f>
        <v>0</v>
      </c>
      <c r="T284" s="46">
        <f>IFERROR(X154*H154,"0")</f>
        <v>164.64</v>
      </c>
      <c r="U284" s="46">
        <f>IFERROR(X160*H160,"0")+IFERROR(X161*H161,"0")</f>
        <v>780</v>
      </c>
      <c r="V284" s="46">
        <f>IFERROR(X167*H167,"0")+IFERROR(X168*H168,"0")+IFERROR(X169*H169,"0")+IFERROR(X173*H173,"0")</f>
        <v>168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259.20000000000005</v>
      </c>
      <c r="Y284" s="46">
        <f>IFERROR(X200*H200,"0")</f>
        <v>240</v>
      </c>
      <c r="Z284" s="46">
        <f>IFERROR(X205*H205,"0")+IFERROR(X209*H209,"0")+IFERROR(X210*H210,"0")+IFERROR(X211*H211,"0")</f>
        <v>33.6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300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1007.4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3180</v>
      </c>
      <c r="B287" s="60">
        <f>SUMPRODUCT(--(BB:BB="ПГП"),--(W:W="кор"),H:H,Y:Y)+SUMPRODUCT(--(BB:BB="ПГП"),--(W:W="кг"),Y:Y)</f>
        <v>2729.4</v>
      </c>
      <c r="C287" s="60">
        <f>SUMPRODUCT(--(BB:BB="КИЗ"),--(W:W="кор"),H:H,Y:Y)+SUMPRODUCT(--(BB:BB="КИЗ"),--(W:W="кг"),Y:Y)</f>
        <v>0</v>
      </c>
    </row>
  </sheetData>
  <sheetProtection algorithmName="SHA-512" hashValue="qOlvbYQME/5Xg5AdRVeL4PzGIskuiSQ0cgKj0EDLcmcYz73gbSaO6Ki/yolyNjuthDjzCx6FQfRRLQ2aFndA8A==" saltValue="RtcIg598fgg5LoCEPNvxSA==" spinCount="100000" sheet="1" objects="1" scenarios="1" sort="0" autoFilter="0" pivotTables="0"/>
  <autoFilter ref="A18:AF2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76,00"/>
        <filter val="112,00"/>
        <filter val="12,00"/>
        <filter val="120,00"/>
        <filter val="126,00"/>
        <filter val="132,00"/>
        <filter val="14,00"/>
        <filter val="140,00"/>
        <filter val="154,00"/>
        <filter val="155,40"/>
        <filter val="156,00"/>
        <filter val="164,64"/>
        <filter val="168,00"/>
        <filter val="17"/>
        <filter val="210,00"/>
        <filter val="216,00"/>
        <filter val="24,00"/>
        <filter val="240,00"/>
        <filter val="252,00"/>
        <filter val="259,20"/>
        <filter val="28,00"/>
        <filter val="300,00"/>
        <filter val="33,60"/>
        <filter val="336,00"/>
        <filter val="36,00"/>
        <filter val="36,96"/>
        <filter val="42,00"/>
        <filter val="456,96"/>
        <filter val="462,00"/>
        <filter val="48,00"/>
        <filter val="5 909,40"/>
        <filter val="56,00"/>
        <filter val="6 542,14"/>
        <filter val="6 967,14"/>
        <filter val="60,00"/>
        <filter val="67,20"/>
        <filter val="70,00"/>
        <filter val="72,00"/>
        <filter val="780,00"/>
        <filter val="80,64"/>
        <filter val="84,00"/>
        <filter val="909,60"/>
        <filter val="98,00"/>
      </filters>
    </filterColumn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V282:V283"/>
    <mergeCell ref="P282:P283"/>
    <mergeCell ref="F282:F283"/>
    <mergeCell ref="P269:T269"/>
    <mergeCell ref="Y282:Y283"/>
    <mergeCell ref="H282:H283"/>
    <mergeCell ref="P273:V273"/>
    <mergeCell ref="E282:E283"/>
    <mergeCell ref="G282:G283"/>
    <mergeCell ref="A220:Z220"/>
    <mergeCell ref="P139:T139"/>
    <mergeCell ref="D269:E269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P62:T62"/>
    <mergeCell ref="A27:Z27"/>
    <mergeCell ref="P31:V31"/>
    <mergeCell ref="A214:Z214"/>
    <mergeCell ref="P257:T257"/>
    <mergeCell ref="P54:V54"/>
    <mergeCell ref="P80:T80"/>
    <mergeCell ref="D194:E194"/>
    <mergeCell ref="P237:V237"/>
    <mergeCell ref="P112:T112"/>
    <mergeCell ref="D58:E58"/>
    <mergeCell ref="A236:O237"/>
    <mergeCell ref="A113:O11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2:T22"/>
    <mergeCell ref="A170:O171"/>
    <mergeCell ref="P236:V236"/>
    <mergeCell ref="A61:Z61"/>
    <mergeCell ref="P92:V92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D245:E245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P116:T116"/>
    <mergeCell ref="D122:E122"/>
    <mergeCell ref="A162:O163"/>
    <mergeCell ref="P103:T103"/>
    <mergeCell ref="A26:Z26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C17:C18"/>
    <mergeCell ref="K17:K18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R282:R283"/>
    <mergeCell ref="A32:Z32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P43:T43"/>
    <mergeCell ref="P65:V65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P267:T267"/>
    <mergeCell ref="P254:V254"/>
    <mergeCell ref="P235:T235"/>
    <mergeCell ref="P249:V249"/>
    <mergeCell ref="D267:E267"/>
    <mergeCell ref="P144:T144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185:T185"/>
    <mergeCell ref="D106:E106"/>
    <mergeCell ref="P72:V72"/>
    <mergeCell ref="P122:T122"/>
    <mergeCell ref="D116:E116"/>
    <mergeCell ref="A177:Z177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  <mergeCell ref="P268:T2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:X58 X62:X64 X69 X91 X105 X108 X112 X116 X127 X133:X134 X144 X149 X160 X173 X183:X186 X191:X195 X205 X209:X211 X216:X217 X223 X235 X239 X245 X252 X258 X262 X265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0 X75 X80:X81 X86:X90 X96:X97 X102:X104 X106:X107 X121 X128 X139 X154 X161 X167:X169 X179 X200 X229 X246:X247 X251 X256:X257 X263:X264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KJuDOd6895C4h1FGHmyhg3tt0iqHOger001vXfQWOhomGdMd0cJyZbYq53B/dfLH5BmI1sqk2uN9JXAT6TkHnA==" saltValue="2FsrURQP7xqBGUm9kSCY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2025-10-24T11:12:01Z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