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2345D46-9798-4AF2-A6FA-E0C2BFD553E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BP257" i="1" s="1"/>
  <c r="P257" i="1"/>
  <c r="BO256" i="1"/>
  <c r="BM256" i="1"/>
  <c r="Z256" i="1"/>
  <c r="Y256" i="1"/>
  <c r="P256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Y249" i="1" s="1"/>
  <c r="P245" i="1"/>
  <c r="X241" i="1"/>
  <c r="X240" i="1"/>
  <c r="BO239" i="1"/>
  <c r="BM239" i="1"/>
  <c r="Z239" i="1"/>
  <c r="Z240" i="1" s="1"/>
  <c r="Y239" i="1"/>
  <c r="Y241" i="1" s="1"/>
  <c r="P239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7" i="1"/>
  <c r="X206" i="1"/>
  <c r="BO205" i="1"/>
  <c r="BM205" i="1"/>
  <c r="Z205" i="1"/>
  <c r="Z206" i="1" s="1"/>
  <c r="Y205" i="1"/>
  <c r="Y207" i="1" s="1"/>
  <c r="P205" i="1"/>
  <c r="X202" i="1"/>
  <c r="X201" i="1"/>
  <c r="BO200" i="1"/>
  <c r="BM200" i="1"/>
  <c r="Z200" i="1"/>
  <c r="Z201" i="1" s="1"/>
  <c r="Y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1" i="1"/>
  <c r="X180" i="1"/>
  <c r="BO179" i="1"/>
  <c r="BM179" i="1"/>
  <c r="Z179" i="1"/>
  <c r="Z180" i="1" s="1"/>
  <c r="Y179" i="1"/>
  <c r="Y181" i="1" s="1"/>
  <c r="P179" i="1"/>
  <c r="X175" i="1"/>
  <c r="X174" i="1"/>
  <c r="BO173" i="1"/>
  <c r="BM173" i="1"/>
  <c r="Z173" i="1"/>
  <c r="Z174" i="1" s="1"/>
  <c r="Y173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BO167" i="1"/>
  <c r="BM167" i="1"/>
  <c r="Z167" i="1"/>
  <c r="Y167" i="1"/>
  <c r="BP167" i="1" s="1"/>
  <c r="P167" i="1"/>
  <c r="X163" i="1"/>
  <c r="X162" i="1"/>
  <c r="BO161" i="1"/>
  <c r="BM161" i="1"/>
  <c r="Z161" i="1"/>
  <c r="Y161" i="1"/>
  <c r="BP161" i="1" s="1"/>
  <c r="P161" i="1"/>
  <c r="BO160" i="1"/>
  <c r="BM160" i="1"/>
  <c r="Z160" i="1"/>
  <c r="Y160" i="1"/>
  <c r="P160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Z140" i="1" s="1"/>
  <c r="Y139" i="1"/>
  <c r="Y140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Z117" i="1" s="1"/>
  <c r="Y116" i="1"/>
  <c r="Y118" i="1" s="1"/>
  <c r="P116" i="1"/>
  <c r="X114" i="1"/>
  <c r="X113" i="1"/>
  <c r="BO112" i="1"/>
  <c r="BM112" i="1"/>
  <c r="Z112" i="1"/>
  <c r="Z113" i="1" s="1"/>
  <c r="Y112" i="1"/>
  <c r="Y114" i="1" s="1"/>
  <c r="P112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P62" i="1"/>
  <c r="X60" i="1"/>
  <c r="X59" i="1"/>
  <c r="BO58" i="1"/>
  <c r="BM58" i="1"/>
  <c r="Z58" i="1"/>
  <c r="Y58" i="1"/>
  <c r="P58" i="1"/>
  <c r="BO57" i="1"/>
  <c r="BM57" i="1"/>
  <c r="Z57" i="1"/>
  <c r="Z59" i="1" s="1"/>
  <c r="Y57" i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275" i="1" l="1"/>
  <c r="X278" i="1"/>
  <c r="Y83" i="1"/>
  <c r="BN81" i="1"/>
  <c r="Y99" i="1"/>
  <c r="BN97" i="1"/>
  <c r="BN112" i="1"/>
  <c r="BP112" i="1"/>
  <c r="Y113" i="1"/>
  <c r="BN116" i="1"/>
  <c r="BP116" i="1"/>
  <c r="Y117" i="1"/>
  <c r="Z123" i="1"/>
  <c r="BN121" i="1"/>
  <c r="Z129" i="1"/>
  <c r="Z135" i="1"/>
  <c r="BN133" i="1"/>
  <c r="Z170" i="1"/>
  <c r="BN167" i="1"/>
  <c r="BN169" i="1"/>
  <c r="BN184" i="1"/>
  <c r="BN186" i="1"/>
  <c r="Y92" i="1"/>
  <c r="BP86" i="1"/>
  <c r="BN86" i="1"/>
  <c r="BP88" i="1"/>
  <c r="BN88" i="1"/>
  <c r="BP90" i="1"/>
  <c r="BN90" i="1"/>
  <c r="Y110" i="1"/>
  <c r="BP102" i="1"/>
  <c r="BN102" i="1"/>
  <c r="BP104" i="1"/>
  <c r="BN104" i="1"/>
  <c r="BP106" i="1"/>
  <c r="BN106" i="1"/>
  <c r="BP108" i="1"/>
  <c r="BN108" i="1"/>
  <c r="BP128" i="1"/>
  <c r="BN128" i="1"/>
  <c r="X274" i="1"/>
  <c r="Y38" i="1"/>
  <c r="BP34" i="1"/>
  <c r="BN34" i="1"/>
  <c r="BP36" i="1"/>
  <c r="BN36" i="1"/>
  <c r="BP58" i="1"/>
  <c r="BN58" i="1"/>
  <c r="Y71" i="1"/>
  <c r="BP69" i="1"/>
  <c r="BN69" i="1"/>
  <c r="X276" i="1"/>
  <c r="X277" i="1" s="1"/>
  <c r="Z30" i="1"/>
  <c r="Z37" i="1"/>
  <c r="Y45" i="1"/>
  <c r="Y60" i="1"/>
  <c r="Y66" i="1"/>
  <c r="Z71" i="1"/>
  <c r="Z82" i="1"/>
  <c r="Z92" i="1"/>
  <c r="Z98" i="1"/>
  <c r="Z109" i="1"/>
  <c r="Y123" i="1"/>
  <c r="Y130" i="1"/>
  <c r="Y135" i="1"/>
  <c r="BN161" i="1"/>
  <c r="Z196" i="1"/>
  <c r="BN191" i="1"/>
  <c r="BN193" i="1"/>
  <c r="BN195" i="1"/>
  <c r="Z212" i="1"/>
  <c r="BN210" i="1"/>
  <c r="Z218" i="1"/>
  <c r="BN223" i="1"/>
  <c r="BP223" i="1"/>
  <c r="Y224" i="1"/>
  <c r="BN229" i="1"/>
  <c r="BP229" i="1"/>
  <c r="Y230" i="1"/>
  <c r="BN235" i="1"/>
  <c r="BP235" i="1"/>
  <c r="Y236" i="1"/>
  <c r="BN239" i="1"/>
  <c r="BP239" i="1"/>
  <c r="Y240" i="1"/>
  <c r="Z248" i="1"/>
  <c r="BN245" i="1"/>
  <c r="BP245" i="1"/>
  <c r="BN247" i="1"/>
  <c r="Y253" i="1"/>
  <c r="Y254" i="1"/>
  <c r="Z259" i="1"/>
  <c r="BN257" i="1"/>
  <c r="Z272" i="1"/>
  <c r="H9" i="1"/>
  <c r="A10" i="1"/>
  <c r="Y24" i="1"/>
  <c r="Y30" i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Y278" i="1" l="1"/>
  <c r="Z279" i="1"/>
  <c r="Y274" i="1"/>
  <c r="Y276" i="1"/>
  <c r="Y275" i="1"/>
  <c r="Y277" i="1" l="1"/>
  <c r="A287" i="1" s="1"/>
  <c r="B287" i="1"/>
  <c r="C287" i="1"/>
</calcChain>
</file>

<file path=xl/sharedStrings.xml><?xml version="1.0" encoding="utf-8"?>
<sst xmlns="http://schemas.openxmlformats.org/spreadsheetml/2006/main" count="1230" uniqueCount="397">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</sst>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5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19" xfId="0" applyBorder="1" applyProtection="1">
      <protection locked="0"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8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322" t="s">
        <v>0</v>
      </c>
      <c r="E1" s="293"/>
      <c r="F1" s="293"/>
      <c r="G1" s="12" t="s">
        <v>1</v>
      </c>
      <c r="H1" s="322" t="s">
        <v>2</v>
      </c>
      <c r="I1" s="293"/>
      <c r="J1" s="293"/>
      <c r="K1" s="293"/>
      <c r="L1" s="293"/>
      <c r="M1" s="293"/>
      <c r="N1" s="293"/>
      <c r="O1" s="293"/>
      <c r="P1" s="293"/>
      <c r="Q1" s="293"/>
      <c r="R1" s="292" t="s">
        <v>3</v>
      </c>
      <c r="S1" s="293"/>
      <c r="T1" s="29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0"/>
      <c r="R2" s="280"/>
      <c r="S2" s="280"/>
      <c r="T2" s="280"/>
      <c r="U2" s="280"/>
      <c r="V2" s="280"/>
      <c r="W2" s="280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0"/>
      <c r="Q3" s="280"/>
      <c r="R3" s="280"/>
      <c r="S3" s="280"/>
      <c r="T3" s="280"/>
      <c r="U3" s="280"/>
      <c r="V3" s="280"/>
      <c r="W3" s="280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336" t="s">
        <v>8</v>
      </c>
      <c r="B5" s="317"/>
      <c r="C5" s="318"/>
      <c r="D5" s="324"/>
      <c r="E5" s="325"/>
      <c r="F5" s="441" t="s">
        <v>9</v>
      </c>
      <c r="G5" s="318"/>
      <c r="H5" s="324" t="s">
        <v>396</v>
      </c>
      <c r="I5" s="435"/>
      <c r="J5" s="435"/>
      <c r="K5" s="435"/>
      <c r="L5" s="435"/>
      <c r="M5" s="325"/>
      <c r="N5" s="61"/>
      <c r="P5" s="24" t="s">
        <v>10</v>
      </c>
      <c r="Q5" s="434">
        <v>45957</v>
      </c>
      <c r="R5" s="351"/>
      <c r="T5" s="367" t="s">
        <v>11</v>
      </c>
      <c r="U5" s="368"/>
      <c r="V5" s="369" t="s">
        <v>12</v>
      </c>
      <c r="W5" s="351"/>
      <c r="AB5" s="51"/>
      <c r="AC5" s="51"/>
      <c r="AD5" s="51"/>
      <c r="AE5" s="51"/>
    </row>
    <row r="6" spans="1:32" s="262" customFormat="1" ht="24" customHeight="1" x14ac:dyDescent="0.2">
      <c r="A6" s="336" t="s">
        <v>13</v>
      </c>
      <c r="B6" s="317"/>
      <c r="C6" s="318"/>
      <c r="D6" s="421" t="s">
        <v>14</v>
      </c>
      <c r="E6" s="422"/>
      <c r="F6" s="422"/>
      <c r="G6" s="422"/>
      <c r="H6" s="422"/>
      <c r="I6" s="422"/>
      <c r="J6" s="422"/>
      <c r="K6" s="422"/>
      <c r="L6" s="422"/>
      <c r="M6" s="351"/>
      <c r="N6" s="62"/>
      <c r="P6" s="24" t="s">
        <v>15</v>
      </c>
      <c r="Q6" s="446" t="str">
        <f>IF(Q5=0," ",CHOOSE(WEEKDAY(Q5,2),"Понедельник","Вторник","Среда","Четверг","Пятница","Суббота","Воскресенье"))</f>
        <v>Понедельник</v>
      </c>
      <c r="R6" s="282"/>
      <c r="T6" s="371" t="s">
        <v>16</v>
      </c>
      <c r="U6" s="368"/>
      <c r="V6" s="392" t="s">
        <v>17</v>
      </c>
      <c r="W6" s="300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303" t="str">
        <f>IFERROR(VLOOKUP(DeliveryAddress,Table,3,0),1)</f>
        <v>1</v>
      </c>
      <c r="E7" s="304"/>
      <c r="F7" s="304"/>
      <c r="G7" s="304"/>
      <c r="H7" s="304"/>
      <c r="I7" s="304"/>
      <c r="J7" s="304"/>
      <c r="K7" s="304"/>
      <c r="L7" s="304"/>
      <c r="M7" s="305"/>
      <c r="N7" s="63"/>
      <c r="P7" s="24"/>
      <c r="Q7" s="42"/>
      <c r="R7" s="42"/>
      <c r="T7" s="280"/>
      <c r="U7" s="368"/>
      <c r="V7" s="393"/>
      <c r="W7" s="394"/>
      <c r="AB7" s="51"/>
      <c r="AC7" s="51"/>
      <c r="AD7" s="51"/>
      <c r="AE7" s="51"/>
    </row>
    <row r="8" spans="1:32" s="262" customFormat="1" ht="25.5" customHeight="1" x14ac:dyDescent="0.2">
      <c r="A8" s="450" t="s">
        <v>18</v>
      </c>
      <c r="B8" s="277"/>
      <c r="C8" s="278"/>
      <c r="D8" s="312" t="s">
        <v>19</v>
      </c>
      <c r="E8" s="313"/>
      <c r="F8" s="313"/>
      <c r="G8" s="313"/>
      <c r="H8" s="313"/>
      <c r="I8" s="313"/>
      <c r="J8" s="313"/>
      <c r="K8" s="313"/>
      <c r="L8" s="313"/>
      <c r="M8" s="314"/>
      <c r="N8" s="64"/>
      <c r="P8" s="24" t="s">
        <v>20</v>
      </c>
      <c r="Q8" s="354">
        <v>0.41666666666666669</v>
      </c>
      <c r="R8" s="305"/>
      <c r="T8" s="280"/>
      <c r="U8" s="368"/>
      <c r="V8" s="393"/>
      <c r="W8" s="394"/>
      <c r="AB8" s="51"/>
      <c r="AC8" s="51"/>
      <c r="AD8" s="51"/>
      <c r="AE8" s="51"/>
    </row>
    <row r="9" spans="1:32" s="262" customFormat="1" ht="39.950000000000003" customHeight="1" x14ac:dyDescent="0.2">
      <c r="A9" s="3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0"/>
      <c r="C9" s="280"/>
      <c r="D9" s="359"/>
      <c r="E9" s="275"/>
      <c r="F9" s="3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0"/>
      <c r="H9" s="274" t="str">
        <f>IF(AND($A$9="Тип доверенности/получателя при получении в адресе перегруза:",$D$9="Разовая доверенность"),"Введите ФИО","")</f>
        <v/>
      </c>
      <c r="I9" s="275"/>
      <c r="J9" s="27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75"/>
      <c r="L9" s="275"/>
      <c r="M9" s="275"/>
      <c r="N9" s="260"/>
      <c r="P9" s="26" t="s">
        <v>21</v>
      </c>
      <c r="Q9" s="334"/>
      <c r="R9" s="335"/>
      <c r="T9" s="280"/>
      <c r="U9" s="368"/>
      <c r="V9" s="395"/>
      <c r="W9" s="396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3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0"/>
      <c r="C10" s="280"/>
      <c r="D10" s="359"/>
      <c r="E10" s="275"/>
      <c r="F10" s="3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0"/>
      <c r="H10" s="409" t="str">
        <f>IFERROR(VLOOKUP($D$10,Proxy,2,FALSE),"")</f>
        <v/>
      </c>
      <c r="I10" s="280"/>
      <c r="J10" s="280"/>
      <c r="K10" s="280"/>
      <c r="L10" s="280"/>
      <c r="M10" s="280"/>
      <c r="N10" s="261"/>
      <c r="P10" s="26" t="s">
        <v>22</v>
      </c>
      <c r="Q10" s="372"/>
      <c r="R10" s="373"/>
      <c r="U10" s="24" t="s">
        <v>23</v>
      </c>
      <c r="V10" s="299" t="s">
        <v>24</v>
      </c>
      <c r="W10" s="300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0"/>
      <c r="R11" s="351"/>
      <c r="U11" s="24" t="s">
        <v>27</v>
      </c>
      <c r="V11" s="416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66" t="s">
        <v>29</v>
      </c>
      <c r="B12" s="317"/>
      <c r="C12" s="317"/>
      <c r="D12" s="317"/>
      <c r="E12" s="317"/>
      <c r="F12" s="317"/>
      <c r="G12" s="317"/>
      <c r="H12" s="317"/>
      <c r="I12" s="317"/>
      <c r="J12" s="317"/>
      <c r="K12" s="317"/>
      <c r="L12" s="317"/>
      <c r="M12" s="318"/>
      <c r="N12" s="65"/>
      <c r="P12" s="24" t="s">
        <v>30</v>
      </c>
      <c r="Q12" s="354"/>
      <c r="R12" s="305"/>
      <c r="S12" s="23"/>
      <c r="U12" s="24"/>
      <c r="V12" s="293"/>
      <c r="W12" s="280"/>
      <c r="AB12" s="51"/>
      <c r="AC12" s="51"/>
      <c r="AD12" s="51"/>
      <c r="AE12" s="51"/>
    </row>
    <row r="13" spans="1:32" s="262" customFormat="1" ht="23.25" customHeight="1" x14ac:dyDescent="0.2">
      <c r="A13" s="366" t="s">
        <v>31</v>
      </c>
      <c r="B13" s="317"/>
      <c r="C13" s="317"/>
      <c r="D13" s="317"/>
      <c r="E13" s="317"/>
      <c r="F13" s="317"/>
      <c r="G13" s="317"/>
      <c r="H13" s="317"/>
      <c r="I13" s="317"/>
      <c r="J13" s="317"/>
      <c r="K13" s="317"/>
      <c r="L13" s="317"/>
      <c r="M13" s="318"/>
      <c r="N13" s="65"/>
      <c r="O13" s="26"/>
      <c r="P13" s="26" t="s">
        <v>32</v>
      </c>
      <c r="Q13" s="416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66" t="s">
        <v>33</v>
      </c>
      <c r="B14" s="317"/>
      <c r="C14" s="317"/>
      <c r="D14" s="317"/>
      <c r="E14" s="317"/>
      <c r="F14" s="317"/>
      <c r="G14" s="317"/>
      <c r="H14" s="317"/>
      <c r="I14" s="317"/>
      <c r="J14" s="317"/>
      <c r="K14" s="317"/>
      <c r="L14" s="317"/>
      <c r="M14" s="31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80" t="s">
        <v>34</v>
      </c>
      <c r="B15" s="317"/>
      <c r="C15" s="317"/>
      <c r="D15" s="317"/>
      <c r="E15" s="317"/>
      <c r="F15" s="317"/>
      <c r="G15" s="317"/>
      <c r="H15" s="317"/>
      <c r="I15" s="317"/>
      <c r="J15" s="317"/>
      <c r="K15" s="317"/>
      <c r="L15" s="317"/>
      <c r="M15" s="318"/>
      <c r="N15" s="66"/>
      <c r="P15" s="364" t="s">
        <v>35</v>
      </c>
      <c r="Q15" s="293"/>
      <c r="R15" s="293"/>
      <c r="S15" s="293"/>
      <c r="T15" s="29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65"/>
      <c r="Q16" s="365"/>
      <c r="R16" s="365"/>
      <c r="S16" s="365"/>
      <c r="T16" s="36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6" t="s">
        <v>36</v>
      </c>
      <c r="B17" s="296" t="s">
        <v>37</v>
      </c>
      <c r="C17" s="358" t="s">
        <v>38</v>
      </c>
      <c r="D17" s="296" t="s">
        <v>39</v>
      </c>
      <c r="E17" s="342"/>
      <c r="F17" s="296" t="s">
        <v>40</v>
      </c>
      <c r="G17" s="296" t="s">
        <v>41</v>
      </c>
      <c r="H17" s="296" t="s">
        <v>42</v>
      </c>
      <c r="I17" s="296" t="s">
        <v>43</v>
      </c>
      <c r="J17" s="296" t="s">
        <v>44</v>
      </c>
      <c r="K17" s="296" t="s">
        <v>45</v>
      </c>
      <c r="L17" s="296" t="s">
        <v>46</v>
      </c>
      <c r="M17" s="296" t="s">
        <v>47</v>
      </c>
      <c r="N17" s="296" t="s">
        <v>48</v>
      </c>
      <c r="O17" s="296" t="s">
        <v>49</v>
      </c>
      <c r="P17" s="296" t="s">
        <v>50</v>
      </c>
      <c r="Q17" s="341"/>
      <c r="R17" s="341"/>
      <c r="S17" s="341"/>
      <c r="T17" s="342"/>
      <c r="U17" s="384" t="s">
        <v>51</v>
      </c>
      <c r="V17" s="318"/>
      <c r="W17" s="296" t="s">
        <v>52</v>
      </c>
      <c r="X17" s="296" t="s">
        <v>53</v>
      </c>
      <c r="Y17" s="385" t="s">
        <v>54</v>
      </c>
      <c r="Z17" s="414" t="s">
        <v>55</v>
      </c>
      <c r="AA17" s="407" t="s">
        <v>56</v>
      </c>
      <c r="AB17" s="407" t="s">
        <v>57</v>
      </c>
      <c r="AC17" s="407" t="s">
        <v>58</v>
      </c>
      <c r="AD17" s="407" t="s">
        <v>59</v>
      </c>
      <c r="AE17" s="436"/>
      <c r="AF17" s="437"/>
      <c r="AG17" s="69"/>
      <c r="BD17" s="68" t="s">
        <v>60</v>
      </c>
    </row>
    <row r="18" spans="1:68" ht="14.25" customHeight="1" x14ac:dyDescent="0.2">
      <c r="A18" s="297"/>
      <c r="B18" s="297"/>
      <c r="C18" s="297"/>
      <c r="D18" s="343"/>
      <c r="E18" s="345"/>
      <c r="F18" s="297"/>
      <c r="G18" s="297"/>
      <c r="H18" s="297"/>
      <c r="I18" s="297"/>
      <c r="J18" s="297"/>
      <c r="K18" s="297"/>
      <c r="L18" s="297"/>
      <c r="M18" s="297"/>
      <c r="N18" s="297"/>
      <c r="O18" s="297"/>
      <c r="P18" s="343"/>
      <c r="Q18" s="344"/>
      <c r="R18" s="344"/>
      <c r="S18" s="344"/>
      <c r="T18" s="345"/>
      <c r="U18" s="70" t="s">
        <v>61</v>
      </c>
      <c r="V18" s="70" t="s">
        <v>62</v>
      </c>
      <c r="W18" s="297"/>
      <c r="X18" s="297"/>
      <c r="Y18" s="386"/>
      <c r="Z18" s="415"/>
      <c r="AA18" s="408"/>
      <c r="AB18" s="408"/>
      <c r="AC18" s="408"/>
      <c r="AD18" s="438"/>
      <c r="AE18" s="439"/>
      <c r="AF18" s="440"/>
      <c r="AG18" s="69"/>
      <c r="BD18" s="68"/>
    </row>
    <row r="19" spans="1:68" ht="27.75" hidden="1" customHeight="1" x14ac:dyDescent="0.2">
      <c r="A19" s="319" t="s">
        <v>63</v>
      </c>
      <c r="B19" s="320"/>
      <c r="C19" s="320"/>
      <c r="D19" s="320"/>
      <c r="E19" s="320"/>
      <c r="F19" s="320"/>
      <c r="G19" s="320"/>
      <c r="H19" s="320"/>
      <c r="I19" s="320"/>
      <c r="J19" s="320"/>
      <c r="K19" s="320"/>
      <c r="L19" s="320"/>
      <c r="M19" s="320"/>
      <c r="N19" s="320"/>
      <c r="O19" s="320"/>
      <c r="P19" s="320"/>
      <c r="Q19" s="320"/>
      <c r="R19" s="320"/>
      <c r="S19" s="320"/>
      <c r="T19" s="320"/>
      <c r="U19" s="320"/>
      <c r="V19" s="320"/>
      <c r="W19" s="320"/>
      <c r="X19" s="320"/>
      <c r="Y19" s="320"/>
      <c r="Z19" s="320"/>
      <c r="AA19" s="48"/>
      <c r="AB19" s="48"/>
      <c r="AC19" s="48"/>
    </row>
    <row r="20" spans="1:68" ht="16.5" hidden="1" customHeight="1" x14ac:dyDescent="0.25">
      <c r="A20" s="279" t="s">
        <v>63</v>
      </c>
      <c r="B20" s="28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0"/>
      <c r="N20" s="280"/>
      <c r="O20" s="280"/>
      <c r="P20" s="280"/>
      <c r="Q20" s="280"/>
      <c r="R20" s="280"/>
      <c r="S20" s="280"/>
      <c r="T20" s="280"/>
      <c r="U20" s="280"/>
      <c r="V20" s="280"/>
      <c r="W20" s="280"/>
      <c r="X20" s="280"/>
      <c r="Y20" s="280"/>
      <c r="Z20" s="280"/>
      <c r="AA20" s="263"/>
      <c r="AB20" s="263"/>
      <c r="AC20" s="263"/>
    </row>
    <row r="21" spans="1:68" ht="14.25" hidden="1" customHeight="1" x14ac:dyDescent="0.25">
      <c r="A21" s="291" t="s">
        <v>64</v>
      </c>
      <c r="B21" s="28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0"/>
      <c r="N21" s="280"/>
      <c r="O21" s="280"/>
      <c r="P21" s="280"/>
      <c r="Q21" s="280"/>
      <c r="R21" s="280"/>
      <c r="S21" s="280"/>
      <c r="T21" s="280"/>
      <c r="U21" s="280"/>
      <c r="V21" s="280"/>
      <c r="W21" s="280"/>
      <c r="X21" s="280"/>
      <c r="Y21" s="280"/>
      <c r="Z21" s="280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1">
        <v>4607111035752</v>
      </c>
      <c r="E22" s="282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6"/>
      <c r="R22" s="286"/>
      <c r="S22" s="286"/>
      <c r="T22" s="287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83"/>
      <c r="B23" s="28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0"/>
      <c r="N23" s="280"/>
      <c r="O23" s="284"/>
      <c r="P23" s="276" t="s">
        <v>73</v>
      </c>
      <c r="Q23" s="277"/>
      <c r="R23" s="277"/>
      <c r="S23" s="277"/>
      <c r="T23" s="277"/>
      <c r="U23" s="277"/>
      <c r="V23" s="278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0"/>
      <c r="B24" s="28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0"/>
      <c r="N24" s="280"/>
      <c r="O24" s="284"/>
      <c r="P24" s="276" t="s">
        <v>73</v>
      </c>
      <c r="Q24" s="277"/>
      <c r="R24" s="277"/>
      <c r="S24" s="277"/>
      <c r="T24" s="277"/>
      <c r="U24" s="277"/>
      <c r="V24" s="278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319" t="s">
        <v>75</v>
      </c>
      <c r="B25" s="320"/>
      <c r="C25" s="320"/>
      <c r="D25" s="320"/>
      <c r="E25" s="320"/>
      <c r="F25" s="320"/>
      <c r="G25" s="320"/>
      <c r="H25" s="320"/>
      <c r="I25" s="320"/>
      <c r="J25" s="320"/>
      <c r="K25" s="320"/>
      <c r="L25" s="320"/>
      <c r="M25" s="320"/>
      <c r="N25" s="320"/>
      <c r="O25" s="320"/>
      <c r="P25" s="320"/>
      <c r="Q25" s="320"/>
      <c r="R25" s="320"/>
      <c r="S25" s="320"/>
      <c r="T25" s="320"/>
      <c r="U25" s="320"/>
      <c r="V25" s="320"/>
      <c r="W25" s="320"/>
      <c r="X25" s="320"/>
      <c r="Y25" s="320"/>
      <c r="Z25" s="320"/>
      <c r="AA25" s="48"/>
      <c r="AB25" s="48"/>
      <c r="AC25" s="48"/>
    </row>
    <row r="26" spans="1:68" ht="16.5" hidden="1" customHeight="1" x14ac:dyDescent="0.25">
      <c r="A26" s="279" t="s">
        <v>76</v>
      </c>
      <c r="B26" s="28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0"/>
      <c r="N26" s="280"/>
      <c r="O26" s="280"/>
      <c r="P26" s="280"/>
      <c r="Q26" s="280"/>
      <c r="R26" s="280"/>
      <c r="S26" s="280"/>
      <c r="T26" s="280"/>
      <c r="U26" s="280"/>
      <c r="V26" s="280"/>
      <c r="W26" s="280"/>
      <c r="X26" s="280"/>
      <c r="Y26" s="280"/>
      <c r="Z26" s="280"/>
      <c r="AA26" s="263"/>
      <c r="AB26" s="263"/>
      <c r="AC26" s="263"/>
    </row>
    <row r="27" spans="1:68" ht="14.25" hidden="1" customHeight="1" x14ac:dyDescent="0.25">
      <c r="A27" s="291" t="s">
        <v>77</v>
      </c>
      <c r="B27" s="28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0"/>
      <c r="N27" s="280"/>
      <c r="O27" s="280"/>
      <c r="P27" s="280"/>
      <c r="Q27" s="280"/>
      <c r="R27" s="280"/>
      <c r="S27" s="280"/>
      <c r="T27" s="280"/>
      <c r="U27" s="280"/>
      <c r="V27" s="280"/>
      <c r="W27" s="280"/>
      <c r="X27" s="280"/>
      <c r="Y27" s="280"/>
      <c r="Z27" s="280"/>
      <c r="AA27" s="264"/>
      <c r="AB27" s="264"/>
      <c r="AC27" s="264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1">
        <v>4607111036537</v>
      </c>
      <c r="E28" s="282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2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6"/>
      <c r="R28" s="286"/>
      <c r="S28" s="286"/>
      <c r="T28" s="287"/>
      <c r="U28" s="34"/>
      <c r="V28" s="34"/>
      <c r="W28" s="35" t="s">
        <v>70</v>
      </c>
      <c r="X28" s="268">
        <v>56</v>
      </c>
      <c r="Y28" s="269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1">
        <v>4607111036605</v>
      </c>
      <c r="E29" s="282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30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6"/>
      <c r="R29" s="286"/>
      <c r="S29" s="286"/>
      <c r="T29" s="287"/>
      <c r="U29" s="34"/>
      <c r="V29" s="34"/>
      <c r="W29" s="35" t="s">
        <v>70</v>
      </c>
      <c r="X29" s="268">
        <v>42</v>
      </c>
      <c r="Y29" s="269">
        <f>IFERROR(IF(X29="","",X29),"")</f>
        <v>42</v>
      </c>
      <c r="Z29" s="36">
        <f>IFERROR(IF(X29="","",X29*0.00941),"")</f>
        <v>0.39522000000000002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80.715599999999995</v>
      </c>
      <c r="BN29" s="67">
        <f>IFERROR(Y29*I29,"0")</f>
        <v>80.715599999999995</v>
      </c>
      <c r="BO29" s="67">
        <f>IFERROR(X29/J29,"0")</f>
        <v>0.3</v>
      </c>
      <c r="BP29" s="67">
        <f>IFERROR(Y29/J29,"0")</f>
        <v>0.3</v>
      </c>
    </row>
    <row r="30" spans="1:68" x14ac:dyDescent="0.2">
      <c r="A30" s="283"/>
      <c r="B30" s="28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0"/>
      <c r="N30" s="280"/>
      <c r="O30" s="284"/>
      <c r="P30" s="276" t="s">
        <v>73</v>
      </c>
      <c r="Q30" s="277"/>
      <c r="R30" s="277"/>
      <c r="S30" s="277"/>
      <c r="T30" s="277"/>
      <c r="U30" s="277"/>
      <c r="V30" s="278"/>
      <c r="W30" s="37" t="s">
        <v>70</v>
      </c>
      <c r="X30" s="270">
        <f>IFERROR(SUM(X28:X29),"0")</f>
        <v>98</v>
      </c>
      <c r="Y30" s="270">
        <f>IFERROR(SUM(Y28:Y29),"0")</f>
        <v>98</v>
      </c>
      <c r="Z30" s="270">
        <f>IFERROR(IF(Z28="",0,Z28),"0")+IFERROR(IF(Z29="",0,Z29),"0")</f>
        <v>0.92218</v>
      </c>
      <c r="AA30" s="271"/>
      <c r="AB30" s="271"/>
      <c r="AC30" s="271"/>
    </row>
    <row r="31" spans="1:68" x14ac:dyDescent="0.2">
      <c r="A31" s="280"/>
      <c r="B31" s="28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0"/>
      <c r="N31" s="280"/>
      <c r="O31" s="284"/>
      <c r="P31" s="276" t="s">
        <v>73</v>
      </c>
      <c r="Q31" s="277"/>
      <c r="R31" s="277"/>
      <c r="S31" s="277"/>
      <c r="T31" s="277"/>
      <c r="U31" s="277"/>
      <c r="V31" s="278"/>
      <c r="W31" s="37" t="s">
        <v>74</v>
      </c>
      <c r="X31" s="270">
        <f>IFERROR(SUMPRODUCT(X28:X29*H28:H29),"0")</f>
        <v>147</v>
      </c>
      <c r="Y31" s="270">
        <f>IFERROR(SUMPRODUCT(Y28:Y29*H28:H29),"0")</f>
        <v>147</v>
      </c>
      <c r="Z31" s="37"/>
      <c r="AA31" s="271"/>
      <c r="AB31" s="271"/>
      <c r="AC31" s="271"/>
    </row>
    <row r="32" spans="1:68" ht="16.5" hidden="1" customHeight="1" x14ac:dyDescent="0.25">
      <c r="A32" s="279" t="s">
        <v>87</v>
      </c>
      <c r="B32" s="28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0"/>
      <c r="N32" s="280"/>
      <c r="O32" s="280"/>
      <c r="P32" s="280"/>
      <c r="Q32" s="280"/>
      <c r="R32" s="280"/>
      <c r="S32" s="280"/>
      <c r="T32" s="280"/>
      <c r="U32" s="280"/>
      <c r="V32" s="280"/>
      <c r="W32" s="280"/>
      <c r="X32" s="280"/>
      <c r="Y32" s="280"/>
      <c r="Z32" s="280"/>
      <c r="AA32" s="263"/>
      <c r="AB32" s="263"/>
      <c r="AC32" s="263"/>
    </row>
    <row r="33" spans="1:68" ht="14.25" hidden="1" customHeight="1" x14ac:dyDescent="0.25">
      <c r="A33" s="291" t="s">
        <v>64</v>
      </c>
      <c r="B33" s="28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0"/>
      <c r="N33" s="280"/>
      <c r="O33" s="280"/>
      <c r="P33" s="280"/>
      <c r="Q33" s="280"/>
      <c r="R33" s="280"/>
      <c r="S33" s="280"/>
      <c r="T33" s="280"/>
      <c r="U33" s="280"/>
      <c r="V33" s="280"/>
      <c r="W33" s="280"/>
      <c r="X33" s="280"/>
      <c r="Y33" s="280"/>
      <c r="Z33" s="280"/>
      <c r="AA33" s="264"/>
      <c r="AB33" s="264"/>
      <c r="AC33" s="264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1">
        <v>4620207490075</v>
      </c>
      <c r="E34" s="282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41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6"/>
      <c r="R34" s="286"/>
      <c r="S34" s="286"/>
      <c r="T34" s="287"/>
      <c r="U34" s="34"/>
      <c r="V34" s="34"/>
      <c r="W34" s="35" t="s">
        <v>70</v>
      </c>
      <c r="X34" s="268">
        <v>24</v>
      </c>
      <c r="Y34" s="269">
        <f>IFERROR(IF(X34="","",X34),"")</f>
        <v>24</v>
      </c>
      <c r="Z34" s="36">
        <f>IFERROR(IF(X34="","",X34*0.0155),"")</f>
        <v>0.372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140.88</v>
      </c>
      <c r="BN34" s="67">
        <f>IFERROR(Y34*I34,"0")</f>
        <v>140.88</v>
      </c>
      <c r="BO34" s="67">
        <f>IFERROR(X34/J34,"0")</f>
        <v>0.2857142857142857</v>
      </c>
      <c r="BP34" s="67">
        <f>IFERROR(Y34/J34,"0")</f>
        <v>0.2857142857142857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1">
        <v>4620207490174</v>
      </c>
      <c r="E35" s="282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6"/>
      <c r="R35" s="286"/>
      <c r="S35" s="286"/>
      <c r="T35" s="287"/>
      <c r="U35" s="34"/>
      <c r="V35" s="34"/>
      <c r="W35" s="35" t="s">
        <v>70</v>
      </c>
      <c r="X35" s="268">
        <v>24</v>
      </c>
      <c r="Y35" s="269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94</v>
      </c>
      <c r="B36" s="54" t="s">
        <v>95</v>
      </c>
      <c r="C36" s="31">
        <v>4301071091</v>
      </c>
      <c r="D36" s="281">
        <v>4620207490044</v>
      </c>
      <c r="E36" s="282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98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6"/>
      <c r="R36" s="286"/>
      <c r="S36" s="286"/>
      <c r="T36" s="287"/>
      <c r="U36" s="34"/>
      <c r="V36" s="34"/>
      <c r="W36" s="35" t="s">
        <v>70</v>
      </c>
      <c r="X36" s="268">
        <v>36</v>
      </c>
      <c r="Y36" s="269">
        <f>IFERROR(IF(X36="","",X36),"")</f>
        <v>36</v>
      </c>
      <c r="Z36" s="36">
        <f>IFERROR(IF(X36="","",X36*0.0155),"")</f>
        <v>0.55800000000000005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211.32</v>
      </c>
      <c r="BN36" s="67">
        <f>IFERROR(Y36*I36,"0")</f>
        <v>211.32</v>
      </c>
      <c r="BO36" s="67">
        <f>IFERROR(X36/J36,"0")</f>
        <v>0.42857142857142855</v>
      </c>
      <c r="BP36" s="67">
        <f>IFERROR(Y36/J36,"0")</f>
        <v>0.42857142857142855</v>
      </c>
    </row>
    <row r="37" spans="1:68" x14ac:dyDescent="0.2">
      <c r="A37" s="283"/>
      <c r="B37" s="28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0"/>
      <c r="N37" s="280"/>
      <c r="O37" s="284"/>
      <c r="P37" s="276" t="s">
        <v>73</v>
      </c>
      <c r="Q37" s="277"/>
      <c r="R37" s="277"/>
      <c r="S37" s="277"/>
      <c r="T37" s="277"/>
      <c r="U37" s="277"/>
      <c r="V37" s="278"/>
      <c r="W37" s="37" t="s">
        <v>70</v>
      </c>
      <c r="X37" s="270">
        <f>IFERROR(SUM(X34:X36),"0")</f>
        <v>84</v>
      </c>
      <c r="Y37" s="270">
        <f>IFERROR(SUM(Y34:Y36),"0")</f>
        <v>84</v>
      </c>
      <c r="Z37" s="270">
        <f>IFERROR(IF(Z34="",0,Z34),"0")+IFERROR(IF(Z35="",0,Z35),"0")+IFERROR(IF(Z36="",0,Z36),"0")</f>
        <v>1.302</v>
      </c>
      <c r="AA37" s="271"/>
      <c r="AB37" s="271"/>
      <c r="AC37" s="271"/>
    </row>
    <row r="38" spans="1:68" x14ac:dyDescent="0.2">
      <c r="A38" s="280"/>
      <c r="B38" s="28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0"/>
      <c r="N38" s="280"/>
      <c r="O38" s="284"/>
      <c r="P38" s="276" t="s">
        <v>73</v>
      </c>
      <c r="Q38" s="277"/>
      <c r="R38" s="277"/>
      <c r="S38" s="277"/>
      <c r="T38" s="277"/>
      <c r="U38" s="277"/>
      <c r="V38" s="278"/>
      <c r="W38" s="37" t="s">
        <v>74</v>
      </c>
      <c r="X38" s="270">
        <f>IFERROR(SUMPRODUCT(X34:X36*H34:H36),"0")</f>
        <v>470.4</v>
      </c>
      <c r="Y38" s="270">
        <f>IFERROR(SUMPRODUCT(Y34:Y36*H34:H36),"0")</f>
        <v>470.4</v>
      </c>
      <c r="Z38" s="37"/>
      <c r="AA38" s="271"/>
      <c r="AB38" s="271"/>
      <c r="AC38" s="271"/>
    </row>
    <row r="39" spans="1:68" ht="16.5" hidden="1" customHeight="1" x14ac:dyDescent="0.25">
      <c r="A39" s="279" t="s">
        <v>97</v>
      </c>
      <c r="B39" s="28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0"/>
      <c r="N39" s="280"/>
      <c r="O39" s="280"/>
      <c r="P39" s="280"/>
      <c r="Q39" s="280"/>
      <c r="R39" s="280"/>
      <c r="S39" s="280"/>
      <c r="T39" s="280"/>
      <c r="U39" s="280"/>
      <c r="V39" s="280"/>
      <c r="W39" s="280"/>
      <c r="X39" s="280"/>
      <c r="Y39" s="280"/>
      <c r="Z39" s="280"/>
      <c r="AA39" s="263"/>
      <c r="AB39" s="263"/>
      <c r="AC39" s="263"/>
    </row>
    <row r="40" spans="1:68" ht="14.25" hidden="1" customHeight="1" x14ac:dyDescent="0.25">
      <c r="A40" s="291" t="s">
        <v>64</v>
      </c>
      <c r="B40" s="28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0"/>
      <c r="N40" s="280"/>
      <c r="O40" s="280"/>
      <c r="P40" s="280"/>
      <c r="Q40" s="280"/>
      <c r="R40" s="280"/>
      <c r="S40" s="280"/>
      <c r="T40" s="280"/>
      <c r="U40" s="280"/>
      <c r="V40" s="280"/>
      <c r="W40" s="280"/>
      <c r="X40" s="280"/>
      <c r="Y40" s="280"/>
      <c r="Z40" s="280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81">
        <v>4607111039385</v>
      </c>
      <c r="E41" s="282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41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6"/>
      <c r="R41" s="286"/>
      <c r="S41" s="286"/>
      <c r="T41" s="287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81">
        <v>4607111038982</v>
      </c>
      <c r="E42" s="282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32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6"/>
      <c r="R42" s="286"/>
      <c r="S42" s="286"/>
      <c r="T42" s="287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81">
        <v>4607111039354</v>
      </c>
      <c r="E43" s="282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34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6"/>
      <c r="R43" s="286"/>
      <c r="S43" s="286"/>
      <c r="T43" s="287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81">
        <v>4607111039330</v>
      </c>
      <c r="E44" s="282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6"/>
      <c r="R44" s="286"/>
      <c r="S44" s="286"/>
      <c r="T44" s="287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83"/>
      <c r="B45" s="28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0"/>
      <c r="N45" s="280"/>
      <c r="O45" s="284"/>
      <c r="P45" s="276" t="s">
        <v>73</v>
      </c>
      <c r="Q45" s="277"/>
      <c r="R45" s="277"/>
      <c r="S45" s="277"/>
      <c r="T45" s="277"/>
      <c r="U45" s="277"/>
      <c r="V45" s="278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hidden="1" x14ac:dyDescent="0.2">
      <c r="A46" s="280"/>
      <c r="B46" s="28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0"/>
      <c r="N46" s="280"/>
      <c r="O46" s="284"/>
      <c r="P46" s="276" t="s">
        <v>73</v>
      </c>
      <c r="Q46" s="277"/>
      <c r="R46" s="277"/>
      <c r="S46" s="277"/>
      <c r="T46" s="277"/>
      <c r="U46" s="277"/>
      <c r="V46" s="278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hidden="1" customHeight="1" x14ac:dyDescent="0.25">
      <c r="A47" s="279" t="s">
        <v>108</v>
      </c>
      <c r="B47" s="28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0"/>
      <c r="N47" s="280"/>
      <c r="O47" s="280"/>
      <c r="P47" s="280"/>
      <c r="Q47" s="280"/>
      <c r="R47" s="280"/>
      <c r="S47" s="280"/>
      <c r="T47" s="280"/>
      <c r="U47" s="280"/>
      <c r="V47" s="280"/>
      <c r="W47" s="280"/>
      <c r="X47" s="280"/>
      <c r="Y47" s="280"/>
      <c r="Z47" s="280"/>
      <c r="AA47" s="263"/>
      <c r="AB47" s="263"/>
      <c r="AC47" s="263"/>
    </row>
    <row r="48" spans="1:68" ht="14.25" hidden="1" customHeight="1" x14ac:dyDescent="0.25">
      <c r="A48" s="291" t="s">
        <v>64</v>
      </c>
      <c r="B48" s="28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0"/>
      <c r="N48" s="280"/>
      <c r="O48" s="280"/>
      <c r="P48" s="280"/>
      <c r="Q48" s="280"/>
      <c r="R48" s="280"/>
      <c r="S48" s="280"/>
      <c r="T48" s="280"/>
      <c r="U48" s="280"/>
      <c r="V48" s="280"/>
      <c r="W48" s="280"/>
      <c r="X48" s="280"/>
      <c r="Y48" s="280"/>
      <c r="Z48" s="280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81">
        <v>4620207490822</v>
      </c>
      <c r="E49" s="282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9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6"/>
      <c r="R49" s="286"/>
      <c r="S49" s="286"/>
      <c r="T49" s="287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83"/>
      <c r="B50" s="28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0"/>
      <c r="N50" s="280"/>
      <c r="O50" s="284"/>
      <c r="P50" s="276" t="s">
        <v>73</v>
      </c>
      <c r="Q50" s="277"/>
      <c r="R50" s="277"/>
      <c r="S50" s="277"/>
      <c r="T50" s="277"/>
      <c r="U50" s="277"/>
      <c r="V50" s="278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0"/>
      <c r="B51" s="28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0"/>
      <c r="N51" s="280"/>
      <c r="O51" s="284"/>
      <c r="P51" s="276" t="s">
        <v>73</v>
      </c>
      <c r="Q51" s="277"/>
      <c r="R51" s="277"/>
      <c r="S51" s="277"/>
      <c r="T51" s="277"/>
      <c r="U51" s="277"/>
      <c r="V51" s="278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91" t="s">
        <v>77</v>
      </c>
      <c r="B52" s="28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0"/>
      <c r="N52" s="280"/>
      <c r="O52" s="280"/>
      <c r="P52" s="280"/>
      <c r="Q52" s="280"/>
      <c r="R52" s="280"/>
      <c r="S52" s="280"/>
      <c r="T52" s="280"/>
      <c r="U52" s="280"/>
      <c r="V52" s="280"/>
      <c r="W52" s="280"/>
      <c r="X52" s="280"/>
      <c r="Y52" s="280"/>
      <c r="Z52" s="280"/>
      <c r="AA52" s="264"/>
      <c r="AB52" s="264"/>
      <c r="AC52" s="264"/>
    </row>
    <row r="53" spans="1:68" ht="27" hidden="1" customHeight="1" x14ac:dyDescent="0.25">
      <c r="A53" s="54" t="s">
        <v>112</v>
      </c>
      <c r="B53" s="54" t="s">
        <v>113</v>
      </c>
      <c r="C53" s="31">
        <v>4301132194</v>
      </c>
      <c r="D53" s="281">
        <v>4607111039712</v>
      </c>
      <c r="E53" s="282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6"/>
      <c r="R53" s="286"/>
      <c r="S53" s="286"/>
      <c r="T53" s="287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83"/>
      <c r="B54" s="28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0"/>
      <c r="N54" s="280"/>
      <c r="O54" s="284"/>
      <c r="P54" s="276" t="s">
        <v>73</v>
      </c>
      <c r="Q54" s="277"/>
      <c r="R54" s="277"/>
      <c r="S54" s="277"/>
      <c r="T54" s="277"/>
      <c r="U54" s="277"/>
      <c r="V54" s="278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0"/>
      <c r="B55" s="28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0"/>
      <c r="N55" s="280"/>
      <c r="O55" s="284"/>
      <c r="P55" s="276" t="s">
        <v>73</v>
      </c>
      <c r="Q55" s="277"/>
      <c r="R55" s="277"/>
      <c r="S55" s="277"/>
      <c r="T55" s="277"/>
      <c r="U55" s="277"/>
      <c r="V55" s="278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91" t="s">
        <v>115</v>
      </c>
      <c r="B56" s="28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0"/>
      <c r="N56" s="280"/>
      <c r="O56" s="280"/>
      <c r="P56" s="280"/>
      <c r="Q56" s="280"/>
      <c r="R56" s="280"/>
      <c r="S56" s="280"/>
      <c r="T56" s="280"/>
      <c r="U56" s="280"/>
      <c r="V56" s="280"/>
      <c r="W56" s="280"/>
      <c r="X56" s="280"/>
      <c r="Y56" s="280"/>
      <c r="Z56" s="280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4301136018</v>
      </c>
      <c r="D57" s="281">
        <v>4607111037008</v>
      </c>
      <c r="E57" s="282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43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6"/>
      <c r="R57" s="286"/>
      <c r="S57" s="286"/>
      <c r="T57" s="287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119</v>
      </c>
      <c r="B58" s="54" t="s">
        <v>120</v>
      </c>
      <c r="C58" s="31">
        <v>4301136015</v>
      </c>
      <c r="D58" s="281">
        <v>4607111037398</v>
      </c>
      <c r="E58" s="282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45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6"/>
      <c r="R58" s="286"/>
      <c r="S58" s="286"/>
      <c r="T58" s="287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283"/>
      <c r="B59" s="28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0"/>
      <c r="N59" s="280"/>
      <c r="O59" s="284"/>
      <c r="P59" s="276" t="s">
        <v>73</v>
      </c>
      <c r="Q59" s="277"/>
      <c r="R59" s="277"/>
      <c r="S59" s="277"/>
      <c r="T59" s="277"/>
      <c r="U59" s="277"/>
      <c r="V59" s="278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hidden="1" x14ac:dyDescent="0.2">
      <c r="A60" s="280"/>
      <c r="B60" s="28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0"/>
      <c r="N60" s="280"/>
      <c r="O60" s="284"/>
      <c r="P60" s="276" t="s">
        <v>73</v>
      </c>
      <c r="Q60" s="277"/>
      <c r="R60" s="277"/>
      <c r="S60" s="277"/>
      <c r="T60" s="277"/>
      <c r="U60" s="277"/>
      <c r="V60" s="278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hidden="1" customHeight="1" x14ac:dyDescent="0.25">
      <c r="A61" s="291" t="s">
        <v>121</v>
      </c>
      <c r="B61" s="28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0"/>
      <c r="N61" s="280"/>
      <c r="O61" s="280"/>
      <c r="P61" s="280"/>
      <c r="Q61" s="280"/>
      <c r="R61" s="280"/>
      <c r="S61" s="280"/>
      <c r="T61" s="280"/>
      <c r="U61" s="280"/>
      <c r="V61" s="280"/>
      <c r="W61" s="280"/>
      <c r="X61" s="280"/>
      <c r="Y61" s="280"/>
      <c r="Z61" s="280"/>
      <c r="AA61" s="264"/>
      <c r="AB61" s="264"/>
      <c r="AC61" s="264"/>
    </row>
    <row r="62" spans="1:68" ht="27" hidden="1" customHeight="1" x14ac:dyDescent="0.25">
      <c r="A62" s="54" t="s">
        <v>122</v>
      </c>
      <c r="B62" s="54" t="s">
        <v>123</v>
      </c>
      <c r="C62" s="31">
        <v>4301135664</v>
      </c>
      <c r="D62" s="281">
        <v>4607111039705</v>
      </c>
      <c r="E62" s="282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5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6"/>
      <c r="R62" s="286"/>
      <c r="S62" s="286"/>
      <c r="T62" s="287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4" t="s">
        <v>124</v>
      </c>
      <c r="B63" s="54" t="s">
        <v>125</v>
      </c>
      <c r="C63" s="31">
        <v>4301135665</v>
      </c>
      <c r="D63" s="281">
        <v>4607111039729</v>
      </c>
      <c r="E63" s="282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34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6"/>
      <c r="R63" s="286"/>
      <c r="S63" s="286"/>
      <c r="T63" s="287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127</v>
      </c>
      <c r="B64" s="54" t="s">
        <v>128</v>
      </c>
      <c r="C64" s="31">
        <v>4301135702</v>
      </c>
      <c r="D64" s="281">
        <v>4620207490228</v>
      </c>
      <c r="E64" s="282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42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6"/>
      <c r="R64" s="286"/>
      <c r="S64" s="286"/>
      <c r="T64" s="287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283"/>
      <c r="B65" s="28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0"/>
      <c r="N65" s="280"/>
      <c r="O65" s="284"/>
      <c r="P65" s="276" t="s">
        <v>73</v>
      </c>
      <c r="Q65" s="277"/>
      <c r="R65" s="277"/>
      <c r="S65" s="277"/>
      <c r="T65" s="277"/>
      <c r="U65" s="277"/>
      <c r="V65" s="278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hidden="1" x14ac:dyDescent="0.2">
      <c r="A66" s="280"/>
      <c r="B66" s="28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0"/>
      <c r="N66" s="280"/>
      <c r="O66" s="284"/>
      <c r="P66" s="276" t="s">
        <v>73</v>
      </c>
      <c r="Q66" s="277"/>
      <c r="R66" s="277"/>
      <c r="S66" s="277"/>
      <c r="T66" s="277"/>
      <c r="U66" s="277"/>
      <c r="V66" s="278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hidden="1" customHeight="1" x14ac:dyDescent="0.25">
      <c r="A67" s="279" t="s">
        <v>129</v>
      </c>
      <c r="B67" s="28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0"/>
      <c r="N67" s="280"/>
      <c r="O67" s="280"/>
      <c r="P67" s="280"/>
      <c r="Q67" s="280"/>
      <c r="R67" s="280"/>
      <c r="S67" s="280"/>
      <c r="T67" s="280"/>
      <c r="U67" s="280"/>
      <c r="V67" s="280"/>
      <c r="W67" s="280"/>
      <c r="X67" s="280"/>
      <c r="Y67" s="280"/>
      <c r="Z67" s="280"/>
      <c r="AA67" s="263"/>
      <c r="AB67" s="263"/>
      <c r="AC67" s="263"/>
    </row>
    <row r="68" spans="1:68" ht="14.25" hidden="1" customHeight="1" x14ac:dyDescent="0.25">
      <c r="A68" s="291" t="s">
        <v>64</v>
      </c>
      <c r="B68" s="28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0"/>
      <c r="N68" s="280"/>
      <c r="O68" s="280"/>
      <c r="P68" s="280"/>
      <c r="Q68" s="280"/>
      <c r="R68" s="280"/>
      <c r="S68" s="280"/>
      <c r="T68" s="280"/>
      <c r="U68" s="280"/>
      <c r="V68" s="280"/>
      <c r="W68" s="280"/>
      <c r="X68" s="280"/>
      <c r="Y68" s="280"/>
      <c r="Z68" s="280"/>
      <c r="AA68" s="264"/>
      <c r="AB68" s="264"/>
      <c r="AC68" s="264"/>
    </row>
    <row r="69" spans="1:68" ht="27" hidden="1" customHeight="1" x14ac:dyDescent="0.25">
      <c r="A69" s="54" t="s">
        <v>130</v>
      </c>
      <c r="B69" s="54" t="s">
        <v>131</v>
      </c>
      <c r="C69" s="31">
        <v>4301070977</v>
      </c>
      <c r="D69" s="281">
        <v>4607111037411</v>
      </c>
      <c r="E69" s="282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7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6"/>
      <c r="R69" s="286"/>
      <c r="S69" s="286"/>
      <c r="T69" s="287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customHeight="1" x14ac:dyDescent="0.25">
      <c r="A70" s="54" t="s">
        <v>134</v>
      </c>
      <c r="B70" s="54" t="s">
        <v>135</v>
      </c>
      <c r="C70" s="31">
        <v>4301070981</v>
      </c>
      <c r="D70" s="281">
        <v>4607111036728</v>
      </c>
      <c r="E70" s="282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40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6"/>
      <c r="R70" s="286"/>
      <c r="S70" s="286"/>
      <c r="T70" s="287"/>
      <c r="U70" s="34"/>
      <c r="V70" s="34"/>
      <c r="W70" s="35" t="s">
        <v>70</v>
      </c>
      <c r="X70" s="268">
        <v>36</v>
      </c>
      <c r="Y70" s="269">
        <f>IFERROR(IF(X70="","",X70),"")</f>
        <v>36</v>
      </c>
      <c r="Z70" s="36">
        <f>IFERROR(IF(X70="","",X70*0.00866),"")</f>
        <v>0.31175999999999998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187.67519999999999</v>
      </c>
      <c r="BN70" s="67">
        <f>IFERROR(Y70*I70,"0")</f>
        <v>187.67519999999999</v>
      </c>
      <c r="BO70" s="67">
        <f>IFERROR(X70/J70,"0")</f>
        <v>0.25</v>
      </c>
      <c r="BP70" s="67">
        <f>IFERROR(Y70/J70,"0")</f>
        <v>0.25</v>
      </c>
    </row>
    <row r="71" spans="1:68" x14ac:dyDescent="0.2">
      <c r="A71" s="283"/>
      <c r="B71" s="280"/>
      <c r="C71" s="280"/>
      <c r="D71" s="280"/>
      <c r="E71" s="280"/>
      <c r="F71" s="280"/>
      <c r="G71" s="280"/>
      <c r="H71" s="280"/>
      <c r="I71" s="280"/>
      <c r="J71" s="280"/>
      <c r="K71" s="280"/>
      <c r="L71" s="280"/>
      <c r="M71" s="280"/>
      <c r="N71" s="280"/>
      <c r="O71" s="284"/>
      <c r="P71" s="276" t="s">
        <v>73</v>
      </c>
      <c r="Q71" s="277"/>
      <c r="R71" s="277"/>
      <c r="S71" s="277"/>
      <c r="T71" s="277"/>
      <c r="U71" s="277"/>
      <c r="V71" s="278"/>
      <c r="W71" s="37" t="s">
        <v>70</v>
      </c>
      <c r="X71" s="270">
        <f>IFERROR(SUM(X69:X70),"0")</f>
        <v>36</v>
      </c>
      <c r="Y71" s="270">
        <f>IFERROR(SUM(Y69:Y70),"0")</f>
        <v>36</v>
      </c>
      <c r="Z71" s="270">
        <f>IFERROR(IF(Z69="",0,Z69),"0")+IFERROR(IF(Z70="",0,Z70),"0")</f>
        <v>0.31175999999999998</v>
      </c>
      <c r="AA71" s="271"/>
      <c r="AB71" s="271"/>
      <c r="AC71" s="271"/>
    </row>
    <row r="72" spans="1:68" x14ac:dyDescent="0.2">
      <c r="A72" s="280"/>
      <c r="B72" s="280"/>
      <c r="C72" s="280"/>
      <c r="D72" s="280"/>
      <c r="E72" s="280"/>
      <c r="F72" s="280"/>
      <c r="G72" s="280"/>
      <c r="H72" s="280"/>
      <c r="I72" s="280"/>
      <c r="J72" s="280"/>
      <c r="K72" s="280"/>
      <c r="L72" s="280"/>
      <c r="M72" s="280"/>
      <c r="N72" s="280"/>
      <c r="O72" s="284"/>
      <c r="P72" s="276" t="s">
        <v>73</v>
      </c>
      <c r="Q72" s="277"/>
      <c r="R72" s="277"/>
      <c r="S72" s="277"/>
      <c r="T72" s="277"/>
      <c r="U72" s="277"/>
      <c r="V72" s="278"/>
      <c r="W72" s="37" t="s">
        <v>74</v>
      </c>
      <c r="X72" s="270">
        <f>IFERROR(SUMPRODUCT(X69:X70*H69:H70),"0")</f>
        <v>180</v>
      </c>
      <c r="Y72" s="270">
        <f>IFERROR(SUMPRODUCT(Y69:Y70*H69:H70),"0")</f>
        <v>180</v>
      </c>
      <c r="Z72" s="37"/>
      <c r="AA72" s="271"/>
      <c r="AB72" s="271"/>
      <c r="AC72" s="271"/>
    </row>
    <row r="73" spans="1:68" ht="16.5" hidden="1" customHeight="1" x14ac:dyDescent="0.25">
      <c r="A73" s="279" t="s">
        <v>136</v>
      </c>
      <c r="B73" s="280"/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  <c r="N73" s="280"/>
      <c r="O73" s="280"/>
      <c r="P73" s="280"/>
      <c r="Q73" s="280"/>
      <c r="R73" s="280"/>
      <c r="S73" s="280"/>
      <c r="T73" s="280"/>
      <c r="U73" s="280"/>
      <c r="V73" s="280"/>
      <c r="W73" s="280"/>
      <c r="X73" s="280"/>
      <c r="Y73" s="280"/>
      <c r="Z73" s="280"/>
      <c r="AA73" s="263"/>
      <c r="AB73" s="263"/>
      <c r="AC73" s="263"/>
    </row>
    <row r="74" spans="1:68" ht="14.25" hidden="1" customHeight="1" x14ac:dyDescent="0.25">
      <c r="A74" s="291" t="s">
        <v>121</v>
      </c>
      <c r="B74" s="280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  <c r="N74" s="280"/>
      <c r="O74" s="280"/>
      <c r="P74" s="280"/>
      <c r="Q74" s="280"/>
      <c r="R74" s="280"/>
      <c r="S74" s="280"/>
      <c r="T74" s="280"/>
      <c r="U74" s="280"/>
      <c r="V74" s="280"/>
      <c r="W74" s="280"/>
      <c r="X74" s="280"/>
      <c r="Y74" s="280"/>
      <c r="Z74" s="280"/>
      <c r="AA74" s="264"/>
      <c r="AB74" s="264"/>
      <c r="AC74" s="264"/>
    </row>
    <row r="75" spans="1:68" ht="27" hidden="1" customHeight="1" x14ac:dyDescent="0.25">
      <c r="A75" s="54" t="s">
        <v>137</v>
      </c>
      <c r="B75" s="54" t="s">
        <v>138</v>
      </c>
      <c r="C75" s="31">
        <v>4301135574</v>
      </c>
      <c r="D75" s="281">
        <v>4607111033659</v>
      </c>
      <c r="E75" s="282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6"/>
      <c r="R75" s="286"/>
      <c r="S75" s="286"/>
      <c r="T75" s="287"/>
      <c r="U75" s="34"/>
      <c r="V75" s="34"/>
      <c r="W75" s="35" t="s">
        <v>70</v>
      </c>
      <c r="X75" s="268">
        <v>0</v>
      </c>
      <c r="Y75" s="269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283"/>
      <c r="B76" s="280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  <c r="N76" s="280"/>
      <c r="O76" s="284"/>
      <c r="P76" s="276" t="s">
        <v>73</v>
      </c>
      <c r="Q76" s="277"/>
      <c r="R76" s="277"/>
      <c r="S76" s="277"/>
      <c r="T76" s="277"/>
      <c r="U76" s="277"/>
      <c r="V76" s="278"/>
      <c r="W76" s="37" t="s">
        <v>70</v>
      </c>
      <c r="X76" s="270">
        <f>IFERROR(SUM(X75:X75),"0")</f>
        <v>0</v>
      </c>
      <c r="Y76" s="270">
        <f>IFERROR(SUM(Y75:Y75),"0")</f>
        <v>0</v>
      </c>
      <c r="Z76" s="270">
        <f>IFERROR(IF(Z75="",0,Z75),"0")</f>
        <v>0</v>
      </c>
      <c r="AA76" s="271"/>
      <c r="AB76" s="271"/>
      <c r="AC76" s="271"/>
    </row>
    <row r="77" spans="1:68" hidden="1" x14ac:dyDescent="0.2">
      <c r="A77" s="280"/>
      <c r="B77" s="280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  <c r="N77" s="280"/>
      <c r="O77" s="284"/>
      <c r="P77" s="276" t="s">
        <v>73</v>
      </c>
      <c r="Q77" s="277"/>
      <c r="R77" s="277"/>
      <c r="S77" s="277"/>
      <c r="T77" s="277"/>
      <c r="U77" s="277"/>
      <c r="V77" s="278"/>
      <c r="W77" s="37" t="s">
        <v>74</v>
      </c>
      <c r="X77" s="270">
        <f>IFERROR(SUMPRODUCT(X75:X75*H75:H75),"0")</f>
        <v>0</v>
      </c>
      <c r="Y77" s="270">
        <f>IFERROR(SUMPRODUCT(Y75:Y75*H75:H75),"0")</f>
        <v>0</v>
      </c>
      <c r="Z77" s="37"/>
      <c r="AA77" s="271"/>
      <c r="AB77" s="271"/>
      <c r="AC77" s="271"/>
    </row>
    <row r="78" spans="1:68" ht="16.5" hidden="1" customHeight="1" x14ac:dyDescent="0.25">
      <c r="A78" s="279" t="s">
        <v>140</v>
      </c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  <c r="N78" s="280"/>
      <c r="O78" s="280"/>
      <c r="P78" s="280"/>
      <c r="Q78" s="280"/>
      <c r="R78" s="280"/>
      <c r="S78" s="280"/>
      <c r="T78" s="280"/>
      <c r="U78" s="280"/>
      <c r="V78" s="280"/>
      <c r="W78" s="280"/>
      <c r="X78" s="280"/>
      <c r="Y78" s="280"/>
      <c r="Z78" s="280"/>
      <c r="AA78" s="263"/>
      <c r="AB78" s="263"/>
      <c r="AC78" s="263"/>
    </row>
    <row r="79" spans="1:68" ht="14.25" hidden="1" customHeight="1" x14ac:dyDescent="0.25">
      <c r="A79" s="291" t="s">
        <v>141</v>
      </c>
      <c r="B79" s="280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  <c r="N79" s="280"/>
      <c r="O79" s="280"/>
      <c r="P79" s="280"/>
      <c r="Q79" s="280"/>
      <c r="R79" s="280"/>
      <c r="S79" s="280"/>
      <c r="T79" s="280"/>
      <c r="U79" s="280"/>
      <c r="V79" s="280"/>
      <c r="W79" s="280"/>
      <c r="X79" s="280"/>
      <c r="Y79" s="280"/>
      <c r="Z79" s="280"/>
      <c r="AA79" s="264"/>
      <c r="AB79" s="264"/>
      <c r="AC79" s="264"/>
    </row>
    <row r="80" spans="1:68" ht="27" customHeight="1" x14ac:dyDescent="0.25">
      <c r="A80" s="54" t="s">
        <v>142</v>
      </c>
      <c r="B80" s="54" t="s">
        <v>143</v>
      </c>
      <c r="C80" s="31">
        <v>4301131047</v>
      </c>
      <c r="D80" s="281">
        <v>4607111034120</v>
      </c>
      <c r="E80" s="282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6"/>
      <c r="R80" s="286"/>
      <c r="S80" s="286"/>
      <c r="T80" s="287"/>
      <c r="U80" s="34"/>
      <c r="V80" s="34"/>
      <c r="W80" s="35" t="s">
        <v>70</v>
      </c>
      <c r="X80" s="268">
        <v>56</v>
      </c>
      <c r="Y80" s="269">
        <f>IFERROR(IF(X80="","",X80),"")</f>
        <v>56</v>
      </c>
      <c r="Z80" s="36">
        <f>IFERROR(IF(X80="","",X80*0.01788),"")</f>
        <v>1.0012799999999999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241.00160000000002</v>
      </c>
      <c r="BN80" s="67">
        <f>IFERROR(Y80*I80,"0")</f>
        <v>241.00160000000002</v>
      </c>
      <c r="BO80" s="67">
        <f>IFERROR(X80/J80,"0")</f>
        <v>0.8</v>
      </c>
      <c r="BP80" s="67">
        <f>IFERROR(Y80/J80,"0")</f>
        <v>0.8</v>
      </c>
    </row>
    <row r="81" spans="1:68" ht="27" customHeight="1" x14ac:dyDescent="0.25">
      <c r="A81" s="54" t="s">
        <v>145</v>
      </c>
      <c r="B81" s="54" t="s">
        <v>146</v>
      </c>
      <c r="C81" s="31">
        <v>4301131046</v>
      </c>
      <c r="D81" s="281">
        <v>4607111034137</v>
      </c>
      <c r="E81" s="282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29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6"/>
      <c r="R81" s="286"/>
      <c r="S81" s="286"/>
      <c r="T81" s="287"/>
      <c r="U81" s="34"/>
      <c r="V81" s="34"/>
      <c r="W81" s="35" t="s">
        <v>70</v>
      </c>
      <c r="X81" s="268">
        <v>14</v>
      </c>
      <c r="Y81" s="269">
        <f>IFERROR(IF(X81="","",X81),"")</f>
        <v>14</v>
      </c>
      <c r="Z81" s="36">
        <f>IFERROR(IF(X81="","",X81*0.01788),"")</f>
        <v>0.25031999999999999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60.250400000000006</v>
      </c>
      <c r="BN81" s="67">
        <f>IFERROR(Y81*I81,"0")</f>
        <v>60.250400000000006</v>
      </c>
      <c r="BO81" s="67">
        <f>IFERROR(X81/J81,"0")</f>
        <v>0.2</v>
      </c>
      <c r="BP81" s="67">
        <f>IFERROR(Y81/J81,"0")</f>
        <v>0.2</v>
      </c>
    </row>
    <row r="82" spans="1:68" x14ac:dyDescent="0.2">
      <c r="A82" s="283"/>
      <c r="B82" s="280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  <c r="N82" s="280"/>
      <c r="O82" s="284"/>
      <c r="P82" s="276" t="s">
        <v>73</v>
      </c>
      <c r="Q82" s="277"/>
      <c r="R82" s="277"/>
      <c r="S82" s="277"/>
      <c r="T82" s="277"/>
      <c r="U82" s="277"/>
      <c r="V82" s="278"/>
      <c r="W82" s="37" t="s">
        <v>70</v>
      </c>
      <c r="X82" s="270">
        <f>IFERROR(SUM(X80:X81),"0")</f>
        <v>70</v>
      </c>
      <c r="Y82" s="270">
        <f>IFERROR(SUM(Y80:Y81),"0")</f>
        <v>70</v>
      </c>
      <c r="Z82" s="270">
        <f>IFERROR(IF(Z80="",0,Z80),"0")+IFERROR(IF(Z81="",0,Z81),"0")</f>
        <v>1.2515999999999998</v>
      </c>
      <c r="AA82" s="271"/>
      <c r="AB82" s="271"/>
      <c r="AC82" s="271"/>
    </row>
    <row r="83" spans="1:68" x14ac:dyDescent="0.2">
      <c r="A83" s="280"/>
      <c r="B83" s="280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  <c r="N83" s="280"/>
      <c r="O83" s="284"/>
      <c r="P83" s="276" t="s">
        <v>73</v>
      </c>
      <c r="Q83" s="277"/>
      <c r="R83" s="277"/>
      <c r="S83" s="277"/>
      <c r="T83" s="277"/>
      <c r="U83" s="277"/>
      <c r="V83" s="278"/>
      <c r="W83" s="37" t="s">
        <v>74</v>
      </c>
      <c r="X83" s="270">
        <f>IFERROR(SUMPRODUCT(X80:X81*H80:H81),"0")</f>
        <v>252</v>
      </c>
      <c r="Y83" s="270">
        <f>IFERROR(SUMPRODUCT(Y80:Y81*H80:H81),"0")</f>
        <v>252</v>
      </c>
      <c r="Z83" s="37"/>
      <c r="AA83" s="271"/>
      <c r="AB83" s="271"/>
      <c r="AC83" s="271"/>
    </row>
    <row r="84" spans="1:68" ht="16.5" hidden="1" customHeight="1" x14ac:dyDescent="0.25">
      <c r="A84" s="279" t="s">
        <v>148</v>
      </c>
      <c r="B84" s="280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  <c r="N84" s="280"/>
      <c r="O84" s="280"/>
      <c r="P84" s="280"/>
      <c r="Q84" s="280"/>
      <c r="R84" s="280"/>
      <c r="S84" s="280"/>
      <c r="T84" s="280"/>
      <c r="U84" s="280"/>
      <c r="V84" s="280"/>
      <c r="W84" s="280"/>
      <c r="X84" s="280"/>
      <c r="Y84" s="280"/>
      <c r="Z84" s="280"/>
      <c r="AA84" s="263"/>
      <c r="AB84" s="263"/>
      <c r="AC84" s="263"/>
    </row>
    <row r="85" spans="1:68" ht="14.25" hidden="1" customHeight="1" x14ac:dyDescent="0.25">
      <c r="A85" s="291" t="s">
        <v>121</v>
      </c>
      <c r="B85" s="280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  <c r="N85" s="280"/>
      <c r="O85" s="280"/>
      <c r="P85" s="280"/>
      <c r="Q85" s="280"/>
      <c r="R85" s="280"/>
      <c r="S85" s="280"/>
      <c r="T85" s="280"/>
      <c r="U85" s="280"/>
      <c r="V85" s="280"/>
      <c r="W85" s="280"/>
      <c r="X85" s="280"/>
      <c r="Y85" s="280"/>
      <c r="Z85" s="280"/>
      <c r="AA85" s="264"/>
      <c r="AB85" s="264"/>
      <c r="AC85" s="264"/>
    </row>
    <row r="86" spans="1:68" ht="27" hidden="1" customHeight="1" x14ac:dyDescent="0.25">
      <c r="A86" s="54" t="s">
        <v>149</v>
      </c>
      <c r="B86" s="54" t="s">
        <v>150</v>
      </c>
      <c r="C86" s="31">
        <v>4301135763</v>
      </c>
      <c r="D86" s="281">
        <v>4620207491027</v>
      </c>
      <c r="E86" s="282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285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6"/>
      <c r="R86" s="286"/>
      <c r="S86" s="286"/>
      <c r="T86" s="287"/>
      <c r="U86" s="34"/>
      <c r="V86" s="34"/>
      <c r="W86" s="35" t="s">
        <v>70</v>
      </c>
      <c r="X86" s="268">
        <v>0</v>
      </c>
      <c r="Y86" s="269">
        <f t="shared" ref="Y86:Y91" si="0">IFERROR(IF(X86="","",X86),"")</f>
        <v>0</v>
      </c>
      <c r="Z86" s="36">
        <f t="shared" ref="Z86:Z91" si="1">IFERROR(IF(X86="","",X86*0.01788),"")</f>
        <v>0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0</v>
      </c>
      <c r="BN86" s="67">
        <f t="shared" ref="BN86:BN91" si="3">IFERROR(Y86*I86,"0")</f>
        <v>0</v>
      </c>
      <c r="BO86" s="67">
        <f t="shared" ref="BO86:BO91" si="4">IFERROR(X86/J86,"0")</f>
        <v>0</v>
      </c>
      <c r="BP86" s="67">
        <f t="shared" ref="BP86:BP91" si="5">IFERROR(Y86/J86,"0")</f>
        <v>0</v>
      </c>
    </row>
    <row r="87" spans="1:68" ht="27" customHeight="1" x14ac:dyDescent="0.25">
      <c r="A87" s="54" t="s">
        <v>151</v>
      </c>
      <c r="B87" s="54" t="s">
        <v>152</v>
      </c>
      <c r="C87" s="31">
        <v>4301135793</v>
      </c>
      <c r="D87" s="281">
        <v>4620207491003</v>
      </c>
      <c r="E87" s="282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75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6"/>
      <c r="R87" s="286"/>
      <c r="S87" s="286"/>
      <c r="T87" s="287"/>
      <c r="U87" s="34"/>
      <c r="V87" s="34"/>
      <c r="W87" s="35" t="s">
        <v>70</v>
      </c>
      <c r="X87" s="268">
        <v>14</v>
      </c>
      <c r="Y87" s="269">
        <f t="shared" si="0"/>
        <v>14</v>
      </c>
      <c r="Z87" s="36">
        <f t="shared" si="1"/>
        <v>0.25031999999999999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50.170400000000001</v>
      </c>
      <c r="BN87" s="67">
        <f t="shared" si="3"/>
        <v>50.170400000000001</v>
      </c>
      <c r="BO87" s="67">
        <f t="shared" si="4"/>
        <v>0.2</v>
      </c>
      <c r="BP87" s="67">
        <f t="shared" si="5"/>
        <v>0.2</v>
      </c>
    </row>
    <row r="88" spans="1:68" ht="27" hidden="1" customHeight="1" x14ac:dyDescent="0.25">
      <c r="A88" s="54" t="s">
        <v>153</v>
      </c>
      <c r="B88" s="54" t="s">
        <v>154</v>
      </c>
      <c r="C88" s="31">
        <v>4301135768</v>
      </c>
      <c r="D88" s="281">
        <v>4620207491034</v>
      </c>
      <c r="E88" s="282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79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6"/>
      <c r="R88" s="286"/>
      <c r="S88" s="286"/>
      <c r="T88" s="287"/>
      <c r="U88" s="34"/>
      <c r="V88" s="34"/>
      <c r="W88" s="35" t="s">
        <v>70</v>
      </c>
      <c r="X88" s="268">
        <v>0</v>
      </c>
      <c r="Y88" s="269">
        <f t="shared" si="0"/>
        <v>0</v>
      </c>
      <c r="Z88" s="36">
        <f t="shared" si="1"/>
        <v>0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customHeight="1" x14ac:dyDescent="0.25">
      <c r="A89" s="54" t="s">
        <v>156</v>
      </c>
      <c r="B89" s="54" t="s">
        <v>157</v>
      </c>
      <c r="C89" s="31">
        <v>4301135760</v>
      </c>
      <c r="D89" s="281">
        <v>4620207491010</v>
      </c>
      <c r="E89" s="282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78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6"/>
      <c r="R89" s="286"/>
      <c r="S89" s="286"/>
      <c r="T89" s="287"/>
      <c r="U89" s="34"/>
      <c r="V89" s="34"/>
      <c r="W89" s="35" t="s">
        <v>70</v>
      </c>
      <c r="X89" s="268">
        <v>140</v>
      </c>
      <c r="Y89" s="269">
        <f t="shared" si="0"/>
        <v>140</v>
      </c>
      <c r="Z89" s="36">
        <f t="shared" si="1"/>
        <v>2.5032000000000001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501.70400000000001</v>
      </c>
      <c r="BN89" s="67">
        <f t="shared" si="3"/>
        <v>501.70400000000001</v>
      </c>
      <c r="BO89" s="67">
        <f t="shared" si="4"/>
        <v>2</v>
      </c>
      <c r="BP89" s="67">
        <f t="shared" si="5"/>
        <v>2</v>
      </c>
    </row>
    <row r="90" spans="1:68" ht="27" hidden="1" customHeight="1" x14ac:dyDescent="0.25">
      <c r="A90" s="54" t="s">
        <v>158</v>
      </c>
      <c r="B90" s="54" t="s">
        <v>159</v>
      </c>
      <c r="C90" s="31">
        <v>4301135571</v>
      </c>
      <c r="D90" s="281">
        <v>4607111035028</v>
      </c>
      <c r="E90" s="282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6"/>
      <c r="R90" s="286"/>
      <c r="S90" s="286"/>
      <c r="T90" s="287"/>
      <c r="U90" s="34"/>
      <c r="V90" s="34"/>
      <c r="W90" s="35" t="s">
        <v>70</v>
      </c>
      <c r="X90" s="268">
        <v>0</v>
      </c>
      <c r="Y90" s="269">
        <f t="shared" si="0"/>
        <v>0</v>
      </c>
      <c r="Z90" s="36">
        <f t="shared" si="1"/>
        <v>0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hidden="1" customHeight="1" x14ac:dyDescent="0.25">
      <c r="A91" s="54" t="s">
        <v>160</v>
      </c>
      <c r="B91" s="54" t="s">
        <v>161</v>
      </c>
      <c r="C91" s="31">
        <v>4301135285</v>
      </c>
      <c r="D91" s="281">
        <v>4607111036407</v>
      </c>
      <c r="E91" s="282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0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6"/>
      <c r="R91" s="286"/>
      <c r="S91" s="286"/>
      <c r="T91" s="287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x14ac:dyDescent="0.2">
      <c r="A92" s="283"/>
      <c r="B92" s="280"/>
      <c r="C92" s="280"/>
      <c r="D92" s="280"/>
      <c r="E92" s="280"/>
      <c r="F92" s="280"/>
      <c r="G92" s="280"/>
      <c r="H92" s="280"/>
      <c r="I92" s="280"/>
      <c r="J92" s="280"/>
      <c r="K92" s="280"/>
      <c r="L92" s="280"/>
      <c r="M92" s="280"/>
      <c r="N92" s="280"/>
      <c r="O92" s="284"/>
      <c r="P92" s="276" t="s">
        <v>73</v>
      </c>
      <c r="Q92" s="277"/>
      <c r="R92" s="277"/>
      <c r="S92" s="277"/>
      <c r="T92" s="277"/>
      <c r="U92" s="277"/>
      <c r="V92" s="278"/>
      <c r="W92" s="37" t="s">
        <v>70</v>
      </c>
      <c r="X92" s="270">
        <f>IFERROR(SUM(X86:X91),"0")</f>
        <v>154</v>
      </c>
      <c r="Y92" s="270">
        <f>IFERROR(SUM(Y86:Y91),"0")</f>
        <v>154</v>
      </c>
      <c r="Z92" s="270">
        <f>IFERROR(IF(Z86="",0,Z86),"0")+IFERROR(IF(Z87="",0,Z87),"0")+IFERROR(IF(Z88="",0,Z88),"0")+IFERROR(IF(Z89="",0,Z89),"0")+IFERROR(IF(Z90="",0,Z90),"0")+IFERROR(IF(Z91="",0,Z91),"0")</f>
        <v>2.75352</v>
      </c>
      <c r="AA92" s="271"/>
      <c r="AB92" s="271"/>
      <c r="AC92" s="271"/>
    </row>
    <row r="93" spans="1:68" x14ac:dyDescent="0.2">
      <c r="A93" s="280"/>
      <c r="B93" s="280"/>
      <c r="C93" s="280"/>
      <c r="D93" s="280"/>
      <c r="E93" s="280"/>
      <c r="F93" s="280"/>
      <c r="G93" s="280"/>
      <c r="H93" s="280"/>
      <c r="I93" s="280"/>
      <c r="J93" s="280"/>
      <c r="K93" s="280"/>
      <c r="L93" s="280"/>
      <c r="M93" s="280"/>
      <c r="N93" s="280"/>
      <c r="O93" s="284"/>
      <c r="P93" s="276" t="s">
        <v>73</v>
      </c>
      <c r="Q93" s="277"/>
      <c r="R93" s="277"/>
      <c r="S93" s="277"/>
      <c r="T93" s="277"/>
      <c r="U93" s="277"/>
      <c r="V93" s="278"/>
      <c r="W93" s="37" t="s">
        <v>74</v>
      </c>
      <c r="X93" s="270">
        <f>IFERROR(SUMPRODUCT(X86:X91*H86:H91),"0")</f>
        <v>443.52</v>
      </c>
      <c r="Y93" s="270">
        <f>IFERROR(SUMPRODUCT(Y86:Y91*H86:H91),"0")</f>
        <v>443.52</v>
      </c>
      <c r="Z93" s="37"/>
      <c r="AA93" s="271"/>
      <c r="AB93" s="271"/>
      <c r="AC93" s="271"/>
    </row>
    <row r="94" spans="1:68" ht="16.5" hidden="1" customHeight="1" x14ac:dyDescent="0.25">
      <c r="A94" s="279" t="s">
        <v>163</v>
      </c>
      <c r="B94" s="280"/>
      <c r="C94" s="280"/>
      <c r="D94" s="280"/>
      <c r="E94" s="280"/>
      <c r="F94" s="280"/>
      <c r="G94" s="280"/>
      <c r="H94" s="280"/>
      <c r="I94" s="280"/>
      <c r="J94" s="280"/>
      <c r="K94" s="280"/>
      <c r="L94" s="280"/>
      <c r="M94" s="280"/>
      <c r="N94" s="280"/>
      <c r="O94" s="280"/>
      <c r="P94" s="280"/>
      <c r="Q94" s="280"/>
      <c r="R94" s="280"/>
      <c r="S94" s="280"/>
      <c r="T94" s="280"/>
      <c r="U94" s="280"/>
      <c r="V94" s="280"/>
      <c r="W94" s="280"/>
      <c r="X94" s="280"/>
      <c r="Y94" s="280"/>
      <c r="Z94" s="280"/>
      <c r="AA94" s="263"/>
      <c r="AB94" s="263"/>
      <c r="AC94" s="263"/>
    </row>
    <row r="95" spans="1:68" ht="14.25" hidden="1" customHeight="1" x14ac:dyDescent="0.25">
      <c r="A95" s="291" t="s">
        <v>115</v>
      </c>
      <c r="B95" s="280"/>
      <c r="C95" s="280"/>
      <c r="D95" s="280"/>
      <c r="E95" s="280"/>
      <c r="F95" s="280"/>
      <c r="G95" s="280"/>
      <c r="H95" s="280"/>
      <c r="I95" s="280"/>
      <c r="J95" s="280"/>
      <c r="K95" s="280"/>
      <c r="L95" s="280"/>
      <c r="M95" s="280"/>
      <c r="N95" s="280"/>
      <c r="O95" s="280"/>
      <c r="P95" s="280"/>
      <c r="Q95" s="280"/>
      <c r="R95" s="280"/>
      <c r="S95" s="280"/>
      <c r="T95" s="280"/>
      <c r="U95" s="280"/>
      <c r="V95" s="280"/>
      <c r="W95" s="280"/>
      <c r="X95" s="280"/>
      <c r="Y95" s="280"/>
      <c r="Z95" s="280"/>
      <c r="AA95" s="264"/>
      <c r="AB95" s="264"/>
      <c r="AC95" s="264"/>
    </row>
    <row r="96" spans="1:68" ht="27" hidden="1" customHeight="1" x14ac:dyDescent="0.25">
      <c r="A96" s="54" t="s">
        <v>164</v>
      </c>
      <c r="B96" s="54" t="s">
        <v>165</v>
      </c>
      <c r="C96" s="31">
        <v>4301136070</v>
      </c>
      <c r="D96" s="281">
        <v>4607025784012</v>
      </c>
      <c r="E96" s="282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8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6"/>
      <c r="R96" s="286"/>
      <c r="S96" s="286"/>
      <c r="T96" s="287"/>
      <c r="U96" s="34"/>
      <c r="V96" s="34"/>
      <c r="W96" s="35" t="s">
        <v>70</v>
      </c>
      <c r="X96" s="268">
        <v>0</v>
      </c>
      <c r="Y96" s="269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4301136079</v>
      </c>
      <c r="D97" s="281">
        <v>4607025784319</v>
      </c>
      <c r="E97" s="282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32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6"/>
      <c r="R97" s="286"/>
      <c r="S97" s="286"/>
      <c r="T97" s="287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283"/>
      <c r="B98" s="280"/>
      <c r="C98" s="280"/>
      <c r="D98" s="280"/>
      <c r="E98" s="280"/>
      <c r="F98" s="280"/>
      <c r="G98" s="280"/>
      <c r="H98" s="280"/>
      <c r="I98" s="280"/>
      <c r="J98" s="280"/>
      <c r="K98" s="280"/>
      <c r="L98" s="280"/>
      <c r="M98" s="280"/>
      <c r="N98" s="280"/>
      <c r="O98" s="284"/>
      <c r="P98" s="276" t="s">
        <v>73</v>
      </c>
      <c r="Q98" s="277"/>
      <c r="R98" s="277"/>
      <c r="S98" s="277"/>
      <c r="T98" s="277"/>
      <c r="U98" s="277"/>
      <c r="V98" s="278"/>
      <c r="W98" s="37" t="s">
        <v>70</v>
      </c>
      <c r="X98" s="270">
        <f>IFERROR(SUM(X96:X97),"0")</f>
        <v>0</v>
      </c>
      <c r="Y98" s="270">
        <f>IFERROR(SUM(Y96:Y97),"0")</f>
        <v>0</v>
      </c>
      <c r="Z98" s="270">
        <f>IFERROR(IF(Z96="",0,Z96),"0")+IFERROR(IF(Z97="",0,Z97),"0")</f>
        <v>0</v>
      </c>
      <c r="AA98" s="271"/>
      <c r="AB98" s="271"/>
      <c r="AC98" s="271"/>
    </row>
    <row r="99" spans="1:68" hidden="1" x14ac:dyDescent="0.2">
      <c r="A99" s="280"/>
      <c r="B99" s="280"/>
      <c r="C99" s="280"/>
      <c r="D99" s="280"/>
      <c r="E99" s="280"/>
      <c r="F99" s="280"/>
      <c r="G99" s="280"/>
      <c r="H99" s="280"/>
      <c r="I99" s="280"/>
      <c r="J99" s="280"/>
      <c r="K99" s="280"/>
      <c r="L99" s="280"/>
      <c r="M99" s="280"/>
      <c r="N99" s="280"/>
      <c r="O99" s="284"/>
      <c r="P99" s="276" t="s">
        <v>73</v>
      </c>
      <c r="Q99" s="277"/>
      <c r="R99" s="277"/>
      <c r="S99" s="277"/>
      <c r="T99" s="277"/>
      <c r="U99" s="277"/>
      <c r="V99" s="278"/>
      <c r="W99" s="37" t="s">
        <v>74</v>
      </c>
      <c r="X99" s="270">
        <f>IFERROR(SUMPRODUCT(X96:X97*H96:H97),"0")</f>
        <v>0</v>
      </c>
      <c r="Y99" s="270">
        <f>IFERROR(SUMPRODUCT(Y96:Y97*H96:H97),"0")</f>
        <v>0</v>
      </c>
      <c r="Z99" s="37"/>
      <c r="AA99" s="271"/>
      <c r="AB99" s="271"/>
      <c r="AC99" s="271"/>
    </row>
    <row r="100" spans="1:68" ht="16.5" hidden="1" customHeight="1" x14ac:dyDescent="0.25">
      <c r="A100" s="279" t="s">
        <v>169</v>
      </c>
      <c r="B100" s="280"/>
      <c r="C100" s="280"/>
      <c r="D100" s="280"/>
      <c r="E100" s="280"/>
      <c r="F100" s="280"/>
      <c r="G100" s="280"/>
      <c r="H100" s="280"/>
      <c r="I100" s="280"/>
      <c r="J100" s="280"/>
      <c r="K100" s="280"/>
      <c r="L100" s="280"/>
      <c r="M100" s="280"/>
      <c r="N100" s="280"/>
      <c r="O100" s="280"/>
      <c r="P100" s="280"/>
      <c r="Q100" s="280"/>
      <c r="R100" s="280"/>
      <c r="S100" s="280"/>
      <c r="T100" s="280"/>
      <c r="U100" s="280"/>
      <c r="V100" s="280"/>
      <c r="W100" s="280"/>
      <c r="X100" s="280"/>
      <c r="Y100" s="280"/>
      <c r="Z100" s="280"/>
      <c r="AA100" s="263"/>
      <c r="AB100" s="263"/>
      <c r="AC100" s="263"/>
    </row>
    <row r="101" spans="1:68" ht="14.25" hidden="1" customHeight="1" x14ac:dyDescent="0.25">
      <c r="A101" s="291" t="s">
        <v>64</v>
      </c>
      <c r="B101" s="280"/>
      <c r="C101" s="280"/>
      <c r="D101" s="280"/>
      <c r="E101" s="280"/>
      <c r="F101" s="280"/>
      <c r="G101" s="280"/>
      <c r="H101" s="280"/>
      <c r="I101" s="280"/>
      <c r="J101" s="280"/>
      <c r="K101" s="280"/>
      <c r="L101" s="280"/>
      <c r="M101" s="280"/>
      <c r="N101" s="280"/>
      <c r="O101" s="280"/>
      <c r="P101" s="280"/>
      <c r="Q101" s="280"/>
      <c r="R101" s="280"/>
      <c r="S101" s="280"/>
      <c r="T101" s="280"/>
      <c r="U101" s="280"/>
      <c r="V101" s="280"/>
      <c r="W101" s="280"/>
      <c r="X101" s="280"/>
      <c r="Y101" s="280"/>
      <c r="Z101" s="280"/>
      <c r="AA101" s="264"/>
      <c r="AB101" s="264"/>
      <c r="AC101" s="264"/>
    </row>
    <row r="102" spans="1:68" ht="27" customHeight="1" x14ac:dyDescent="0.25">
      <c r="A102" s="54" t="s">
        <v>170</v>
      </c>
      <c r="B102" s="54" t="s">
        <v>171</v>
      </c>
      <c r="C102" s="31">
        <v>4301071074</v>
      </c>
      <c r="D102" s="281">
        <v>4620207491157</v>
      </c>
      <c r="E102" s="282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40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6"/>
      <c r="R102" s="286"/>
      <c r="S102" s="286"/>
      <c r="T102" s="287"/>
      <c r="U102" s="34"/>
      <c r="V102" s="34"/>
      <c r="W102" s="35" t="s">
        <v>70</v>
      </c>
      <c r="X102" s="268">
        <v>12</v>
      </c>
      <c r="Y102" s="269">
        <f t="shared" ref="Y102:Y108" si="6">IFERROR(IF(X102="","",X102),"")</f>
        <v>12</v>
      </c>
      <c r="Z102" s="36">
        <f t="shared" ref="Z102:Z108" si="7">IFERROR(IF(X102="","",X102*0.0155),"")</f>
        <v>0.186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87.36</v>
      </c>
      <c r="BN102" s="67">
        <f t="shared" ref="BN102:BN108" si="9">IFERROR(Y102*I102,"0")</f>
        <v>87.36</v>
      </c>
      <c r="BO102" s="67">
        <f t="shared" ref="BO102:BO108" si="10">IFERROR(X102/J102,"0")</f>
        <v>0.14285714285714285</v>
      </c>
      <c r="BP102" s="67">
        <f t="shared" ref="BP102:BP108" si="11">IFERROR(Y102/J102,"0")</f>
        <v>0.14285714285714285</v>
      </c>
    </row>
    <row r="103" spans="1:68" ht="27" customHeight="1" x14ac:dyDescent="0.25">
      <c r="A103" s="54" t="s">
        <v>173</v>
      </c>
      <c r="B103" s="54" t="s">
        <v>174</v>
      </c>
      <c r="C103" s="31">
        <v>4301071051</v>
      </c>
      <c r="D103" s="281">
        <v>4607111039262</v>
      </c>
      <c r="E103" s="282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6"/>
      <c r="R103" s="286"/>
      <c r="S103" s="286"/>
      <c r="T103" s="287"/>
      <c r="U103" s="34"/>
      <c r="V103" s="34"/>
      <c r="W103" s="35" t="s">
        <v>70</v>
      </c>
      <c r="X103" s="268">
        <v>84</v>
      </c>
      <c r="Y103" s="269">
        <f t="shared" si="6"/>
        <v>84</v>
      </c>
      <c r="Z103" s="36">
        <f t="shared" si="7"/>
        <v>1.302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564.44640000000004</v>
      </c>
      <c r="BN103" s="67">
        <f t="shared" si="9"/>
        <v>564.44640000000004</v>
      </c>
      <c r="BO103" s="67">
        <f t="shared" si="10"/>
        <v>1</v>
      </c>
      <c r="BP103" s="67">
        <f t="shared" si="11"/>
        <v>1</v>
      </c>
    </row>
    <row r="104" spans="1:68" ht="27" customHeight="1" x14ac:dyDescent="0.25">
      <c r="A104" s="54" t="s">
        <v>175</v>
      </c>
      <c r="B104" s="54" t="s">
        <v>176</v>
      </c>
      <c r="C104" s="31">
        <v>4301071038</v>
      </c>
      <c r="D104" s="281">
        <v>4607111039248</v>
      </c>
      <c r="E104" s="282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29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6"/>
      <c r="R104" s="286"/>
      <c r="S104" s="286"/>
      <c r="T104" s="287"/>
      <c r="U104" s="34"/>
      <c r="V104" s="34"/>
      <c r="W104" s="35" t="s">
        <v>70</v>
      </c>
      <c r="X104" s="268">
        <v>24</v>
      </c>
      <c r="Y104" s="269">
        <f t="shared" si="6"/>
        <v>24</v>
      </c>
      <c r="Z104" s="36">
        <f t="shared" si="7"/>
        <v>0.372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175.2</v>
      </c>
      <c r="BN104" s="67">
        <f t="shared" si="9"/>
        <v>175.2</v>
      </c>
      <c r="BO104" s="67">
        <f t="shared" si="10"/>
        <v>0.2857142857142857</v>
      </c>
      <c r="BP104" s="67">
        <f t="shared" si="11"/>
        <v>0.2857142857142857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4301070979</v>
      </c>
      <c r="D105" s="281">
        <v>4607111037145</v>
      </c>
      <c r="E105" s="282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420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6"/>
      <c r="R105" s="286"/>
      <c r="S105" s="286"/>
      <c r="T105" s="287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hidden="1" customHeight="1" x14ac:dyDescent="0.25">
      <c r="A106" s="54" t="s">
        <v>180</v>
      </c>
      <c r="B106" s="54" t="s">
        <v>181</v>
      </c>
      <c r="C106" s="31">
        <v>4301071049</v>
      </c>
      <c r="D106" s="281">
        <v>4607111039293</v>
      </c>
      <c r="E106" s="282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42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6"/>
      <c r="R106" s="286"/>
      <c r="S106" s="286"/>
      <c r="T106" s="287"/>
      <c r="U106" s="34"/>
      <c r="V106" s="34"/>
      <c r="W106" s="35" t="s">
        <v>70</v>
      </c>
      <c r="X106" s="268">
        <v>0</v>
      </c>
      <c r="Y106" s="269">
        <f t="shared" si="6"/>
        <v>0</v>
      </c>
      <c r="Z106" s="36">
        <f t="shared" si="7"/>
        <v>0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customHeight="1" x14ac:dyDescent="0.25">
      <c r="A107" s="54" t="s">
        <v>182</v>
      </c>
      <c r="B107" s="54" t="s">
        <v>183</v>
      </c>
      <c r="C107" s="31">
        <v>4301071039</v>
      </c>
      <c r="D107" s="281">
        <v>4607111039279</v>
      </c>
      <c r="E107" s="282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402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6"/>
      <c r="R107" s="286"/>
      <c r="S107" s="286"/>
      <c r="T107" s="287"/>
      <c r="U107" s="34"/>
      <c r="V107" s="34"/>
      <c r="W107" s="35" t="s">
        <v>70</v>
      </c>
      <c r="X107" s="268">
        <v>108</v>
      </c>
      <c r="Y107" s="269">
        <f t="shared" si="6"/>
        <v>108</v>
      </c>
      <c r="Z107" s="36">
        <f t="shared" si="7"/>
        <v>1.6739999999999999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788.4</v>
      </c>
      <c r="BN107" s="67">
        <f t="shared" si="9"/>
        <v>788.4</v>
      </c>
      <c r="BO107" s="67">
        <f t="shared" si="10"/>
        <v>1.2857142857142858</v>
      </c>
      <c r="BP107" s="67">
        <f t="shared" si="11"/>
        <v>1.2857142857142858</v>
      </c>
    </row>
    <row r="108" spans="1:68" ht="27" hidden="1" customHeight="1" x14ac:dyDescent="0.25">
      <c r="A108" s="54" t="s">
        <v>184</v>
      </c>
      <c r="B108" s="54" t="s">
        <v>185</v>
      </c>
      <c r="C108" s="31">
        <v>4301070978</v>
      </c>
      <c r="D108" s="281">
        <v>4607111037435</v>
      </c>
      <c r="E108" s="282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410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6"/>
      <c r="R108" s="286"/>
      <c r="S108" s="286"/>
      <c r="T108" s="287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x14ac:dyDescent="0.2">
      <c r="A109" s="283"/>
      <c r="B109" s="280"/>
      <c r="C109" s="280"/>
      <c r="D109" s="280"/>
      <c r="E109" s="280"/>
      <c r="F109" s="280"/>
      <c r="G109" s="280"/>
      <c r="H109" s="280"/>
      <c r="I109" s="280"/>
      <c r="J109" s="280"/>
      <c r="K109" s="280"/>
      <c r="L109" s="280"/>
      <c r="M109" s="280"/>
      <c r="N109" s="280"/>
      <c r="O109" s="284"/>
      <c r="P109" s="276" t="s">
        <v>73</v>
      </c>
      <c r="Q109" s="277"/>
      <c r="R109" s="277"/>
      <c r="S109" s="277"/>
      <c r="T109" s="277"/>
      <c r="U109" s="277"/>
      <c r="V109" s="278"/>
      <c r="W109" s="37" t="s">
        <v>70</v>
      </c>
      <c r="X109" s="270">
        <f>IFERROR(SUM(X102:X108),"0")</f>
        <v>228</v>
      </c>
      <c r="Y109" s="270">
        <f>IFERROR(SUM(Y102:Y108),"0")</f>
        <v>228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3.5339999999999998</v>
      </c>
      <c r="AA109" s="271"/>
      <c r="AB109" s="271"/>
      <c r="AC109" s="271"/>
    </row>
    <row r="110" spans="1:68" x14ac:dyDescent="0.2">
      <c r="A110" s="280"/>
      <c r="B110" s="280"/>
      <c r="C110" s="280"/>
      <c r="D110" s="280"/>
      <c r="E110" s="280"/>
      <c r="F110" s="280"/>
      <c r="G110" s="280"/>
      <c r="H110" s="280"/>
      <c r="I110" s="280"/>
      <c r="J110" s="280"/>
      <c r="K110" s="280"/>
      <c r="L110" s="280"/>
      <c r="M110" s="280"/>
      <c r="N110" s="280"/>
      <c r="O110" s="284"/>
      <c r="P110" s="276" t="s">
        <v>73</v>
      </c>
      <c r="Q110" s="277"/>
      <c r="R110" s="277"/>
      <c r="S110" s="277"/>
      <c r="T110" s="277"/>
      <c r="U110" s="277"/>
      <c r="V110" s="278"/>
      <c r="W110" s="37" t="s">
        <v>74</v>
      </c>
      <c r="X110" s="270">
        <f>IFERROR(SUMPRODUCT(X102:X108*H102:H108),"0")</f>
        <v>1545.6</v>
      </c>
      <c r="Y110" s="270">
        <f>IFERROR(SUMPRODUCT(Y102:Y108*H102:H108),"0")</f>
        <v>1545.6</v>
      </c>
      <c r="Z110" s="37"/>
      <c r="AA110" s="271"/>
      <c r="AB110" s="271"/>
      <c r="AC110" s="271"/>
    </row>
    <row r="111" spans="1:68" ht="14.25" hidden="1" customHeight="1" x14ac:dyDescent="0.25">
      <c r="A111" s="291" t="s">
        <v>121</v>
      </c>
      <c r="B111" s="280"/>
      <c r="C111" s="280"/>
      <c r="D111" s="280"/>
      <c r="E111" s="280"/>
      <c r="F111" s="280"/>
      <c r="G111" s="280"/>
      <c r="H111" s="280"/>
      <c r="I111" s="280"/>
      <c r="J111" s="280"/>
      <c r="K111" s="280"/>
      <c r="L111" s="280"/>
      <c r="M111" s="280"/>
      <c r="N111" s="280"/>
      <c r="O111" s="280"/>
      <c r="P111" s="280"/>
      <c r="Q111" s="280"/>
      <c r="R111" s="280"/>
      <c r="S111" s="280"/>
      <c r="T111" s="280"/>
      <c r="U111" s="280"/>
      <c r="V111" s="280"/>
      <c r="W111" s="280"/>
      <c r="X111" s="280"/>
      <c r="Y111" s="280"/>
      <c r="Z111" s="280"/>
      <c r="AA111" s="264"/>
      <c r="AB111" s="264"/>
      <c r="AC111" s="264"/>
    </row>
    <row r="112" spans="1:68" ht="27" hidden="1" customHeight="1" x14ac:dyDescent="0.25">
      <c r="A112" s="54" t="s">
        <v>187</v>
      </c>
      <c r="B112" s="54" t="s">
        <v>188</v>
      </c>
      <c r="C112" s="31">
        <v>4301135826</v>
      </c>
      <c r="D112" s="281">
        <v>4620207490983</v>
      </c>
      <c r="E112" s="282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54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86"/>
      <c r="R112" s="286"/>
      <c r="S112" s="286"/>
      <c r="T112" s="287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283"/>
      <c r="B113" s="280"/>
      <c r="C113" s="280"/>
      <c r="D113" s="280"/>
      <c r="E113" s="280"/>
      <c r="F113" s="280"/>
      <c r="G113" s="280"/>
      <c r="H113" s="280"/>
      <c r="I113" s="280"/>
      <c r="J113" s="280"/>
      <c r="K113" s="280"/>
      <c r="L113" s="280"/>
      <c r="M113" s="280"/>
      <c r="N113" s="280"/>
      <c r="O113" s="284"/>
      <c r="P113" s="276" t="s">
        <v>73</v>
      </c>
      <c r="Q113" s="277"/>
      <c r="R113" s="277"/>
      <c r="S113" s="277"/>
      <c r="T113" s="277"/>
      <c r="U113" s="277"/>
      <c r="V113" s="278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hidden="1" x14ac:dyDescent="0.2">
      <c r="A114" s="280"/>
      <c r="B114" s="280"/>
      <c r="C114" s="280"/>
      <c r="D114" s="280"/>
      <c r="E114" s="280"/>
      <c r="F114" s="280"/>
      <c r="G114" s="280"/>
      <c r="H114" s="280"/>
      <c r="I114" s="280"/>
      <c r="J114" s="280"/>
      <c r="K114" s="280"/>
      <c r="L114" s="280"/>
      <c r="M114" s="280"/>
      <c r="N114" s="280"/>
      <c r="O114" s="284"/>
      <c r="P114" s="276" t="s">
        <v>73</v>
      </c>
      <c r="Q114" s="277"/>
      <c r="R114" s="277"/>
      <c r="S114" s="277"/>
      <c r="T114" s="277"/>
      <c r="U114" s="277"/>
      <c r="V114" s="278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hidden="1" customHeight="1" x14ac:dyDescent="0.25">
      <c r="A115" s="291" t="s">
        <v>190</v>
      </c>
      <c r="B115" s="280"/>
      <c r="C115" s="280"/>
      <c r="D115" s="280"/>
      <c r="E115" s="280"/>
      <c r="F115" s="280"/>
      <c r="G115" s="280"/>
      <c r="H115" s="280"/>
      <c r="I115" s="280"/>
      <c r="J115" s="280"/>
      <c r="K115" s="280"/>
      <c r="L115" s="280"/>
      <c r="M115" s="280"/>
      <c r="N115" s="280"/>
      <c r="O115" s="280"/>
      <c r="P115" s="280"/>
      <c r="Q115" s="280"/>
      <c r="R115" s="280"/>
      <c r="S115" s="280"/>
      <c r="T115" s="280"/>
      <c r="U115" s="280"/>
      <c r="V115" s="280"/>
      <c r="W115" s="280"/>
      <c r="X115" s="280"/>
      <c r="Y115" s="280"/>
      <c r="Z115" s="280"/>
      <c r="AA115" s="264"/>
      <c r="AB115" s="264"/>
      <c r="AC115" s="264"/>
    </row>
    <row r="116" spans="1:68" ht="27" hidden="1" customHeight="1" x14ac:dyDescent="0.25">
      <c r="A116" s="54" t="s">
        <v>191</v>
      </c>
      <c r="B116" s="54" t="s">
        <v>192</v>
      </c>
      <c r="C116" s="31">
        <v>4301071094</v>
      </c>
      <c r="D116" s="281">
        <v>4620207491140</v>
      </c>
      <c r="E116" s="282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87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86"/>
      <c r="R116" s="286"/>
      <c r="S116" s="286"/>
      <c r="T116" s="287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283"/>
      <c r="B117" s="280"/>
      <c r="C117" s="280"/>
      <c r="D117" s="280"/>
      <c r="E117" s="280"/>
      <c r="F117" s="280"/>
      <c r="G117" s="280"/>
      <c r="H117" s="280"/>
      <c r="I117" s="280"/>
      <c r="J117" s="280"/>
      <c r="K117" s="280"/>
      <c r="L117" s="280"/>
      <c r="M117" s="280"/>
      <c r="N117" s="280"/>
      <c r="O117" s="284"/>
      <c r="P117" s="276" t="s">
        <v>73</v>
      </c>
      <c r="Q117" s="277"/>
      <c r="R117" s="277"/>
      <c r="S117" s="277"/>
      <c r="T117" s="277"/>
      <c r="U117" s="277"/>
      <c r="V117" s="278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hidden="1" x14ac:dyDescent="0.2">
      <c r="A118" s="280"/>
      <c r="B118" s="280"/>
      <c r="C118" s="280"/>
      <c r="D118" s="280"/>
      <c r="E118" s="280"/>
      <c r="F118" s="280"/>
      <c r="G118" s="280"/>
      <c r="H118" s="280"/>
      <c r="I118" s="280"/>
      <c r="J118" s="280"/>
      <c r="K118" s="280"/>
      <c r="L118" s="280"/>
      <c r="M118" s="280"/>
      <c r="N118" s="280"/>
      <c r="O118" s="284"/>
      <c r="P118" s="276" t="s">
        <v>73</v>
      </c>
      <c r="Q118" s="277"/>
      <c r="R118" s="277"/>
      <c r="S118" s="277"/>
      <c r="T118" s="277"/>
      <c r="U118" s="277"/>
      <c r="V118" s="278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hidden="1" customHeight="1" x14ac:dyDescent="0.25">
      <c r="A119" s="279" t="s">
        <v>194</v>
      </c>
      <c r="B119" s="280"/>
      <c r="C119" s="280"/>
      <c r="D119" s="280"/>
      <c r="E119" s="280"/>
      <c r="F119" s="280"/>
      <c r="G119" s="280"/>
      <c r="H119" s="280"/>
      <c r="I119" s="280"/>
      <c r="J119" s="280"/>
      <c r="K119" s="280"/>
      <c r="L119" s="280"/>
      <c r="M119" s="280"/>
      <c r="N119" s="280"/>
      <c r="O119" s="280"/>
      <c r="P119" s="280"/>
      <c r="Q119" s="280"/>
      <c r="R119" s="280"/>
      <c r="S119" s="280"/>
      <c r="T119" s="280"/>
      <c r="U119" s="280"/>
      <c r="V119" s="280"/>
      <c r="W119" s="280"/>
      <c r="X119" s="280"/>
      <c r="Y119" s="280"/>
      <c r="Z119" s="280"/>
      <c r="AA119" s="263"/>
      <c r="AB119" s="263"/>
      <c r="AC119" s="263"/>
    </row>
    <row r="120" spans="1:68" ht="14.25" hidden="1" customHeight="1" x14ac:dyDescent="0.25">
      <c r="A120" s="291" t="s">
        <v>121</v>
      </c>
      <c r="B120" s="280"/>
      <c r="C120" s="280"/>
      <c r="D120" s="280"/>
      <c r="E120" s="280"/>
      <c r="F120" s="280"/>
      <c r="G120" s="280"/>
      <c r="H120" s="280"/>
      <c r="I120" s="280"/>
      <c r="J120" s="280"/>
      <c r="K120" s="280"/>
      <c r="L120" s="280"/>
      <c r="M120" s="280"/>
      <c r="N120" s="280"/>
      <c r="O120" s="280"/>
      <c r="P120" s="280"/>
      <c r="Q120" s="280"/>
      <c r="R120" s="280"/>
      <c r="S120" s="280"/>
      <c r="T120" s="280"/>
      <c r="U120" s="280"/>
      <c r="V120" s="280"/>
      <c r="W120" s="280"/>
      <c r="X120" s="280"/>
      <c r="Y120" s="280"/>
      <c r="Z120" s="280"/>
      <c r="AA120" s="264"/>
      <c r="AB120" s="264"/>
      <c r="AC120" s="264"/>
    </row>
    <row r="121" spans="1:68" ht="27" customHeight="1" x14ac:dyDescent="0.25">
      <c r="A121" s="54" t="s">
        <v>195</v>
      </c>
      <c r="B121" s="54" t="s">
        <v>196</v>
      </c>
      <c r="C121" s="31">
        <v>4301135555</v>
      </c>
      <c r="D121" s="281">
        <v>4607111034014</v>
      </c>
      <c r="E121" s="282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44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86"/>
      <c r="R121" s="286"/>
      <c r="S121" s="286"/>
      <c r="T121" s="287"/>
      <c r="U121" s="34"/>
      <c r="V121" s="34"/>
      <c r="W121" s="35" t="s">
        <v>70</v>
      </c>
      <c r="X121" s="268">
        <v>42</v>
      </c>
      <c r="Y121" s="269">
        <f>IFERROR(IF(X121="","",X121),"")</f>
        <v>42</v>
      </c>
      <c r="Z121" s="36">
        <f>IFERROR(IF(X121="","",X121*0.01788),"")</f>
        <v>0.75095999999999996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155.55119999999999</v>
      </c>
      <c r="BN121" s="67">
        <f>IFERROR(Y121*I121,"0")</f>
        <v>155.55119999999999</v>
      </c>
      <c r="BO121" s="67">
        <f>IFERROR(X121/J121,"0")</f>
        <v>0.6</v>
      </c>
      <c r="BP121" s="67">
        <f>IFERROR(Y121/J121,"0")</f>
        <v>0.6</v>
      </c>
    </row>
    <row r="122" spans="1:68" ht="27" customHeight="1" x14ac:dyDescent="0.25">
      <c r="A122" s="54" t="s">
        <v>198</v>
      </c>
      <c r="B122" s="54" t="s">
        <v>199</v>
      </c>
      <c r="C122" s="31">
        <v>4301135532</v>
      </c>
      <c r="D122" s="281">
        <v>4607111033994</v>
      </c>
      <c r="E122" s="282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33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86"/>
      <c r="R122" s="286"/>
      <c r="S122" s="286"/>
      <c r="T122" s="287"/>
      <c r="U122" s="34"/>
      <c r="V122" s="34"/>
      <c r="W122" s="35" t="s">
        <v>70</v>
      </c>
      <c r="X122" s="268">
        <v>56</v>
      </c>
      <c r="Y122" s="269">
        <f>IFERROR(IF(X122="","",X122),"")</f>
        <v>56</v>
      </c>
      <c r="Z122" s="36">
        <f>IFERROR(IF(X122="","",X122*0.01788),"")</f>
        <v>1.0012799999999999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207.40159999999997</v>
      </c>
      <c r="BN122" s="67">
        <f>IFERROR(Y122*I122,"0")</f>
        <v>207.40159999999997</v>
      </c>
      <c r="BO122" s="67">
        <f>IFERROR(X122/J122,"0")</f>
        <v>0.8</v>
      </c>
      <c r="BP122" s="67">
        <f>IFERROR(Y122/J122,"0")</f>
        <v>0.8</v>
      </c>
    </row>
    <row r="123" spans="1:68" x14ac:dyDescent="0.2">
      <c r="A123" s="283"/>
      <c r="B123" s="280"/>
      <c r="C123" s="280"/>
      <c r="D123" s="280"/>
      <c r="E123" s="280"/>
      <c r="F123" s="280"/>
      <c r="G123" s="280"/>
      <c r="H123" s="280"/>
      <c r="I123" s="280"/>
      <c r="J123" s="280"/>
      <c r="K123" s="280"/>
      <c r="L123" s="280"/>
      <c r="M123" s="280"/>
      <c r="N123" s="280"/>
      <c r="O123" s="284"/>
      <c r="P123" s="276" t="s">
        <v>73</v>
      </c>
      <c r="Q123" s="277"/>
      <c r="R123" s="277"/>
      <c r="S123" s="277"/>
      <c r="T123" s="277"/>
      <c r="U123" s="277"/>
      <c r="V123" s="278"/>
      <c r="W123" s="37" t="s">
        <v>70</v>
      </c>
      <c r="X123" s="270">
        <f>IFERROR(SUM(X121:X122),"0")</f>
        <v>98</v>
      </c>
      <c r="Y123" s="270">
        <f>IFERROR(SUM(Y121:Y122),"0")</f>
        <v>98</v>
      </c>
      <c r="Z123" s="270">
        <f>IFERROR(IF(Z121="",0,Z121),"0")+IFERROR(IF(Z122="",0,Z122),"0")</f>
        <v>1.75224</v>
      </c>
      <c r="AA123" s="271"/>
      <c r="AB123" s="271"/>
      <c r="AC123" s="271"/>
    </row>
    <row r="124" spans="1:68" x14ac:dyDescent="0.2">
      <c r="A124" s="280"/>
      <c r="B124" s="280"/>
      <c r="C124" s="280"/>
      <c r="D124" s="280"/>
      <c r="E124" s="280"/>
      <c r="F124" s="280"/>
      <c r="G124" s="280"/>
      <c r="H124" s="280"/>
      <c r="I124" s="280"/>
      <c r="J124" s="280"/>
      <c r="K124" s="280"/>
      <c r="L124" s="280"/>
      <c r="M124" s="280"/>
      <c r="N124" s="280"/>
      <c r="O124" s="284"/>
      <c r="P124" s="276" t="s">
        <v>73</v>
      </c>
      <c r="Q124" s="277"/>
      <c r="R124" s="277"/>
      <c r="S124" s="277"/>
      <c r="T124" s="277"/>
      <c r="U124" s="277"/>
      <c r="V124" s="278"/>
      <c r="W124" s="37" t="s">
        <v>74</v>
      </c>
      <c r="X124" s="270">
        <f>IFERROR(SUMPRODUCT(X121:X122*H121:H122),"0")</f>
        <v>294</v>
      </c>
      <c r="Y124" s="270">
        <f>IFERROR(SUMPRODUCT(Y121:Y122*H121:H122),"0")</f>
        <v>294</v>
      </c>
      <c r="Z124" s="37"/>
      <c r="AA124" s="271"/>
      <c r="AB124" s="271"/>
      <c r="AC124" s="271"/>
    </row>
    <row r="125" spans="1:68" ht="16.5" hidden="1" customHeight="1" x14ac:dyDescent="0.25">
      <c r="A125" s="279" t="s">
        <v>202</v>
      </c>
      <c r="B125" s="280"/>
      <c r="C125" s="280"/>
      <c r="D125" s="280"/>
      <c r="E125" s="280"/>
      <c r="F125" s="280"/>
      <c r="G125" s="280"/>
      <c r="H125" s="280"/>
      <c r="I125" s="280"/>
      <c r="J125" s="280"/>
      <c r="K125" s="280"/>
      <c r="L125" s="280"/>
      <c r="M125" s="280"/>
      <c r="N125" s="280"/>
      <c r="O125" s="280"/>
      <c r="P125" s="280"/>
      <c r="Q125" s="280"/>
      <c r="R125" s="280"/>
      <c r="S125" s="280"/>
      <c r="T125" s="280"/>
      <c r="U125" s="280"/>
      <c r="V125" s="280"/>
      <c r="W125" s="280"/>
      <c r="X125" s="280"/>
      <c r="Y125" s="280"/>
      <c r="Z125" s="280"/>
      <c r="AA125" s="263"/>
      <c r="AB125" s="263"/>
      <c r="AC125" s="263"/>
    </row>
    <row r="126" spans="1:68" ht="14.25" hidden="1" customHeight="1" x14ac:dyDescent="0.25">
      <c r="A126" s="291" t="s">
        <v>121</v>
      </c>
      <c r="B126" s="280"/>
      <c r="C126" s="280"/>
      <c r="D126" s="280"/>
      <c r="E126" s="280"/>
      <c r="F126" s="280"/>
      <c r="G126" s="280"/>
      <c r="H126" s="280"/>
      <c r="I126" s="280"/>
      <c r="J126" s="280"/>
      <c r="K126" s="280"/>
      <c r="L126" s="280"/>
      <c r="M126" s="280"/>
      <c r="N126" s="280"/>
      <c r="O126" s="280"/>
      <c r="P126" s="280"/>
      <c r="Q126" s="280"/>
      <c r="R126" s="280"/>
      <c r="S126" s="280"/>
      <c r="T126" s="280"/>
      <c r="U126" s="280"/>
      <c r="V126" s="280"/>
      <c r="W126" s="280"/>
      <c r="X126" s="280"/>
      <c r="Y126" s="280"/>
      <c r="Z126" s="280"/>
      <c r="AA126" s="264"/>
      <c r="AB126" s="264"/>
      <c r="AC126" s="264"/>
    </row>
    <row r="127" spans="1:68" ht="27" customHeight="1" x14ac:dyDescent="0.25">
      <c r="A127" s="54" t="s">
        <v>203</v>
      </c>
      <c r="B127" s="54" t="s">
        <v>204</v>
      </c>
      <c r="C127" s="31">
        <v>4301135824</v>
      </c>
      <c r="D127" s="281">
        <v>4607111039095</v>
      </c>
      <c r="E127" s="282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428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86"/>
      <c r="R127" s="286"/>
      <c r="S127" s="286"/>
      <c r="T127" s="287"/>
      <c r="U127" s="34"/>
      <c r="V127" s="34"/>
      <c r="W127" s="35" t="s">
        <v>70</v>
      </c>
      <c r="X127" s="268">
        <v>28</v>
      </c>
      <c r="Y127" s="269">
        <f>IFERROR(IF(X127="","",X127),"")</f>
        <v>28</v>
      </c>
      <c r="Z127" s="36">
        <f>IFERROR(IF(X127="","",X127*0.01788),"")</f>
        <v>0.50063999999999997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104.944</v>
      </c>
      <c r="BN127" s="67">
        <f>IFERROR(Y127*I127,"0")</f>
        <v>104.944</v>
      </c>
      <c r="BO127" s="67">
        <f>IFERROR(X127/J127,"0")</f>
        <v>0.4</v>
      </c>
      <c r="BP127" s="67">
        <f>IFERROR(Y127/J127,"0")</f>
        <v>0.4</v>
      </c>
    </row>
    <row r="128" spans="1:68" ht="16.5" customHeight="1" x14ac:dyDescent="0.25">
      <c r="A128" s="54" t="s">
        <v>206</v>
      </c>
      <c r="B128" s="54" t="s">
        <v>207</v>
      </c>
      <c r="C128" s="31">
        <v>4301135550</v>
      </c>
      <c r="D128" s="281">
        <v>4607111034199</v>
      </c>
      <c r="E128" s="282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43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86"/>
      <c r="R128" s="286"/>
      <c r="S128" s="286"/>
      <c r="T128" s="287"/>
      <c r="U128" s="34"/>
      <c r="V128" s="34"/>
      <c r="W128" s="35" t="s">
        <v>70</v>
      </c>
      <c r="X128" s="268">
        <v>28</v>
      </c>
      <c r="Y128" s="269">
        <f>IFERROR(IF(X128="","",X128),"")</f>
        <v>28</v>
      </c>
      <c r="Z128" s="36">
        <f>IFERROR(IF(X128="","",X128*0.01788),"")</f>
        <v>0.50063999999999997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103.70079999999999</v>
      </c>
      <c r="BN128" s="67">
        <f>IFERROR(Y128*I128,"0")</f>
        <v>103.70079999999999</v>
      </c>
      <c r="BO128" s="67">
        <f>IFERROR(X128/J128,"0")</f>
        <v>0.4</v>
      </c>
      <c r="BP128" s="67">
        <f>IFERROR(Y128/J128,"0")</f>
        <v>0.4</v>
      </c>
    </row>
    <row r="129" spans="1:68" x14ac:dyDescent="0.2">
      <c r="A129" s="283"/>
      <c r="B129" s="280"/>
      <c r="C129" s="280"/>
      <c r="D129" s="280"/>
      <c r="E129" s="280"/>
      <c r="F129" s="280"/>
      <c r="G129" s="280"/>
      <c r="H129" s="280"/>
      <c r="I129" s="280"/>
      <c r="J129" s="280"/>
      <c r="K129" s="280"/>
      <c r="L129" s="280"/>
      <c r="M129" s="280"/>
      <c r="N129" s="280"/>
      <c r="O129" s="284"/>
      <c r="P129" s="276" t="s">
        <v>73</v>
      </c>
      <c r="Q129" s="277"/>
      <c r="R129" s="277"/>
      <c r="S129" s="277"/>
      <c r="T129" s="277"/>
      <c r="U129" s="277"/>
      <c r="V129" s="278"/>
      <c r="W129" s="37" t="s">
        <v>70</v>
      </c>
      <c r="X129" s="270">
        <f>IFERROR(SUM(X127:X128),"0")</f>
        <v>56</v>
      </c>
      <c r="Y129" s="270">
        <f>IFERROR(SUM(Y127:Y128),"0")</f>
        <v>56</v>
      </c>
      <c r="Z129" s="270">
        <f>IFERROR(IF(Z127="",0,Z127),"0")+IFERROR(IF(Z128="",0,Z128),"0")</f>
        <v>1.0012799999999999</v>
      </c>
      <c r="AA129" s="271"/>
      <c r="AB129" s="271"/>
      <c r="AC129" s="271"/>
    </row>
    <row r="130" spans="1:68" x14ac:dyDescent="0.2">
      <c r="A130" s="280"/>
      <c r="B130" s="280"/>
      <c r="C130" s="280"/>
      <c r="D130" s="280"/>
      <c r="E130" s="280"/>
      <c r="F130" s="280"/>
      <c r="G130" s="280"/>
      <c r="H130" s="280"/>
      <c r="I130" s="280"/>
      <c r="J130" s="280"/>
      <c r="K130" s="280"/>
      <c r="L130" s="280"/>
      <c r="M130" s="280"/>
      <c r="N130" s="280"/>
      <c r="O130" s="284"/>
      <c r="P130" s="276" t="s">
        <v>73</v>
      </c>
      <c r="Q130" s="277"/>
      <c r="R130" s="277"/>
      <c r="S130" s="277"/>
      <c r="T130" s="277"/>
      <c r="U130" s="277"/>
      <c r="V130" s="278"/>
      <c r="W130" s="37" t="s">
        <v>74</v>
      </c>
      <c r="X130" s="270">
        <f>IFERROR(SUMPRODUCT(X127:X128*H127:H128),"0")</f>
        <v>168</v>
      </c>
      <c r="Y130" s="270">
        <f>IFERROR(SUMPRODUCT(Y127:Y128*H127:H128),"0")</f>
        <v>168</v>
      </c>
      <c r="Z130" s="37"/>
      <c r="AA130" s="271"/>
      <c r="AB130" s="271"/>
      <c r="AC130" s="271"/>
    </row>
    <row r="131" spans="1:68" ht="16.5" hidden="1" customHeight="1" x14ac:dyDescent="0.25">
      <c r="A131" s="279" t="s">
        <v>209</v>
      </c>
      <c r="B131" s="280"/>
      <c r="C131" s="280"/>
      <c r="D131" s="280"/>
      <c r="E131" s="280"/>
      <c r="F131" s="280"/>
      <c r="G131" s="280"/>
      <c r="H131" s="280"/>
      <c r="I131" s="280"/>
      <c r="J131" s="280"/>
      <c r="K131" s="280"/>
      <c r="L131" s="280"/>
      <c r="M131" s="280"/>
      <c r="N131" s="280"/>
      <c r="O131" s="280"/>
      <c r="P131" s="280"/>
      <c r="Q131" s="280"/>
      <c r="R131" s="280"/>
      <c r="S131" s="280"/>
      <c r="T131" s="280"/>
      <c r="U131" s="280"/>
      <c r="V131" s="280"/>
      <c r="W131" s="280"/>
      <c r="X131" s="280"/>
      <c r="Y131" s="280"/>
      <c r="Z131" s="280"/>
      <c r="AA131" s="263"/>
      <c r="AB131" s="263"/>
      <c r="AC131" s="263"/>
    </row>
    <row r="132" spans="1:68" ht="14.25" hidden="1" customHeight="1" x14ac:dyDescent="0.25">
      <c r="A132" s="291" t="s">
        <v>121</v>
      </c>
      <c r="B132" s="280"/>
      <c r="C132" s="280"/>
      <c r="D132" s="280"/>
      <c r="E132" s="280"/>
      <c r="F132" s="280"/>
      <c r="G132" s="280"/>
      <c r="H132" s="280"/>
      <c r="I132" s="280"/>
      <c r="J132" s="280"/>
      <c r="K132" s="280"/>
      <c r="L132" s="280"/>
      <c r="M132" s="280"/>
      <c r="N132" s="280"/>
      <c r="O132" s="280"/>
      <c r="P132" s="280"/>
      <c r="Q132" s="280"/>
      <c r="R132" s="280"/>
      <c r="S132" s="280"/>
      <c r="T132" s="280"/>
      <c r="U132" s="280"/>
      <c r="V132" s="280"/>
      <c r="W132" s="280"/>
      <c r="X132" s="280"/>
      <c r="Y132" s="280"/>
      <c r="Z132" s="280"/>
      <c r="AA132" s="264"/>
      <c r="AB132" s="264"/>
      <c r="AC132" s="264"/>
    </row>
    <row r="133" spans="1:68" ht="27" customHeight="1" x14ac:dyDescent="0.25">
      <c r="A133" s="54" t="s">
        <v>210</v>
      </c>
      <c r="B133" s="54" t="s">
        <v>211</v>
      </c>
      <c r="C133" s="31">
        <v>4301135753</v>
      </c>
      <c r="D133" s="281">
        <v>4620207490914</v>
      </c>
      <c r="E133" s="282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42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86"/>
      <c r="R133" s="286"/>
      <c r="S133" s="286"/>
      <c r="T133" s="287"/>
      <c r="U133" s="34"/>
      <c r="V133" s="34"/>
      <c r="W133" s="35" t="s">
        <v>70</v>
      </c>
      <c r="X133" s="268">
        <v>14</v>
      </c>
      <c r="Y133" s="269">
        <f>IFERROR(IF(X133="","",X133),"")</f>
        <v>14</v>
      </c>
      <c r="Z133" s="36">
        <f>IFERROR(IF(X133="","",X133*0.01788),"")</f>
        <v>0.25031999999999999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37.520000000000003</v>
      </c>
      <c r="BN133" s="67">
        <f>IFERROR(Y133*I133,"0")</f>
        <v>37.520000000000003</v>
      </c>
      <c r="BO133" s="67">
        <f>IFERROR(X133/J133,"0")</f>
        <v>0.2</v>
      </c>
      <c r="BP133" s="67">
        <f>IFERROR(Y133/J133,"0")</f>
        <v>0.2</v>
      </c>
    </row>
    <row r="134" spans="1:68" ht="27" customHeight="1" x14ac:dyDescent="0.25">
      <c r="A134" s="54" t="s">
        <v>212</v>
      </c>
      <c r="B134" s="54" t="s">
        <v>213</v>
      </c>
      <c r="C134" s="31">
        <v>4301135778</v>
      </c>
      <c r="D134" s="281">
        <v>4620207490853</v>
      </c>
      <c r="E134" s="282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44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86"/>
      <c r="R134" s="286"/>
      <c r="S134" s="286"/>
      <c r="T134" s="287"/>
      <c r="U134" s="34"/>
      <c r="V134" s="34"/>
      <c r="W134" s="35" t="s">
        <v>70</v>
      </c>
      <c r="X134" s="268">
        <v>14</v>
      </c>
      <c r="Y134" s="269">
        <f>IFERROR(IF(X134="","",X134),"")</f>
        <v>14</v>
      </c>
      <c r="Z134" s="36">
        <f>IFERROR(IF(X134="","",X134*0.01788),"")</f>
        <v>0.25031999999999999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37.520000000000003</v>
      </c>
      <c r="BN134" s="67">
        <f>IFERROR(Y134*I134,"0")</f>
        <v>37.520000000000003</v>
      </c>
      <c r="BO134" s="67">
        <f>IFERROR(X134/J134,"0")</f>
        <v>0.2</v>
      </c>
      <c r="BP134" s="67">
        <f>IFERROR(Y134/J134,"0")</f>
        <v>0.2</v>
      </c>
    </row>
    <row r="135" spans="1:68" x14ac:dyDescent="0.2">
      <c r="A135" s="283"/>
      <c r="B135" s="280"/>
      <c r="C135" s="280"/>
      <c r="D135" s="280"/>
      <c r="E135" s="280"/>
      <c r="F135" s="280"/>
      <c r="G135" s="280"/>
      <c r="H135" s="280"/>
      <c r="I135" s="280"/>
      <c r="J135" s="280"/>
      <c r="K135" s="280"/>
      <c r="L135" s="280"/>
      <c r="M135" s="280"/>
      <c r="N135" s="280"/>
      <c r="O135" s="284"/>
      <c r="P135" s="276" t="s">
        <v>73</v>
      </c>
      <c r="Q135" s="277"/>
      <c r="R135" s="277"/>
      <c r="S135" s="277"/>
      <c r="T135" s="277"/>
      <c r="U135" s="277"/>
      <c r="V135" s="278"/>
      <c r="W135" s="37" t="s">
        <v>70</v>
      </c>
      <c r="X135" s="270">
        <f>IFERROR(SUM(X133:X134),"0")</f>
        <v>28</v>
      </c>
      <c r="Y135" s="270">
        <f>IFERROR(SUM(Y133:Y134),"0")</f>
        <v>28</v>
      </c>
      <c r="Z135" s="270">
        <f>IFERROR(IF(Z133="",0,Z133),"0")+IFERROR(IF(Z134="",0,Z134),"0")</f>
        <v>0.50063999999999997</v>
      </c>
      <c r="AA135" s="271"/>
      <c r="AB135" s="271"/>
      <c r="AC135" s="271"/>
    </row>
    <row r="136" spans="1:68" x14ac:dyDescent="0.2">
      <c r="A136" s="280"/>
      <c r="B136" s="280"/>
      <c r="C136" s="280"/>
      <c r="D136" s="280"/>
      <c r="E136" s="280"/>
      <c r="F136" s="280"/>
      <c r="G136" s="280"/>
      <c r="H136" s="280"/>
      <c r="I136" s="280"/>
      <c r="J136" s="280"/>
      <c r="K136" s="280"/>
      <c r="L136" s="280"/>
      <c r="M136" s="280"/>
      <c r="N136" s="280"/>
      <c r="O136" s="284"/>
      <c r="P136" s="276" t="s">
        <v>73</v>
      </c>
      <c r="Q136" s="277"/>
      <c r="R136" s="277"/>
      <c r="S136" s="277"/>
      <c r="T136" s="277"/>
      <c r="U136" s="277"/>
      <c r="V136" s="278"/>
      <c r="W136" s="37" t="s">
        <v>74</v>
      </c>
      <c r="X136" s="270">
        <f>IFERROR(SUMPRODUCT(X133:X134*H133:H134),"0")</f>
        <v>67.2</v>
      </c>
      <c r="Y136" s="270">
        <f>IFERROR(SUMPRODUCT(Y133:Y134*H133:H134),"0")</f>
        <v>67.2</v>
      </c>
      <c r="Z136" s="37"/>
      <c r="AA136" s="271"/>
      <c r="AB136" s="271"/>
      <c r="AC136" s="271"/>
    </row>
    <row r="137" spans="1:68" ht="16.5" hidden="1" customHeight="1" x14ac:dyDescent="0.25">
      <c r="A137" s="279" t="s">
        <v>214</v>
      </c>
      <c r="B137" s="280"/>
      <c r="C137" s="280"/>
      <c r="D137" s="280"/>
      <c r="E137" s="280"/>
      <c r="F137" s="280"/>
      <c r="G137" s="280"/>
      <c r="H137" s="280"/>
      <c r="I137" s="280"/>
      <c r="J137" s="280"/>
      <c r="K137" s="280"/>
      <c r="L137" s="280"/>
      <c r="M137" s="280"/>
      <c r="N137" s="280"/>
      <c r="O137" s="280"/>
      <c r="P137" s="280"/>
      <c r="Q137" s="280"/>
      <c r="R137" s="280"/>
      <c r="S137" s="280"/>
      <c r="T137" s="280"/>
      <c r="U137" s="280"/>
      <c r="V137" s="280"/>
      <c r="W137" s="280"/>
      <c r="X137" s="280"/>
      <c r="Y137" s="280"/>
      <c r="Z137" s="280"/>
      <c r="AA137" s="263"/>
      <c r="AB137" s="263"/>
      <c r="AC137" s="263"/>
    </row>
    <row r="138" spans="1:68" ht="14.25" hidden="1" customHeight="1" x14ac:dyDescent="0.25">
      <c r="A138" s="291" t="s">
        <v>121</v>
      </c>
      <c r="B138" s="280"/>
      <c r="C138" s="280"/>
      <c r="D138" s="280"/>
      <c r="E138" s="280"/>
      <c r="F138" s="280"/>
      <c r="G138" s="280"/>
      <c r="H138" s="280"/>
      <c r="I138" s="280"/>
      <c r="J138" s="280"/>
      <c r="K138" s="280"/>
      <c r="L138" s="280"/>
      <c r="M138" s="280"/>
      <c r="N138" s="280"/>
      <c r="O138" s="280"/>
      <c r="P138" s="280"/>
      <c r="Q138" s="280"/>
      <c r="R138" s="280"/>
      <c r="S138" s="280"/>
      <c r="T138" s="280"/>
      <c r="U138" s="280"/>
      <c r="V138" s="280"/>
      <c r="W138" s="280"/>
      <c r="X138" s="280"/>
      <c r="Y138" s="280"/>
      <c r="Z138" s="280"/>
      <c r="AA138" s="264"/>
      <c r="AB138" s="264"/>
      <c r="AC138" s="264"/>
    </row>
    <row r="139" spans="1:68" ht="27" customHeight="1" x14ac:dyDescent="0.25">
      <c r="A139" s="54" t="s">
        <v>215</v>
      </c>
      <c r="B139" s="54" t="s">
        <v>216</v>
      </c>
      <c r="C139" s="31">
        <v>4301135570</v>
      </c>
      <c r="D139" s="281">
        <v>4607111035806</v>
      </c>
      <c r="E139" s="282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457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86"/>
      <c r="R139" s="286"/>
      <c r="S139" s="286"/>
      <c r="T139" s="287"/>
      <c r="U139" s="34"/>
      <c r="V139" s="34"/>
      <c r="W139" s="35" t="s">
        <v>70</v>
      </c>
      <c r="X139" s="268">
        <v>14</v>
      </c>
      <c r="Y139" s="269">
        <f>IFERROR(IF(X139="","",X139),"")</f>
        <v>14</v>
      </c>
      <c r="Z139" s="36">
        <f>IFERROR(IF(X139="","",X139*0.01788),"")</f>
        <v>0.25031999999999999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51.850399999999993</v>
      </c>
      <c r="BN139" s="67">
        <f>IFERROR(Y139*I139,"0")</f>
        <v>51.850399999999993</v>
      </c>
      <c r="BO139" s="67">
        <f>IFERROR(X139/J139,"0")</f>
        <v>0.2</v>
      </c>
      <c r="BP139" s="67">
        <f>IFERROR(Y139/J139,"0")</f>
        <v>0.2</v>
      </c>
    </row>
    <row r="140" spans="1:68" x14ac:dyDescent="0.2">
      <c r="A140" s="283"/>
      <c r="B140" s="280"/>
      <c r="C140" s="280"/>
      <c r="D140" s="280"/>
      <c r="E140" s="280"/>
      <c r="F140" s="280"/>
      <c r="G140" s="280"/>
      <c r="H140" s="280"/>
      <c r="I140" s="280"/>
      <c r="J140" s="280"/>
      <c r="K140" s="280"/>
      <c r="L140" s="280"/>
      <c r="M140" s="280"/>
      <c r="N140" s="280"/>
      <c r="O140" s="284"/>
      <c r="P140" s="276" t="s">
        <v>73</v>
      </c>
      <c r="Q140" s="277"/>
      <c r="R140" s="277"/>
      <c r="S140" s="277"/>
      <c r="T140" s="277"/>
      <c r="U140" s="277"/>
      <c r="V140" s="278"/>
      <c r="W140" s="37" t="s">
        <v>70</v>
      </c>
      <c r="X140" s="270">
        <f>IFERROR(SUM(X139:X139),"0")</f>
        <v>14</v>
      </c>
      <c r="Y140" s="270">
        <f>IFERROR(SUM(Y139:Y139),"0")</f>
        <v>14</v>
      </c>
      <c r="Z140" s="270">
        <f>IFERROR(IF(Z139="",0,Z139),"0")</f>
        <v>0.25031999999999999</v>
      </c>
      <c r="AA140" s="271"/>
      <c r="AB140" s="271"/>
      <c r="AC140" s="271"/>
    </row>
    <row r="141" spans="1:68" x14ac:dyDescent="0.2">
      <c r="A141" s="280"/>
      <c r="B141" s="280"/>
      <c r="C141" s="280"/>
      <c r="D141" s="280"/>
      <c r="E141" s="280"/>
      <c r="F141" s="280"/>
      <c r="G141" s="280"/>
      <c r="H141" s="280"/>
      <c r="I141" s="280"/>
      <c r="J141" s="280"/>
      <c r="K141" s="280"/>
      <c r="L141" s="280"/>
      <c r="M141" s="280"/>
      <c r="N141" s="280"/>
      <c r="O141" s="284"/>
      <c r="P141" s="276" t="s">
        <v>73</v>
      </c>
      <c r="Q141" s="277"/>
      <c r="R141" s="277"/>
      <c r="S141" s="277"/>
      <c r="T141" s="277"/>
      <c r="U141" s="277"/>
      <c r="V141" s="278"/>
      <c r="W141" s="37" t="s">
        <v>74</v>
      </c>
      <c r="X141" s="270">
        <f>IFERROR(SUMPRODUCT(X139:X139*H139:H139),"0")</f>
        <v>42</v>
      </c>
      <c r="Y141" s="270">
        <f>IFERROR(SUMPRODUCT(Y139:Y139*H139:H139),"0")</f>
        <v>42</v>
      </c>
      <c r="Z141" s="37"/>
      <c r="AA141" s="271"/>
      <c r="AB141" s="271"/>
      <c r="AC141" s="271"/>
    </row>
    <row r="142" spans="1:68" ht="16.5" hidden="1" customHeight="1" x14ac:dyDescent="0.25">
      <c r="A142" s="279" t="s">
        <v>218</v>
      </c>
      <c r="B142" s="280"/>
      <c r="C142" s="280"/>
      <c r="D142" s="280"/>
      <c r="E142" s="280"/>
      <c r="F142" s="280"/>
      <c r="G142" s="280"/>
      <c r="H142" s="280"/>
      <c r="I142" s="280"/>
      <c r="J142" s="280"/>
      <c r="K142" s="280"/>
      <c r="L142" s="280"/>
      <c r="M142" s="280"/>
      <c r="N142" s="280"/>
      <c r="O142" s="280"/>
      <c r="P142" s="280"/>
      <c r="Q142" s="280"/>
      <c r="R142" s="280"/>
      <c r="S142" s="280"/>
      <c r="T142" s="280"/>
      <c r="U142" s="280"/>
      <c r="V142" s="280"/>
      <c r="W142" s="280"/>
      <c r="X142" s="280"/>
      <c r="Y142" s="280"/>
      <c r="Z142" s="280"/>
      <c r="AA142" s="263"/>
      <c r="AB142" s="263"/>
      <c r="AC142" s="263"/>
    </row>
    <row r="143" spans="1:68" ht="14.25" hidden="1" customHeight="1" x14ac:dyDescent="0.25">
      <c r="A143" s="291" t="s">
        <v>121</v>
      </c>
      <c r="B143" s="280"/>
      <c r="C143" s="280"/>
      <c r="D143" s="280"/>
      <c r="E143" s="280"/>
      <c r="F143" s="280"/>
      <c r="G143" s="280"/>
      <c r="H143" s="280"/>
      <c r="I143" s="280"/>
      <c r="J143" s="280"/>
      <c r="K143" s="280"/>
      <c r="L143" s="280"/>
      <c r="M143" s="280"/>
      <c r="N143" s="280"/>
      <c r="O143" s="280"/>
      <c r="P143" s="280"/>
      <c r="Q143" s="280"/>
      <c r="R143" s="280"/>
      <c r="S143" s="280"/>
      <c r="T143" s="280"/>
      <c r="U143" s="280"/>
      <c r="V143" s="280"/>
      <c r="W143" s="280"/>
      <c r="X143" s="280"/>
      <c r="Y143" s="280"/>
      <c r="Z143" s="280"/>
      <c r="AA143" s="264"/>
      <c r="AB143" s="264"/>
      <c r="AC143" s="264"/>
    </row>
    <row r="144" spans="1:68" ht="16.5" hidden="1" customHeight="1" x14ac:dyDescent="0.25">
      <c r="A144" s="54" t="s">
        <v>219</v>
      </c>
      <c r="B144" s="54" t="s">
        <v>220</v>
      </c>
      <c r="C144" s="31">
        <v>4301135607</v>
      </c>
      <c r="D144" s="281">
        <v>4607111039613</v>
      </c>
      <c r="E144" s="282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332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86"/>
      <c r="R144" s="286"/>
      <c r="S144" s="286"/>
      <c r="T144" s="287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283"/>
      <c r="B145" s="280"/>
      <c r="C145" s="280"/>
      <c r="D145" s="280"/>
      <c r="E145" s="280"/>
      <c r="F145" s="280"/>
      <c r="G145" s="280"/>
      <c r="H145" s="280"/>
      <c r="I145" s="280"/>
      <c r="J145" s="280"/>
      <c r="K145" s="280"/>
      <c r="L145" s="280"/>
      <c r="M145" s="280"/>
      <c r="N145" s="280"/>
      <c r="O145" s="284"/>
      <c r="P145" s="276" t="s">
        <v>73</v>
      </c>
      <c r="Q145" s="277"/>
      <c r="R145" s="277"/>
      <c r="S145" s="277"/>
      <c r="T145" s="277"/>
      <c r="U145" s="277"/>
      <c r="V145" s="278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hidden="1" x14ac:dyDescent="0.2">
      <c r="A146" s="280"/>
      <c r="B146" s="280"/>
      <c r="C146" s="280"/>
      <c r="D146" s="280"/>
      <c r="E146" s="280"/>
      <c r="F146" s="280"/>
      <c r="G146" s="280"/>
      <c r="H146" s="280"/>
      <c r="I146" s="280"/>
      <c r="J146" s="280"/>
      <c r="K146" s="280"/>
      <c r="L146" s="280"/>
      <c r="M146" s="280"/>
      <c r="N146" s="280"/>
      <c r="O146" s="284"/>
      <c r="P146" s="276" t="s">
        <v>73</v>
      </c>
      <c r="Q146" s="277"/>
      <c r="R146" s="277"/>
      <c r="S146" s="277"/>
      <c r="T146" s="277"/>
      <c r="U146" s="277"/>
      <c r="V146" s="278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hidden="1" customHeight="1" x14ac:dyDescent="0.25">
      <c r="A147" s="279" t="s">
        <v>221</v>
      </c>
      <c r="B147" s="280"/>
      <c r="C147" s="280"/>
      <c r="D147" s="280"/>
      <c r="E147" s="280"/>
      <c r="F147" s="280"/>
      <c r="G147" s="280"/>
      <c r="H147" s="280"/>
      <c r="I147" s="280"/>
      <c r="J147" s="280"/>
      <c r="K147" s="280"/>
      <c r="L147" s="280"/>
      <c r="M147" s="280"/>
      <c r="N147" s="280"/>
      <c r="O147" s="280"/>
      <c r="P147" s="280"/>
      <c r="Q147" s="280"/>
      <c r="R147" s="280"/>
      <c r="S147" s="280"/>
      <c r="T147" s="280"/>
      <c r="U147" s="280"/>
      <c r="V147" s="280"/>
      <c r="W147" s="280"/>
      <c r="X147" s="280"/>
      <c r="Y147" s="280"/>
      <c r="Z147" s="280"/>
      <c r="AA147" s="263"/>
      <c r="AB147" s="263"/>
      <c r="AC147" s="263"/>
    </row>
    <row r="148" spans="1:68" ht="14.25" hidden="1" customHeight="1" x14ac:dyDescent="0.25">
      <c r="A148" s="291" t="s">
        <v>190</v>
      </c>
      <c r="B148" s="280"/>
      <c r="C148" s="280"/>
      <c r="D148" s="280"/>
      <c r="E148" s="280"/>
      <c r="F148" s="280"/>
      <c r="G148" s="280"/>
      <c r="H148" s="280"/>
      <c r="I148" s="280"/>
      <c r="J148" s="280"/>
      <c r="K148" s="280"/>
      <c r="L148" s="280"/>
      <c r="M148" s="280"/>
      <c r="N148" s="280"/>
      <c r="O148" s="280"/>
      <c r="P148" s="280"/>
      <c r="Q148" s="280"/>
      <c r="R148" s="280"/>
      <c r="S148" s="280"/>
      <c r="T148" s="280"/>
      <c r="U148" s="280"/>
      <c r="V148" s="280"/>
      <c r="W148" s="280"/>
      <c r="X148" s="280"/>
      <c r="Y148" s="280"/>
      <c r="Z148" s="280"/>
      <c r="AA148" s="264"/>
      <c r="AB148" s="264"/>
      <c r="AC148" s="264"/>
    </row>
    <row r="149" spans="1:68" ht="27" hidden="1" customHeight="1" x14ac:dyDescent="0.25">
      <c r="A149" s="54" t="s">
        <v>222</v>
      </c>
      <c r="B149" s="54" t="s">
        <v>223</v>
      </c>
      <c r="C149" s="31">
        <v>4301135540</v>
      </c>
      <c r="D149" s="281">
        <v>4607111035646</v>
      </c>
      <c r="E149" s="282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44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86"/>
      <c r="R149" s="286"/>
      <c r="S149" s="286"/>
      <c r="T149" s="287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283"/>
      <c r="B150" s="280"/>
      <c r="C150" s="280"/>
      <c r="D150" s="280"/>
      <c r="E150" s="280"/>
      <c r="F150" s="280"/>
      <c r="G150" s="280"/>
      <c r="H150" s="280"/>
      <c r="I150" s="280"/>
      <c r="J150" s="280"/>
      <c r="K150" s="280"/>
      <c r="L150" s="280"/>
      <c r="M150" s="280"/>
      <c r="N150" s="280"/>
      <c r="O150" s="284"/>
      <c r="P150" s="276" t="s">
        <v>73</v>
      </c>
      <c r="Q150" s="277"/>
      <c r="R150" s="277"/>
      <c r="S150" s="277"/>
      <c r="T150" s="277"/>
      <c r="U150" s="277"/>
      <c r="V150" s="278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hidden="1" x14ac:dyDescent="0.2">
      <c r="A151" s="280"/>
      <c r="B151" s="280"/>
      <c r="C151" s="280"/>
      <c r="D151" s="280"/>
      <c r="E151" s="280"/>
      <c r="F151" s="280"/>
      <c r="G151" s="280"/>
      <c r="H151" s="280"/>
      <c r="I151" s="280"/>
      <c r="J151" s="280"/>
      <c r="K151" s="280"/>
      <c r="L151" s="280"/>
      <c r="M151" s="280"/>
      <c r="N151" s="280"/>
      <c r="O151" s="284"/>
      <c r="P151" s="276" t="s">
        <v>73</v>
      </c>
      <c r="Q151" s="277"/>
      <c r="R151" s="277"/>
      <c r="S151" s="277"/>
      <c r="T151" s="277"/>
      <c r="U151" s="277"/>
      <c r="V151" s="278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hidden="1" customHeight="1" x14ac:dyDescent="0.25">
      <c r="A152" s="279" t="s">
        <v>226</v>
      </c>
      <c r="B152" s="280"/>
      <c r="C152" s="280"/>
      <c r="D152" s="280"/>
      <c r="E152" s="280"/>
      <c r="F152" s="280"/>
      <c r="G152" s="280"/>
      <c r="H152" s="280"/>
      <c r="I152" s="280"/>
      <c r="J152" s="280"/>
      <c r="K152" s="280"/>
      <c r="L152" s="280"/>
      <c r="M152" s="280"/>
      <c r="N152" s="280"/>
      <c r="O152" s="280"/>
      <c r="P152" s="280"/>
      <c r="Q152" s="280"/>
      <c r="R152" s="280"/>
      <c r="S152" s="280"/>
      <c r="T152" s="280"/>
      <c r="U152" s="280"/>
      <c r="V152" s="280"/>
      <c r="W152" s="280"/>
      <c r="X152" s="280"/>
      <c r="Y152" s="280"/>
      <c r="Z152" s="280"/>
      <c r="AA152" s="263"/>
      <c r="AB152" s="263"/>
      <c r="AC152" s="263"/>
    </row>
    <row r="153" spans="1:68" ht="14.25" hidden="1" customHeight="1" x14ac:dyDescent="0.25">
      <c r="A153" s="291" t="s">
        <v>121</v>
      </c>
      <c r="B153" s="280"/>
      <c r="C153" s="280"/>
      <c r="D153" s="280"/>
      <c r="E153" s="280"/>
      <c r="F153" s="280"/>
      <c r="G153" s="280"/>
      <c r="H153" s="280"/>
      <c r="I153" s="280"/>
      <c r="J153" s="280"/>
      <c r="K153" s="280"/>
      <c r="L153" s="280"/>
      <c r="M153" s="280"/>
      <c r="N153" s="280"/>
      <c r="O153" s="280"/>
      <c r="P153" s="280"/>
      <c r="Q153" s="280"/>
      <c r="R153" s="280"/>
      <c r="S153" s="280"/>
      <c r="T153" s="280"/>
      <c r="U153" s="280"/>
      <c r="V153" s="280"/>
      <c r="W153" s="280"/>
      <c r="X153" s="280"/>
      <c r="Y153" s="280"/>
      <c r="Z153" s="280"/>
      <c r="AA153" s="264"/>
      <c r="AB153" s="264"/>
      <c r="AC153" s="264"/>
    </row>
    <row r="154" spans="1:68" ht="27" customHeight="1" x14ac:dyDescent="0.25">
      <c r="A154" s="54" t="s">
        <v>227</v>
      </c>
      <c r="B154" s="54" t="s">
        <v>228</v>
      </c>
      <c r="C154" s="31">
        <v>4301135591</v>
      </c>
      <c r="D154" s="281">
        <v>4607111036568</v>
      </c>
      <c r="E154" s="282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9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86"/>
      <c r="R154" s="286"/>
      <c r="S154" s="286"/>
      <c r="T154" s="287"/>
      <c r="U154" s="34"/>
      <c r="V154" s="34"/>
      <c r="W154" s="35" t="s">
        <v>70</v>
      </c>
      <c r="X154" s="268">
        <v>28</v>
      </c>
      <c r="Y154" s="269">
        <f>IFERROR(IF(X154="","",X154),"")</f>
        <v>28</v>
      </c>
      <c r="Z154" s="36">
        <f>IFERROR(IF(X154="","",X154*0.00941),"")</f>
        <v>0.26347999999999999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58.850399999999993</v>
      </c>
      <c r="BN154" s="67">
        <f>IFERROR(Y154*I154,"0")</f>
        <v>58.850399999999993</v>
      </c>
      <c r="BO154" s="67">
        <f>IFERROR(X154/J154,"0")</f>
        <v>0.2</v>
      </c>
      <c r="BP154" s="67">
        <f>IFERROR(Y154/J154,"0")</f>
        <v>0.2</v>
      </c>
    </row>
    <row r="155" spans="1:68" x14ac:dyDescent="0.2">
      <c r="A155" s="283"/>
      <c r="B155" s="280"/>
      <c r="C155" s="280"/>
      <c r="D155" s="280"/>
      <c r="E155" s="280"/>
      <c r="F155" s="280"/>
      <c r="G155" s="280"/>
      <c r="H155" s="280"/>
      <c r="I155" s="280"/>
      <c r="J155" s="280"/>
      <c r="K155" s="280"/>
      <c r="L155" s="280"/>
      <c r="M155" s="280"/>
      <c r="N155" s="280"/>
      <c r="O155" s="284"/>
      <c r="P155" s="276" t="s">
        <v>73</v>
      </c>
      <c r="Q155" s="277"/>
      <c r="R155" s="277"/>
      <c r="S155" s="277"/>
      <c r="T155" s="277"/>
      <c r="U155" s="277"/>
      <c r="V155" s="278"/>
      <c r="W155" s="37" t="s">
        <v>70</v>
      </c>
      <c r="X155" s="270">
        <f>IFERROR(SUM(X154:X154),"0")</f>
        <v>28</v>
      </c>
      <c r="Y155" s="270">
        <f>IFERROR(SUM(Y154:Y154),"0")</f>
        <v>28</v>
      </c>
      <c r="Z155" s="270">
        <f>IFERROR(IF(Z154="",0,Z154),"0")</f>
        <v>0.26347999999999999</v>
      </c>
      <c r="AA155" s="271"/>
      <c r="AB155" s="271"/>
      <c r="AC155" s="271"/>
    </row>
    <row r="156" spans="1:68" x14ac:dyDescent="0.2">
      <c r="A156" s="280"/>
      <c r="B156" s="280"/>
      <c r="C156" s="280"/>
      <c r="D156" s="280"/>
      <c r="E156" s="280"/>
      <c r="F156" s="280"/>
      <c r="G156" s="280"/>
      <c r="H156" s="280"/>
      <c r="I156" s="280"/>
      <c r="J156" s="280"/>
      <c r="K156" s="280"/>
      <c r="L156" s="280"/>
      <c r="M156" s="280"/>
      <c r="N156" s="280"/>
      <c r="O156" s="284"/>
      <c r="P156" s="276" t="s">
        <v>73</v>
      </c>
      <c r="Q156" s="277"/>
      <c r="R156" s="277"/>
      <c r="S156" s="277"/>
      <c r="T156" s="277"/>
      <c r="U156" s="277"/>
      <c r="V156" s="278"/>
      <c r="W156" s="37" t="s">
        <v>74</v>
      </c>
      <c r="X156" s="270">
        <f>IFERROR(SUMPRODUCT(X154:X154*H154:H154),"0")</f>
        <v>47.04</v>
      </c>
      <c r="Y156" s="270">
        <f>IFERROR(SUMPRODUCT(Y154:Y154*H154:H154),"0")</f>
        <v>47.04</v>
      </c>
      <c r="Z156" s="37"/>
      <c r="AA156" s="271"/>
      <c r="AB156" s="271"/>
      <c r="AC156" s="271"/>
    </row>
    <row r="157" spans="1:68" ht="27.75" hidden="1" customHeight="1" x14ac:dyDescent="0.2">
      <c r="A157" s="319" t="s">
        <v>230</v>
      </c>
      <c r="B157" s="320"/>
      <c r="C157" s="320"/>
      <c r="D157" s="320"/>
      <c r="E157" s="320"/>
      <c r="F157" s="320"/>
      <c r="G157" s="320"/>
      <c r="H157" s="320"/>
      <c r="I157" s="320"/>
      <c r="J157" s="320"/>
      <c r="K157" s="320"/>
      <c r="L157" s="320"/>
      <c r="M157" s="320"/>
      <c r="N157" s="320"/>
      <c r="O157" s="320"/>
      <c r="P157" s="320"/>
      <c r="Q157" s="320"/>
      <c r="R157" s="320"/>
      <c r="S157" s="320"/>
      <c r="T157" s="320"/>
      <c r="U157" s="320"/>
      <c r="V157" s="320"/>
      <c r="W157" s="320"/>
      <c r="X157" s="320"/>
      <c r="Y157" s="320"/>
      <c r="Z157" s="320"/>
      <c r="AA157" s="48"/>
      <c r="AB157" s="48"/>
      <c r="AC157" s="48"/>
    </row>
    <row r="158" spans="1:68" ht="16.5" hidden="1" customHeight="1" x14ac:dyDescent="0.25">
      <c r="A158" s="279" t="s">
        <v>231</v>
      </c>
      <c r="B158" s="280"/>
      <c r="C158" s="280"/>
      <c r="D158" s="280"/>
      <c r="E158" s="280"/>
      <c r="F158" s="280"/>
      <c r="G158" s="280"/>
      <c r="H158" s="280"/>
      <c r="I158" s="280"/>
      <c r="J158" s="280"/>
      <c r="K158" s="280"/>
      <c r="L158" s="280"/>
      <c r="M158" s="280"/>
      <c r="N158" s="280"/>
      <c r="O158" s="280"/>
      <c r="P158" s="280"/>
      <c r="Q158" s="280"/>
      <c r="R158" s="280"/>
      <c r="S158" s="280"/>
      <c r="T158" s="280"/>
      <c r="U158" s="280"/>
      <c r="V158" s="280"/>
      <c r="W158" s="280"/>
      <c r="X158" s="280"/>
      <c r="Y158" s="280"/>
      <c r="Z158" s="280"/>
      <c r="AA158" s="263"/>
      <c r="AB158" s="263"/>
      <c r="AC158" s="263"/>
    </row>
    <row r="159" spans="1:68" ht="14.25" hidden="1" customHeight="1" x14ac:dyDescent="0.25">
      <c r="A159" s="291" t="s">
        <v>64</v>
      </c>
      <c r="B159" s="280"/>
      <c r="C159" s="280"/>
      <c r="D159" s="280"/>
      <c r="E159" s="280"/>
      <c r="F159" s="280"/>
      <c r="G159" s="280"/>
      <c r="H159" s="280"/>
      <c r="I159" s="280"/>
      <c r="J159" s="280"/>
      <c r="K159" s="280"/>
      <c r="L159" s="280"/>
      <c r="M159" s="280"/>
      <c r="N159" s="280"/>
      <c r="O159" s="280"/>
      <c r="P159" s="280"/>
      <c r="Q159" s="280"/>
      <c r="R159" s="280"/>
      <c r="S159" s="280"/>
      <c r="T159" s="280"/>
      <c r="U159" s="280"/>
      <c r="V159" s="280"/>
      <c r="W159" s="280"/>
      <c r="X159" s="280"/>
      <c r="Y159" s="280"/>
      <c r="Z159" s="280"/>
      <c r="AA159" s="264"/>
      <c r="AB159" s="264"/>
      <c r="AC159" s="264"/>
    </row>
    <row r="160" spans="1:68" ht="16.5" hidden="1" customHeight="1" x14ac:dyDescent="0.25">
      <c r="A160" s="54" t="s">
        <v>232</v>
      </c>
      <c r="B160" s="54" t="s">
        <v>233</v>
      </c>
      <c r="C160" s="31">
        <v>4301071062</v>
      </c>
      <c r="D160" s="281">
        <v>4607111036384</v>
      </c>
      <c r="E160" s="282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0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86"/>
      <c r="R160" s="286"/>
      <c r="S160" s="286"/>
      <c r="T160" s="287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customHeight="1" x14ac:dyDescent="0.25">
      <c r="A161" s="54" t="s">
        <v>235</v>
      </c>
      <c r="B161" s="54" t="s">
        <v>236</v>
      </c>
      <c r="C161" s="31">
        <v>4301071050</v>
      </c>
      <c r="D161" s="281">
        <v>4607111036216</v>
      </c>
      <c r="E161" s="282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9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86"/>
      <c r="R161" s="286"/>
      <c r="S161" s="286"/>
      <c r="T161" s="287"/>
      <c r="U161" s="34"/>
      <c r="V161" s="34"/>
      <c r="W161" s="35" t="s">
        <v>70</v>
      </c>
      <c r="X161" s="268">
        <v>48</v>
      </c>
      <c r="Y161" s="269">
        <f>IFERROR(IF(X161="","",X161),"")</f>
        <v>48</v>
      </c>
      <c r="Z161" s="36">
        <f>IFERROR(IF(X161="","",X161*0.00866),"")</f>
        <v>0.41567999999999994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250.23359999999997</v>
      </c>
      <c r="BN161" s="67">
        <f>IFERROR(Y161*I161,"0")</f>
        <v>250.23359999999997</v>
      </c>
      <c r="BO161" s="67">
        <f>IFERROR(X161/J161,"0")</f>
        <v>0.33333333333333331</v>
      </c>
      <c r="BP161" s="67">
        <f>IFERROR(Y161/J161,"0")</f>
        <v>0.33333333333333331</v>
      </c>
    </row>
    <row r="162" spans="1:68" x14ac:dyDescent="0.2">
      <c r="A162" s="283"/>
      <c r="B162" s="280"/>
      <c r="C162" s="280"/>
      <c r="D162" s="280"/>
      <c r="E162" s="280"/>
      <c r="F162" s="280"/>
      <c r="G162" s="280"/>
      <c r="H162" s="280"/>
      <c r="I162" s="280"/>
      <c r="J162" s="280"/>
      <c r="K162" s="280"/>
      <c r="L162" s="280"/>
      <c r="M162" s="280"/>
      <c r="N162" s="280"/>
      <c r="O162" s="284"/>
      <c r="P162" s="276" t="s">
        <v>73</v>
      </c>
      <c r="Q162" s="277"/>
      <c r="R162" s="277"/>
      <c r="S162" s="277"/>
      <c r="T162" s="277"/>
      <c r="U162" s="277"/>
      <c r="V162" s="278"/>
      <c r="W162" s="37" t="s">
        <v>70</v>
      </c>
      <c r="X162" s="270">
        <f>IFERROR(SUM(X160:X161),"0")</f>
        <v>48</v>
      </c>
      <c r="Y162" s="270">
        <f>IFERROR(SUM(Y160:Y161),"0")</f>
        <v>48</v>
      </c>
      <c r="Z162" s="270">
        <f>IFERROR(IF(Z160="",0,Z160),"0")+IFERROR(IF(Z161="",0,Z161),"0")</f>
        <v>0.41567999999999994</v>
      </c>
      <c r="AA162" s="271"/>
      <c r="AB162" s="271"/>
      <c r="AC162" s="271"/>
    </row>
    <row r="163" spans="1:68" x14ac:dyDescent="0.2">
      <c r="A163" s="280"/>
      <c r="B163" s="280"/>
      <c r="C163" s="280"/>
      <c r="D163" s="280"/>
      <c r="E163" s="280"/>
      <c r="F163" s="280"/>
      <c r="G163" s="280"/>
      <c r="H163" s="280"/>
      <c r="I163" s="280"/>
      <c r="J163" s="280"/>
      <c r="K163" s="280"/>
      <c r="L163" s="280"/>
      <c r="M163" s="280"/>
      <c r="N163" s="280"/>
      <c r="O163" s="284"/>
      <c r="P163" s="276" t="s">
        <v>73</v>
      </c>
      <c r="Q163" s="277"/>
      <c r="R163" s="277"/>
      <c r="S163" s="277"/>
      <c r="T163" s="277"/>
      <c r="U163" s="277"/>
      <c r="V163" s="278"/>
      <c r="W163" s="37" t="s">
        <v>74</v>
      </c>
      <c r="X163" s="270">
        <f>IFERROR(SUMPRODUCT(X160:X161*H160:H161),"0")</f>
        <v>240</v>
      </c>
      <c r="Y163" s="270">
        <f>IFERROR(SUMPRODUCT(Y160:Y161*H160:H161),"0")</f>
        <v>240</v>
      </c>
      <c r="Z163" s="37"/>
      <c r="AA163" s="271"/>
      <c r="AB163" s="271"/>
      <c r="AC163" s="271"/>
    </row>
    <row r="164" spans="1:68" ht="27.75" hidden="1" customHeight="1" x14ac:dyDescent="0.2">
      <c r="A164" s="319" t="s">
        <v>238</v>
      </c>
      <c r="B164" s="320"/>
      <c r="C164" s="320"/>
      <c r="D164" s="320"/>
      <c r="E164" s="320"/>
      <c r="F164" s="320"/>
      <c r="G164" s="320"/>
      <c r="H164" s="320"/>
      <c r="I164" s="320"/>
      <c r="J164" s="320"/>
      <c r="K164" s="320"/>
      <c r="L164" s="320"/>
      <c r="M164" s="320"/>
      <c r="N164" s="320"/>
      <c r="O164" s="320"/>
      <c r="P164" s="320"/>
      <c r="Q164" s="320"/>
      <c r="R164" s="320"/>
      <c r="S164" s="320"/>
      <c r="T164" s="320"/>
      <c r="U164" s="320"/>
      <c r="V164" s="320"/>
      <c r="W164" s="320"/>
      <c r="X164" s="320"/>
      <c r="Y164" s="320"/>
      <c r="Z164" s="320"/>
      <c r="AA164" s="48"/>
      <c r="AB164" s="48"/>
      <c r="AC164" s="48"/>
    </row>
    <row r="165" spans="1:68" ht="16.5" hidden="1" customHeight="1" x14ac:dyDescent="0.25">
      <c r="A165" s="279" t="s">
        <v>239</v>
      </c>
      <c r="B165" s="280"/>
      <c r="C165" s="280"/>
      <c r="D165" s="280"/>
      <c r="E165" s="280"/>
      <c r="F165" s="280"/>
      <c r="G165" s="280"/>
      <c r="H165" s="280"/>
      <c r="I165" s="280"/>
      <c r="J165" s="280"/>
      <c r="K165" s="280"/>
      <c r="L165" s="280"/>
      <c r="M165" s="280"/>
      <c r="N165" s="280"/>
      <c r="O165" s="280"/>
      <c r="P165" s="280"/>
      <c r="Q165" s="280"/>
      <c r="R165" s="280"/>
      <c r="S165" s="280"/>
      <c r="T165" s="280"/>
      <c r="U165" s="280"/>
      <c r="V165" s="280"/>
      <c r="W165" s="280"/>
      <c r="X165" s="280"/>
      <c r="Y165" s="280"/>
      <c r="Z165" s="280"/>
      <c r="AA165" s="263"/>
      <c r="AB165" s="263"/>
      <c r="AC165" s="263"/>
    </row>
    <row r="166" spans="1:68" ht="14.25" hidden="1" customHeight="1" x14ac:dyDescent="0.25">
      <c r="A166" s="291" t="s">
        <v>77</v>
      </c>
      <c r="B166" s="280"/>
      <c r="C166" s="280"/>
      <c r="D166" s="280"/>
      <c r="E166" s="280"/>
      <c r="F166" s="280"/>
      <c r="G166" s="280"/>
      <c r="H166" s="280"/>
      <c r="I166" s="280"/>
      <c r="J166" s="280"/>
      <c r="K166" s="280"/>
      <c r="L166" s="280"/>
      <c r="M166" s="280"/>
      <c r="N166" s="280"/>
      <c r="O166" s="280"/>
      <c r="P166" s="280"/>
      <c r="Q166" s="280"/>
      <c r="R166" s="280"/>
      <c r="S166" s="280"/>
      <c r="T166" s="280"/>
      <c r="U166" s="280"/>
      <c r="V166" s="280"/>
      <c r="W166" s="280"/>
      <c r="X166" s="280"/>
      <c r="Y166" s="280"/>
      <c r="Z166" s="280"/>
      <c r="AA166" s="264"/>
      <c r="AB166" s="264"/>
      <c r="AC166" s="264"/>
    </row>
    <row r="167" spans="1:68" ht="16.5" customHeight="1" x14ac:dyDescent="0.25">
      <c r="A167" s="54" t="s">
        <v>240</v>
      </c>
      <c r="B167" s="54" t="s">
        <v>241</v>
      </c>
      <c r="C167" s="31">
        <v>4301132179</v>
      </c>
      <c r="D167" s="281">
        <v>4607111035691</v>
      </c>
      <c r="E167" s="282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353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86"/>
      <c r="R167" s="286"/>
      <c r="S167" s="286"/>
      <c r="T167" s="287"/>
      <c r="U167" s="34"/>
      <c r="V167" s="34"/>
      <c r="W167" s="35" t="s">
        <v>70</v>
      </c>
      <c r="X167" s="268">
        <v>42</v>
      </c>
      <c r="Y167" s="269">
        <f>IFERROR(IF(X167="","",X167),"")</f>
        <v>42</v>
      </c>
      <c r="Z167" s="36">
        <f>IFERROR(IF(X167="","",X167*0.01788),"")</f>
        <v>0.75095999999999996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142.29599999999999</v>
      </c>
      <c r="BN167" s="67">
        <f>IFERROR(Y167*I167,"0")</f>
        <v>142.29599999999999</v>
      </c>
      <c r="BO167" s="67">
        <f>IFERROR(X167/J167,"0")</f>
        <v>0.6</v>
      </c>
      <c r="BP167" s="67">
        <f>IFERROR(Y167/J167,"0")</f>
        <v>0.6</v>
      </c>
    </row>
    <row r="168" spans="1:68" ht="27" customHeight="1" x14ac:dyDescent="0.25">
      <c r="A168" s="54" t="s">
        <v>243</v>
      </c>
      <c r="B168" s="54" t="s">
        <v>244</v>
      </c>
      <c r="C168" s="31">
        <v>4301132182</v>
      </c>
      <c r="D168" s="281">
        <v>4607111035721</v>
      </c>
      <c r="E168" s="282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32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86"/>
      <c r="R168" s="286"/>
      <c r="S168" s="286"/>
      <c r="T168" s="287"/>
      <c r="U168" s="34"/>
      <c r="V168" s="34"/>
      <c r="W168" s="35" t="s">
        <v>70</v>
      </c>
      <c r="X168" s="268">
        <v>28</v>
      </c>
      <c r="Y168" s="269">
        <f>IFERROR(IF(X168="","",X168),"")</f>
        <v>28</v>
      </c>
      <c r="Z168" s="36">
        <f>IFERROR(IF(X168="","",X168*0.01788),"")</f>
        <v>0.50063999999999997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94.864000000000004</v>
      </c>
      <c r="BN168" s="67">
        <f>IFERROR(Y168*I168,"0")</f>
        <v>94.864000000000004</v>
      </c>
      <c r="BO168" s="67">
        <f>IFERROR(X168/J168,"0")</f>
        <v>0.4</v>
      </c>
      <c r="BP168" s="67">
        <f>IFERROR(Y168/J168,"0")</f>
        <v>0.4</v>
      </c>
    </row>
    <row r="169" spans="1:68" ht="27" hidden="1" customHeight="1" x14ac:dyDescent="0.25">
      <c r="A169" s="54" t="s">
        <v>246</v>
      </c>
      <c r="B169" s="54" t="s">
        <v>247</v>
      </c>
      <c r="C169" s="31">
        <v>4301132170</v>
      </c>
      <c r="D169" s="281">
        <v>4607111038487</v>
      </c>
      <c r="E169" s="282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355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86"/>
      <c r="R169" s="286"/>
      <c r="S169" s="286"/>
      <c r="T169" s="287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x14ac:dyDescent="0.2">
      <c r="A170" s="283"/>
      <c r="B170" s="280"/>
      <c r="C170" s="280"/>
      <c r="D170" s="280"/>
      <c r="E170" s="280"/>
      <c r="F170" s="280"/>
      <c r="G170" s="280"/>
      <c r="H170" s="280"/>
      <c r="I170" s="280"/>
      <c r="J170" s="280"/>
      <c r="K170" s="280"/>
      <c r="L170" s="280"/>
      <c r="M170" s="280"/>
      <c r="N170" s="280"/>
      <c r="O170" s="284"/>
      <c r="P170" s="276" t="s">
        <v>73</v>
      </c>
      <c r="Q170" s="277"/>
      <c r="R170" s="277"/>
      <c r="S170" s="277"/>
      <c r="T170" s="277"/>
      <c r="U170" s="277"/>
      <c r="V170" s="278"/>
      <c r="W170" s="37" t="s">
        <v>70</v>
      </c>
      <c r="X170" s="270">
        <f>IFERROR(SUM(X167:X169),"0")</f>
        <v>70</v>
      </c>
      <c r="Y170" s="270">
        <f>IFERROR(SUM(Y167:Y169),"0")</f>
        <v>70</v>
      </c>
      <c r="Z170" s="270">
        <f>IFERROR(IF(Z167="",0,Z167),"0")+IFERROR(IF(Z168="",0,Z168),"0")+IFERROR(IF(Z169="",0,Z169),"0")</f>
        <v>1.2515999999999998</v>
      </c>
      <c r="AA170" s="271"/>
      <c r="AB170" s="271"/>
      <c r="AC170" s="271"/>
    </row>
    <row r="171" spans="1:68" x14ac:dyDescent="0.2">
      <c r="A171" s="280"/>
      <c r="B171" s="280"/>
      <c r="C171" s="280"/>
      <c r="D171" s="280"/>
      <c r="E171" s="280"/>
      <c r="F171" s="280"/>
      <c r="G171" s="280"/>
      <c r="H171" s="280"/>
      <c r="I171" s="280"/>
      <c r="J171" s="280"/>
      <c r="K171" s="280"/>
      <c r="L171" s="280"/>
      <c r="M171" s="280"/>
      <c r="N171" s="280"/>
      <c r="O171" s="284"/>
      <c r="P171" s="276" t="s">
        <v>73</v>
      </c>
      <c r="Q171" s="277"/>
      <c r="R171" s="277"/>
      <c r="S171" s="277"/>
      <c r="T171" s="277"/>
      <c r="U171" s="277"/>
      <c r="V171" s="278"/>
      <c r="W171" s="37" t="s">
        <v>74</v>
      </c>
      <c r="X171" s="270">
        <f>IFERROR(SUMPRODUCT(X167:X169*H167:H169),"0")</f>
        <v>210</v>
      </c>
      <c r="Y171" s="270">
        <f>IFERROR(SUMPRODUCT(Y167:Y169*H167:H169),"0")</f>
        <v>210</v>
      </c>
      <c r="Z171" s="37"/>
      <c r="AA171" s="271"/>
      <c r="AB171" s="271"/>
      <c r="AC171" s="271"/>
    </row>
    <row r="172" spans="1:68" ht="14.25" hidden="1" customHeight="1" x14ac:dyDescent="0.25">
      <c r="A172" s="291" t="s">
        <v>249</v>
      </c>
      <c r="B172" s="280"/>
      <c r="C172" s="280"/>
      <c r="D172" s="280"/>
      <c r="E172" s="280"/>
      <c r="F172" s="280"/>
      <c r="G172" s="280"/>
      <c r="H172" s="280"/>
      <c r="I172" s="280"/>
      <c r="J172" s="280"/>
      <c r="K172" s="280"/>
      <c r="L172" s="280"/>
      <c r="M172" s="280"/>
      <c r="N172" s="280"/>
      <c r="O172" s="280"/>
      <c r="P172" s="280"/>
      <c r="Q172" s="280"/>
      <c r="R172" s="280"/>
      <c r="S172" s="280"/>
      <c r="T172" s="280"/>
      <c r="U172" s="280"/>
      <c r="V172" s="280"/>
      <c r="W172" s="280"/>
      <c r="X172" s="280"/>
      <c r="Y172" s="280"/>
      <c r="Z172" s="280"/>
      <c r="AA172" s="264"/>
      <c r="AB172" s="264"/>
      <c r="AC172" s="264"/>
    </row>
    <row r="173" spans="1:68" ht="27" hidden="1" customHeight="1" x14ac:dyDescent="0.25">
      <c r="A173" s="54" t="s">
        <v>250</v>
      </c>
      <c r="B173" s="54" t="s">
        <v>251</v>
      </c>
      <c r="C173" s="31">
        <v>4301051855</v>
      </c>
      <c r="D173" s="281">
        <v>4680115885875</v>
      </c>
      <c r="E173" s="282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308" t="s">
        <v>254</v>
      </c>
      <c r="Q173" s="286"/>
      <c r="R173" s="286"/>
      <c r="S173" s="286"/>
      <c r="T173" s="287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283"/>
      <c r="B174" s="280"/>
      <c r="C174" s="280"/>
      <c r="D174" s="280"/>
      <c r="E174" s="280"/>
      <c r="F174" s="280"/>
      <c r="G174" s="280"/>
      <c r="H174" s="280"/>
      <c r="I174" s="280"/>
      <c r="J174" s="280"/>
      <c r="K174" s="280"/>
      <c r="L174" s="280"/>
      <c r="M174" s="280"/>
      <c r="N174" s="280"/>
      <c r="O174" s="284"/>
      <c r="P174" s="276" t="s">
        <v>73</v>
      </c>
      <c r="Q174" s="277"/>
      <c r="R174" s="277"/>
      <c r="S174" s="277"/>
      <c r="T174" s="277"/>
      <c r="U174" s="277"/>
      <c r="V174" s="278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hidden="1" x14ac:dyDescent="0.2">
      <c r="A175" s="280"/>
      <c r="B175" s="280"/>
      <c r="C175" s="280"/>
      <c r="D175" s="280"/>
      <c r="E175" s="280"/>
      <c r="F175" s="280"/>
      <c r="G175" s="280"/>
      <c r="H175" s="280"/>
      <c r="I175" s="280"/>
      <c r="J175" s="280"/>
      <c r="K175" s="280"/>
      <c r="L175" s="280"/>
      <c r="M175" s="280"/>
      <c r="N175" s="280"/>
      <c r="O175" s="284"/>
      <c r="P175" s="276" t="s">
        <v>73</v>
      </c>
      <c r="Q175" s="277"/>
      <c r="R175" s="277"/>
      <c r="S175" s="277"/>
      <c r="T175" s="277"/>
      <c r="U175" s="277"/>
      <c r="V175" s="278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hidden="1" customHeight="1" x14ac:dyDescent="0.2">
      <c r="A176" s="319" t="s">
        <v>257</v>
      </c>
      <c r="B176" s="320"/>
      <c r="C176" s="320"/>
      <c r="D176" s="320"/>
      <c r="E176" s="320"/>
      <c r="F176" s="320"/>
      <c r="G176" s="320"/>
      <c r="H176" s="320"/>
      <c r="I176" s="320"/>
      <c r="J176" s="320"/>
      <c r="K176" s="320"/>
      <c r="L176" s="320"/>
      <c r="M176" s="320"/>
      <c r="N176" s="320"/>
      <c r="O176" s="320"/>
      <c r="P176" s="320"/>
      <c r="Q176" s="320"/>
      <c r="R176" s="320"/>
      <c r="S176" s="320"/>
      <c r="T176" s="320"/>
      <c r="U176" s="320"/>
      <c r="V176" s="320"/>
      <c r="W176" s="320"/>
      <c r="X176" s="320"/>
      <c r="Y176" s="320"/>
      <c r="Z176" s="320"/>
      <c r="AA176" s="48"/>
      <c r="AB176" s="48"/>
      <c r="AC176" s="48"/>
    </row>
    <row r="177" spans="1:68" ht="16.5" hidden="1" customHeight="1" x14ac:dyDescent="0.25">
      <c r="A177" s="279" t="s">
        <v>258</v>
      </c>
      <c r="B177" s="280"/>
      <c r="C177" s="280"/>
      <c r="D177" s="280"/>
      <c r="E177" s="280"/>
      <c r="F177" s="280"/>
      <c r="G177" s="280"/>
      <c r="H177" s="280"/>
      <c r="I177" s="280"/>
      <c r="J177" s="280"/>
      <c r="K177" s="280"/>
      <c r="L177" s="280"/>
      <c r="M177" s="280"/>
      <c r="N177" s="280"/>
      <c r="O177" s="280"/>
      <c r="P177" s="280"/>
      <c r="Q177" s="280"/>
      <c r="R177" s="280"/>
      <c r="S177" s="280"/>
      <c r="T177" s="280"/>
      <c r="U177" s="280"/>
      <c r="V177" s="280"/>
      <c r="W177" s="280"/>
      <c r="X177" s="280"/>
      <c r="Y177" s="280"/>
      <c r="Z177" s="280"/>
      <c r="AA177" s="263"/>
      <c r="AB177" s="263"/>
      <c r="AC177" s="263"/>
    </row>
    <row r="178" spans="1:68" ht="14.25" hidden="1" customHeight="1" x14ac:dyDescent="0.25">
      <c r="A178" s="291" t="s">
        <v>77</v>
      </c>
      <c r="B178" s="280"/>
      <c r="C178" s="280"/>
      <c r="D178" s="280"/>
      <c r="E178" s="280"/>
      <c r="F178" s="280"/>
      <c r="G178" s="280"/>
      <c r="H178" s="280"/>
      <c r="I178" s="280"/>
      <c r="J178" s="280"/>
      <c r="K178" s="280"/>
      <c r="L178" s="280"/>
      <c r="M178" s="280"/>
      <c r="N178" s="280"/>
      <c r="O178" s="280"/>
      <c r="P178" s="280"/>
      <c r="Q178" s="280"/>
      <c r="R178" s="280"/>
      <c r="S178" s="280"/>
      <c r="T178" s="280"/>
      <c r="U178" s="280"/>
      <c r="V178" s="280"/>
      <c r="W178" s="280"/>
      <c r="X178" s="280"/>
      <c r="Y178" s="280"/>
      <c r="Z178" s="280"/>
      <c r="AA178" s="264"/>
      <c r="AB178" s="264"/>
      <c r="AC178" s="264"/>
    </row>
    <row r="179" spans="1:68" ht="27" hidden="1" customHeight="1" x14ac:dyDescent="0.25">
      <c r="A179" s="54" t="s">
        <v>259</v>
      </c>
      <c r="B179" s="54" t="s">
        <v>260</v>
      </c>
      <c r="C179" s="31">
        <v>4301132227</v>
      </c>
      <c r="D179" s="281">
        <v>4620207491133</v>
      </c>
      <c r="E179" s="282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2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86"/>
      <c r="R179" s="286"/>
      <c r="S179" s="286"/>
      <c r="T179" s="287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283"/>
      <c r="B180" s="280"/>
      <c r="C180" s="280"/>
      <c r="D180" s="280"/>
      <c r="E180" s="280"/>
      <c r="F180" s="280"/>
      <c r="G180" s="280"/>
      <c r="H180" s="280"/>
      <c r="I180" s="280"/>
      <c r="J180" s="280"/>
      <c r="K180" s="280"/>
      <c r="L180" s="280"/>
      <c r="M180" s="280"/>
      <c r="N180" s="280"/>
      <c r="O180" s="284"/>
      <c r="P180" s="276" t="s">
        <v>73</v>
      </c>
      <c r="Q180" s="277"/>
      <c r="R180" s="277"/>
      <c r="S180" s="277"/>
      <c r="T180" s="277"/>
      <c r="U180" s="277"/>
      <c r="V180" s="278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hidden="1" x14ac:dyDescent="0.2">
      <c r="A181" s="280"/>
      <c r="B181" s="280"/>
      <c r="C181" s="280"/>
      <c r="D181" s="280"/>
      <c r="E181" s="280"/>
      <c r="F181" s="280"/>
      <c r="G181" s="280"/>
      <c r="H181" s="280"/>
      <c r="I181" s="280"/>
      <c r="J181" s="280"/>
      <c r="K181" s="280"/>
      <c r="L181" s="280"/>
      <c r="M181" s="280"/>
      <c r="N181" s="280"/>
      <c r="O181" s="284"/>
      <c r="P181" s="276" t="s">
        <v>73</v>
      </c>
      <c r="Q181" s="277"/>
      <c r="R181" s="277"/>
      <c r="S181" s="277"/>
      <c r="T181" s="277"/>
      <c r="U181" s="277"/>
      <c r="V181" s="278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hidden="1" customHeight="1" x14ac:dyDescent="0.25">
      <c r="A182" s="291" t="s">
        <v>121</v>
      </c>
      <c r="B182" s="280"/>
      <c r="C182" s="280"/>
      <c r="D182" s="280"/>
      <c r="E182" s="280"/>
      <c r="F182" s="280"/>
      <c r="G182" s="280"/>
      <c r="H182" s="280"/>
      <c r="I182" s="280"/>
      <c r="J182" s="280"/>
      <c r="K182" s="280"/>
      <c r="L182" s="280"/>
      <c r="M182" s="280"/>
      <c r="N182" s="280"/>
      <c r="O182" s="280"/>
      <c r="P182" s="280"/>
      <c r="Q182" s="280"/>
      <c r="R182" s="280"/>
      <c r="S182" s="280"/>
      <c r="T182" s="280"/>
      <c r="U182" s="280"/>
      <c r="V182" s="280"/>
      <c r="W182" s="280"/>
      <c r="X182" s="280"/>
      <c r="Y182" s="280"/>
      <c r="Z182" s="280"/>
      <c r="AA182" s="264"/>
      <c r="AB182" s="264"/>
      <c r="AC182" s="264"/>
    </row>
    <row r="183" spans="1:68" ht="27" hidden="1" customHeight="1" x14ac:dyDescent="0.25">
      <c r="A183" s="54" t="s">
        <v>262</v>
      </c>
      <c r="B183" s="54" t="s">
        <v>263</v>
      </c>
      <c r="C183" s="31">
        <v>4301135707</v>
      </c>
      <c r="D183" s="281">
        <v>4620207490198</v>
      </c>
      <c r="E183" s="282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40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86"/>
      <c r="R183" s="286"/>
      <c r="S183" s="286"/>
      <c r="T183" s="287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265</v>
      </c>
      <c r="B184" s="54" t="s">
        <v>266</v>
      </c>
      <c r="C184" s="31">
        <v>4301135696</v>
      </c>
      <c r="D184" s="281">
        <v>4620207490235</v>
      </c>
      <c r="E184" s="282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2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86"/>
      <c r="R184" s="286"/>
      <c r="S184" s="286"/>
      <c r="T184" s="287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4301135697</v>
      </c>
      <c r="D185" s="281">
        <v>4620207490259</v>
      </c>
      <c r="E185" s="282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338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86"/>
      <c r="R185" s="286"/>
      <c r="S185" s="286"/>
      <c r="T185" s="287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4301135681</v>
      </c>
      <c r="D186" s="281">
        <v>4620207490143</v>
      </c>
      <c r="E186" s="282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4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86"/>
      <c r="R186" s="286"/>
      <c r="S186" s="286"/>
      <c r="T186" s="287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283"/>
      <c r="B187" s="280"/>
      <c r="C187" s="280"/>
      <c r="D187" s="280"/>
      <c r="E187" s="280"/>
      <c r="F187" s="280"/>
      <c r="G187" s="280"/>
      <c r="H187" s="280"/>
      <c r="I187" s="280"/>
      <c r="J187" s="280"/>
      <c r="K187" s="280"/>
      <c r="L187" s="280"/>
      <c r="M187" s="280"/>
      <c r="N187" s="280"/>
      <c r="O187" s="284"/>
      <c r="P187" s="276" t="s">
        <v>73</v>
      </c>
      <c r="Q187" s="277"/>
      <c r="R187" s="277"/>
      <c r="S187" s="277"/>
      <c r="T187" s="277"/>
      <c r="U187" s="277"/>
      <c r="V187" s="278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hidden="1" x14ac:dyDescent="0.2">
      <c r="A188" s="280"/>
      <c r="B188" s="280"/>
      <c r="C188" s="280"/>
      <c r="D188" s="280"/>
      <c r="E188" s="280"/>
      <c r="F188" s="280"/>
      <c r="G188" s="280"/>
      <c r="H188" s="280"/>
      <c r="I188" s="280"/>
      <c r="J188" s="280"/>
      <c r="K188" s="280"/>
      <c r="L188" s="280"/>
      <c r="M188" s="280"/>
      <c r="N188" s="280"/>
      <c r="O188" s="284"/>
      <c r="P188" s="276" t="s">
        <v>73</v>
      </c>
      <c r="Q188" s="277"/>
      <c r="R188" s="277"/>
      <c r="S188" s="277"/>
      <c r="T188" s="277"/>
      <c r="U188" s="277"/>
      <c r="V188" s="278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hidden="1" customHeight="1" x14ac:dyDescent="0.25">
      <c r="A189" s="279" t="s">
        <v>273</v>
      </c>
      <c r="B189" s="280"/>
      <c r="C189" s="280"/>
      <c r="D189" s="280"/>
      <c r="E189" s="280"/>
      <c r="F189" s="280"/>
      <c r="G189" s="280"/>
      <c r="H189" s="280"/>
      <c r="I189" s="280"/>
      <c r="J189" s="280"/>
      <c r="K189" s="280"/>
      <c r="L189" s="280"/>
      <c r="M189" s="280"/>
      <c r="N189" s="280"/>
      <c r="O189" s="280"/>
      <c r="P189" s="280"/>
      <c r="Q189" s="280"/>
      <c r="R189" s="280"/>
      <c r="S189" s="280"/>
      <c r="T189" s="280"/>
      <c r="U189" s="280"/>
      <c r="V189" s="280"/>
      <c r="W189" s="280"/>
      <c r="X189" s="280"/>
      <c r="Y189" s="280"/>
      <c r="Z189" s="280"/>
      <c r="AA189" s="263"/>
      <c r="AB189" s="263"/>
      <c r="AC189" s="263"/>
    </row>
    <row r="190" spans="1:68" ht="14.25" hidden="1" customHeight="1" x14ac:dyDescent="0.25">
      <c r="A190" s="291" t="s">
        <v>64</v>
      </c>
      <c r="B190" s="280"/>
      <c r="C190" s="280"/>
      <c r="D190" s="280"/>
      <c r="E190" s="280"/>
      <c r="F190" s="280"/>
      <c r="G190" s="280"/>
      <c r="H190" s="280"/>
      <c r="I190" s="280"/>
      <c r="J190" s="280"/>
      <c r="K190" s="280"/>
      <c r="L190" s="280"/>
      <c r="M190" s="280"/>
      <c r="N190" s="280"/>
      <c r="O190" s="280"/>
      <c r="P190" s="280"/>
      <c r="Q190" s="280"/>
      <c r="R190" s="280"/>
      <c r="S190" s="280"/>
      <c r="T190" s="280"/>
      <c r="U190" s="280"/>
      <c r="V190" s="280"/>
      <c r="W190" s="280"/>
      <c r="X190" s="280"/>
      <c r="Y190" s="280"/>
      <c r="Z190" s="280"/>
      <c r="AA190" s="264"/>
      <c r="AB190" s="264"/>
      <c r="AC190" s="264"/>
    </row>
    <row r="191" spans="1:68" ht="27" hidden="1" customHeight="1" x14ac:dyDescent="0.25">
      <c r="A191" s="54" t="s">
        <v>274</v>
      </c>
      <c r="B191" s="54" t="s">
        <v>275</v>
      </c>
      <c r="C191" s="31">
        <v>4301071108</v>
      </c>
      <c r="D191" s="281">
        <v>4607111035912</v>
      </c>
      <c r="E191" s="282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430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86"/>
      <c r="R191" s="286"/>
      <c r="S191" s="286"/>
      <c r="T191" s="287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4301071110</v>
      </c>
      <c r="D192" s="281">
        <v>4607111035103</v>
      </c>
      <c r="E192" s="282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33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86"/>
      <c r="R192" s="286"/>
      <c r="S192" s="286"/>
      <c r="T192" s="287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4301071109</v>
      </c>
      <c r="D193" s="281">
        <v>4607111035929</v>
      </c>
      <c r="E193" s="282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3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86"/>
      <c r="R193" s="286"/>
      <c r="S193" s="286"/>
      <c r="T193" s="287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4301071106</v>
      </c>
      <c r="D194" s="281">
        <v>4607111035882</v>
      </c>
      <c r="E194" s="282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7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86"/>
      <c r="R194" s="286"/>
      <c r="S194" s="286"/>
      <c r="T194" s="287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4301071107</v>
      </c>
      <c r="D195" s="281">
        <v>4607111035905</v>
      </c>
      <c r="E195" s="282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57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86"/>
      <c r="R195" s="286"/>
      <c r="S195" s="286"/>
      <c r="T195" s="287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283"/>
      <c r="B196" s="280"/>
      <c r="C196" s="280"/>
      <c r="D196" s="280"/>
      <c r="E196" s="280"/>
      <c r="F196" s="280"/>
      <c r="G196" s="280"/>
      <c r="H196" s="280"/>
      <c r="I196" s="280"/>
      <c r="J196" s="280"/>
      <c r="K196" s="280"/>
      <c r="L196" s="280"/>
      <c r="M196" s="280"/>
      <c r="N196" s="280"/>
      <c r="O196" s="284"/>
      <c r="P196" s="276" t="s">
        <v>73</v>
      </c>
      <c r="Q196" s="277"/>
      <c r="R196" s="277"/>
      <c r="S196" s="277"/>
      <c r="T196" s="277"/>
      <c r="U196" s="277"/>
      <c r="V196" s="278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hidden="1" x14ac:dyDescent="0.2">
      <c r="A197" s="280"/>
      <c r="B197" s="280"/>
      <c r="C197" s="280"/>
      <c r="D197" s="280"/>
      <c r="E197" s="280"/>
      <c r="F197" s="280"/>
      <c r="G197" s="280"/>
      <c r="H197" s="280"/>
      <c r="I197" s="280"/>
      <c r="J197" s="280"/>
      <c r="K197" s="280"/>
      <c r="L197" s="280"/>
      <c r="M197" s="280"/>
      <c r="N197" s="280"/>
      <c r="O197" s="284"/>
      <c r="P197" s="276" t="s">
        <v>73</v>
      </c>
      <c r="Q197" s="277"/>
      <c r="R197" s="277"/>
      <c r="S197" s="277"/>
      <c r="T197" s="277"/>
      <c r="U197" s="277"/>
      <c r="V197" s="278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hidden="1" customHeight="1" x14ac:dyDescent="0.25">
      <c r="A198" s="279" t="s">
        <v>285</v>
      </c>
      <c r="B198" s="280"/>
      <c r="C198" s="280"/>
      <c r="D198" s="280"/>
      <c r="E198" s="280"/>
      <c r="F198" s="280"/>
      <c r="G198" s="280"/>
      <c r="H198" s="280"/>
      <c r="I198" s="280"/>
      <c r="J198" s="280"/>
      <c r="K198" s="280"/>
      <c r="L198" s="280"/>
      <c r="M198" s="280"/>
      <c r="N198" s="280"/>
      <c r="O198" s="280"/>
      <c r="P198" s="280"/>
      <c r="Q198" s="280"/>
      <c r="R198" s="280"/>
      <c r="S198" s="280"/>
      <c r="T198" s="280"/>
      <c r="U198" s="280"/>
      <c r="V198" s="280"/>
      <c r="W198" s="280"/>
      <c r="X198" s="280"/>
      <c r="Y198" s="280"/>
      <c r="Z198" s="280"/>
      <c r="AA198" s="263"/>
      <c r="AB198" s="263"/>
      <c r="AC198" s="263"/>
    </row>
    <row r="199" spans="1:68" ht="14.25" hidden="1" customHeight="1" x14ac:dyDescent="0.25">
      <c r="A199" s="291" t="s">
        <v>64</v>
      </c>
      <c r="B199" s="280"/>
      <c r="C199" s="280"/>
      <c r="D199" s="280"/>
      <c r="E199" s="280"/>
      <c r="F199" s="280"/>
      <c r="G199" s="280"/>
      <c r="H199" s="280"/>
      <c r="I199" s="280"/>
      <c r="J199" s="280"/>
      <c r="K199" s="280"/>
      <c r="L199" s="280"/>
      <c r="M199" s="280"/>
      <c r="N199" s="280"/>
      <c r="O199" s="280"/>
      <c r="P199" s="280"/>
      <c r="Q199" s="280"/>
      <c r="R199" s="280"/>
      <c r="S199" s="280"/>
      <c r="T199" s="280"/>
      <c r="U199" s="280"/>
      <c r="V199" s="280"/>
      <c r="W199" s="280"/>
      <c r="X199" s="280"/>
      <c r="Y199" s="280"/>
      <c r="Z199" s="280"/>
      <c r="AA199" s="264"/>
      <c r="AB199" s="264"/>
      <c r="AC199" s="264"/>
    </row>
    <row r="200" spans="1:68" ht="27" customHeight="1" x14ac:dyDescent="0.25">
      <c r="A200" s="54" t="s">
        <v>286</v>
      </c>
      <c r="B200" s="54" t="s">
        <v>287</v>
      </c>
      <c r="C200" s="31">
        <v>4301071097</v>
      </c>
      <c r="D200" s="281">
        <v>4620207491096</v>
      </c>
      <c r="E200" s="282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447" t="s">
        <v>288</v>
      </c>
      <c r="Q200" s="286"/>
      <c r="R200" s="286"/>
      <c r="S200" s="286"/>
      <c r="T200" s="287"/>
      <c r="U200" s="34"/>
      <c r="V200" s="34"/>
      <c r="W200" s="35" t="s">
        <v>70</v>
      </c>
      <c r="X200" s="268">
        <v>60</v>
      </c>
      <c r="Y200" s="269">
        <f>IFERROR(IF(X200="","",X200),"")</f>
        <v>60</v>
      </c>
      <c r="Z200" s="36">
        <f>IFERROR(IF(X200="","",X200*0.0155),"")</f>
        <v>0.92999999999999994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313.8</v>
      </c>
      <c r="BN200" s="67">
        <f>IFERROR(Y200*I200,"0")</f>
        <v>313.8</v>
      </c>
      <c r="BO200" s="67">
        <f>IFERROR(X200/J200,"0")</f>
        <v>0.7142857142857143</v>
      </c>
      <c r="BP200" s="67">
        <f>IFERROR(Y200/J200,"0")</f>
        <v>0.7142857142857143</v>
      </c>
    </row>
    <row r="201" spans="1:68" x14ac:dyDescent="0.2">
      <c r="A201" s="283"/>
      <c r="B201" s="280"/>
      <c r="C201" s="280"/>
      <c r="D201" s="280"/>
      <c r="E201" s="280"/>
      <c r="F201" s="280"/>
      <c r="G201" s="280"/>
      <c r="H201" s="280"/>
      <c r="I201" s="280"/>
      <c r="J201" s="280"/>
      <c r="K201" s="280"/>
      <c r="L201" s="280"/>
      <c r="M201" s="280"/>
      <c r="N201" s="280"/>
      <c r="O201" s="284"/>
      <c r="P201" s="276" t="s">
        <v>73</v>
      </c>
      <c r="Q201" s="277"/>
      <c r="R201" s="277"/>
      <c r="S201" s="277"/>
      <c r="T201" s="277"/>
      <c r="U201" s="277"/>
      <c r="V201" s="278"/>
      <c r="W201" s="37" t="s">
        <v>70</v>
      </c>
      <c r="X201" s="270">
        <f>IFERROR(SUM(X200:X200),"0")</f>
        <v>60</v>
      </c>
      <c r="Y201" s="270">
        <f>IFERROR(SUM(Y200:Y200),"0")</f>
        <v>60</v>
      </c>
      <c r="Z201" s="270">
        <f>IFERROR(IF(Z200="",0,Z200),"0")</f>
        <v>0.92999999999999994</v>
      </c>
      <c r="AA201" s="271"/>
      <c r="AB201" s="271"/>
      <c r="AC201" s="271"/>
    </row>
    <row r="202" spans="1:68" x14ac:dyDescent="0.2">
      <c r="A202" s="280"/>
      <c r="B202" s="280"/>
      <c r="C202" s="280"/>
      <c r="D202" s="280"/>
      <c r="E202" s="280"/>
      <c r="F202" s="280"/>
      <c r="G202" s="280"/>
      <c r="H202" s="280"/>
      <c r="I202" s="280"/>
      <c r="J202" s="280"/>
      <c r="K202" s="280"/>
      <c r="L202" s="280"/>
      <c r="M202" s="280"/>
      <c r="N202" s="280"/>
      <c r="O202" s="284"/>
      <c r="P202" s="276" t="s">
        <v>73</v>
      </c>
      <c r="Q202" s="277"/>
      <c r="R202" s="277"/>
      <c r="S202" s="277"/>
      <c r="T202" s="277"/>
      <c r="U202" s="277"/>
      <c r="V202" s="278"/>
      <c r="W202" s="37" t="s">
        <v>74</v>
      </c>
      <c r="X202" s="270">
        <f>IFERROR(SUMPRODUCT(X200:X200*H200:H200),"0")</f>
        <v>300</v>
      </c>
      <c r="Y202" s="270">
        <f>IFERROR(SUMPRODUCT(Y200:Y200*H200:H200),"0")</f>
        <v>300</v>
      </c>
      <c r="Z202" s="37"/>
      <c r="AA202" s="271"/>
      <c r="AB202" s="271"/>
      <c r="AC202" s="271"/>
    </row>
    <row r="203" spans="1:68" ht="16.5" hidden="1" customHeight="1" x14ac:dyDescent="0.25">
      <c r="A203" s="279" t="s">
        <v>290</v>
      </c>
      <c r="B203" s="280"/>
      <c r="C203" s="280"/>
      <c r="D203" s="280"/>
      <c r="E203" s="280"/>
      <c r="F203" s="280"/>
      <c r="G203" s="280"/>
      <c r="H203" s="280"/>
      <c r="I203" s="280"/>
      <c r="J203" s="280"/>
      <c r="K203" s="280"/>
      <c r="L203" s="280"/>
      <c r="M203" s="280"/>
      <c r="N203" s="280"/>
      <c r="O203" s="280"/>
      <c r="P203" s="280"/>
      <c r="Q203" s="280"/>
      <c r="R203" s="280"/>
      <c r="S203" s="280"/>
      <c r="T203" s="280"/>
      <c r="U203" s="280"/>
      <c r="V203" s="280"/>
      <c r="W203" s="280"/>
      <c r="X203" s="280"/>
      <c r="Y203" s="280"/>
      <c r="Z203" s="280"/>
      <c r="AA203" s="263"/>
      <c r="AB203" s="263"/>
      <c r="AC203" s="263"/>
    </row>
    <row r="204" spans="1:68" ht="14.25" hidden="1" customHeight="1" x14ac:dyDescent="0.25">
      <c r="A204" s="291" t="s">
        <v>64</v>
      </c>
      <c r="B204" s="280"/>
      <c r="C204" s="280"/>
      <c r="D204" s="280"/>
      <c r="E204" s="280"/>
      <c r="F204" s="280"/>
      <c r="G204" s="280"/>
      <c r="H204" s="280"/>
      <c r="I204" s="280"/>
      <c r="J204" s="280"/>
      <c r="K204" s="280"/>
      <c r="L204" s="280"/>
      <c r="M204" s="280"/>
      <c r="N204" s="280"/>
      <c r="O204" s="280"/>
      <c r="P204" s="280"/>
      <c r="Q204" s="280"/>
      <c r="R204" s="280"/>
      <c r="S204" s="280"/>
      <c r="T204" s="280"/>
      <c r="U204" s="280"/>
      <c r="V204" s="280"/>
      <c r="W204" s="280"/>
      <c r="X204" s="280"/>
      <c r="Y204" s="280"/>
      <c r="Z204" s="280"/>
      <c r="AA204" s="264"/>
      <c r="AB204" s="264"/>
      <c r="AC204" s="264"/>
    </row>
    <row r="205" spans="1:68" ht="27" hidden="1" customHeight="1" x14ac:dyDescent="0.25">
      <c r="A205" s="54" t="s">
        <v>291</v>
      </c>
      <c r="B205" s="54" t="s">
        <v>292</v>
      </c>
      <c r="C205" s="31">
        <v>4301071093</v>
      </c>
      <c r="D205" s="281">
        <v>4620207490709</v>
      </c>
      <c r="E205" s="282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35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86"/>
      <c r="R205" s="286"/>
      <c r="S205" s="286"/>
      <c r="T205" s="287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283"/>
      <c r="B206" s="280"/>
      <c r="C206" s="280"/>
      <c r="D206" s="280"/>
      <c r="E206" s="280"/>
      <c r="F206" s="280"/>
      <c r="G206" s="280"/>
      <c r="H206" s="280"/>
      <c r="I206" s="280"/>
      <c r="J206" s="280"/>
      <c r="K206" s="280"/>
      <c r="L206" s="280"/>
      <c r="M206" s="280"/>
      <c r="N206" s="280"/>
      <c r="O206" s="284"/>
      <c r="P206" s="276" t="s">
        <v>73</v>
      </c>
      <c r="Q206" s="277"/>
      <c r="R206" s="277"/>
      <c r="S206" s="277"/>
      <c r="T206" s="277"/>
      <c r="U206" s="277"/>
      <c r="V206" s="278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hidden="1" x14ac:dyDescent="0.2">
      <c r="A207" s="280"/>
      <c r="B207" s="280"/>
      <c r="C207" s="280"/>
      <c r="D207" s="280"/>
      <c r="E207" s="280"/>
      <c r="F207" s="280"/>
      <c r="G207" s="280"/>
      <c r="H207" s="280"/>
      <c r="I207" s="280"/>
      <c r="J207" s="280"/>
      <c r="K207" s="280"/>
      <c r="L207" s="280"/>
      <c r="M207" s="280"/>
      <c r="N207" s="280"/>
      <c r="O207" s="284"/>
      <c r="P207" s="276" t="s">
        <v>73</v>
      </c>
      <c r="Q207" s="277"/>
      <c r="R207" s="277"/>
      <c r="S207" s="277"/>
      <c r="T207" s="277"/>
      <c r="U207" s="277"/>
      <c r="V207" s="278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hidden="1" customHeight="1" x14ac:dyDescent="0.25">
      <c r="A208" s="291" t="s">
        <v>121</v>
      </c>
      <c r="B208" s="280"/>
      <c r="C208" s="280"/>
      <c r="D208" s="280"/>
      <c r="E208" s="280"/>
      <c r="F208" s="280"/>
      <c r="G208" s="280"/>
      <c r="H208" s="280"/>
      <c r="I208" s="280"/>
      <c r="J208" s="280"/>
      <c r="K208" s="280"/>
      <c r="L208" s="280"/>
      <c r="M208" s="280"/>
      <c r="N208" s="280"/>
      <c r="O208" s="280"/>
      <c r="P208" s="280"/>
      <c r="Q208" s="280"/>
      <c r="R208" s="280"/>
      <c r="S208" s="280"/>
      <c r="T208" s="280"/>
      <c r="U208" s="280"/>
      <c r="V208" s="280"/>
      <c r="W208" s="280"/>
      <c r="X208" s="280"/>
      <c r="Y208" s="280"/>
      <c r="Z208" s="280"/>
      <c r="AA208" s="264"/>
      <c r="AB208" s="264"/>
      <c r="AC208" s="264"/>
    </row>
    <row r="209" spans="1:68" ht="27" hidden="1" customHeight="1" x14ac:dyDescent="0.25">
      <c r="A209" s="54" t="s">
        <v>294</v>
      </c>
      <c r="B209" s="54" t="s">
        <v>295</v>
      </c>
      <c r="C209" s="31">
        <v>4301135692</v>
      </c>
      <c r="D209" s="281">
        <v>4620207490570</v>
      </c>
      <c r="E209" s="282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30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86"/>
      <c r="R209" s="286"/>
      <c r="S209" s="286"/>
      <c r="T209" s="287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297</v>
      </c>
      <c r="B210" s="54" t="s">
        <v>298</v>
      </c>
      <c r="C210" s="31">
        <v>4301135691</v>
      </c>
      <c r="D210" s="281">
        <v>4620207490549</v>
      </c>
      <c r="E210" s="282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337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86"/>
      <c r="R210" s="286"/>
      <c r="S210" s="286"/>
      <c r="T210" s="287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4301135694</v>
      </c>
      <c r="D211" s="281">
        <v>4620207490501</v>
      </c>
      <c r="E211" s="282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86"/>
      <c r="R211" s="286"/>
      <c r="S211" s="286"/>
      <c r="T211" s="287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283"/>
      <c r="B212" s="280"/>
      <c r="C212" s="280"/>
      <c r="D212" s="280"/>
      <c r="E212" s="280"/>
      <c r="F212" s="280"/>
      <c r="G212" s="280"/>
      <c r="H212" s="280"/>
      <c r="I212" s="280"/>
      <c r="J212" s="280"/>
      <c r="K212" s="280"/>
      <c r="L212" s="280"/>
      <c r="M212" s="280"/>
      <c r="N212" s="280"/>
      <c r="O212" s="284"/>
      <c r="P212" s="276" t="s">
        <v>73</v>
      </c>
      <c r="Q212" s="277"/>
      <c r="R212" s="277"/>
      <c r="S212" s="277"/>
      <c r="T212" s="277"/>
      <c r="U212" s="277"/>
      <c r="V212" s="278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hidden="1" x14ac:dyDescent="0.2">
      <c r="A213" s="280"/>
      <c r="B213" s="280"/>
      <c r="C213" s="280"/>
      <c r="D213" s="280"/>
      <c r="E213" s="280"/>
      <c r="F213" s="280"/>
      <c r="G213" s="280"/>
      <c r="H213" s="280"/>
      <c r="I213" s="280"/>
      <c r="J213" s="280"/>
      <c r="K213" s="280"/>
      <c r="L213" s="280"/>
      <c r="M213" s="280"/>
      <c r="N213" s="280"/>
      <c r="O213" s="284"/>
      <c r="P213" s="276" t="s">
        <v>73</v>
      </c>
      <c r="Q213" s="277"/>
      <c r="R213" s="277"/>
      <c r="S213" s="277"/>
      <c r="T213" s="277"/>
      <c r="U213" s="277"/>
      <c r="V213" s="278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hidden="1" customHeight="1" x14ac:dyDescent="0.25">
      <c r="A214" s="279" t="s">
        <v>301</v>
      </c>
      <c r="B214" s="280"/>
      <c r="C214" s="280"/>
      <c r="D214" s="280"/>
      <c r="E214" s="280"/>
      <c r="F214" s="280"/>
      <c r="G214" s="280"/>
      <c r="H214" s="280"/>
      <c r="I214" s="280"/>
      <c r="J214" s="280"/>
      <c r="K214" s="280"/>
      <c r="L214" s="280"/>
      <c r="M214" s="280"/>
      <c r="N214" s="280"/>
      <c r="O214" s="280"/>
      <c r="P214" s="280"/>
      <c r="Q214" s="280"/>
      <c r="R214" s="280"/>
      <c r="S214" s="280"/>
      <c r="T214" s="280"/>
      <c r="U214" s="280"/>
      <c r="V214" s="280"/>
      <c r="W214" s="280"/>
      <c r="X214" s="280"/>
      <c r="Y214" s="280"/>
      <c r="Z214" s="280"/>
      <c r="AA214" s="263"/>
      <c r="AB214" s="263"/>
      <c r="AC214" s="263"/>
    </row>
    <row r="215" spans="1:68" ht="14.25" hidden="1" customHeight="1" x14ac:dyDescent="0.25">
      <c r="A215" s="291" t="s">
        <v>64</v>
      </c>
      <c r="B215" s="280"/>
      <c r="C215" s="280"/>
      <c r="D215" s="280"/>
      <c r="E215" s="280"/>
      <c r="F215" s="280"/>
      <c r="G215" s="280"/>
      <c r="H215" s="280"/>
      <c r="I215" s="280"/>
      <c r="J215" s="280"/>
      <c r="K215" s="280"/>
      <c r="L215" s="280"/>
      <c r="M215" s="280"/>
      <c r="N215" s="280"/>
      <c r="O215" s="280"/>
      <c r="P215" s="280"/>
      <c r="Q215" s="280"/>
      <c r="R215" s="280"/>
      <c r="S215" s="280"/>
      <c r="T215" s="280"/>
      <c r="U215" s="280"/>
      <c r="V215" s="280"/>
      <c r="W215" s="280"/>
      <c r="X215" s="280"/>
      <c r="Y215" s="280"/>
      <c r="Z215" s="280"/>
      <c r="AA215" s="264"/>
      <c r="AB215" s="264"/>
      <c r="AC215" s="264"/>
    </row>
    <row r="216" spans="1:68" ht="16.5" hidden="1" customHeight="1" x14ac:dyDescent="0.25">
      <c r="A216" s="54" t="s">
        <v>302</v>
      </c>
      <c r="B216" s="54" t="s">
        <v>303</v>
      </c>
      <c r="C216" s="31">
        <v>4301071099</v>
      </c>
      <c r="D216" s="281">
        <v>4607111039019</v>
      </c>
      <c r="E216" s="282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74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86"/>
      <c r="R216" s="286"/>
      <c r="S216" s="286"/>
      <c r="T216" s="287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305</v>
      </c>
      <c r="B217" s="54" t="s">
        <v>306</v>
      </c>
      <c r="C217" s="31">
        <v>4301071100</v>
      </c>
      <c r="D217" s="281">
        <v>4607111038708</v>
      </c>
      <c r="E217" s="282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3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86"/>
      <c r="R217" s="286"/>
      <c r="S217" s="286"/>
      <c r="T217" s="287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283"/>
      <c r="B218" s="280"/>
      <c r="C218" s="280"/>
      <c r="D218" s="280"/>
      <c r="E218" s="280"/>
      <c r="F218" s="280"/>
      <c r="G218" s="280"/>
      <c r="H218" s="280"/>
      <c r="I218" s="280"/>
      <c r="J218" s="280"/>
      <c r="K218" s="280"/>
      <c r="L218" s="280"/>
      <c r="M218" s="280"/>
      <c r="N218" s="280"/>
      <c r="O218" s="284"/>
      <c r="P218" s="276" t="s">
        <v>73</v>
      </c>
      <c r="Q218" s="277"/>
      <c r="R218" s="277"/>
      <c r="S218" s="277"/>
      <c r="T218" s="277"/>
      <c r="U218" s="277"/>
      <c r="V218" s="278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hidden="1" x14ac:dyDescent="0.2">
      <c r="A219" s="280"/>
      <c r="B219" s="280"/>
      <c r="C219" s="280"/>
      <c r="D219" s="280"/>
      <c r="E219" s="280"/>
      <c r="F219" s="280"/>
      <c r="G219" s="280"/>
      <c r="H219" s="280"/>
      <c r="I219" s="280"/>
      <c r="J219" s="280"/>
      <c r="K219" s="280"/>
      <c r="L219" s="280"/>
      <c r="M219" s="280"/>
      <c r="N219" s="280"/>
      <c r="O219" s="284"/>
      <c r="P219" s="276" t="s">
        <v>73</v>
      </c>
      <c r="Q219" s="277"/>
      <c r="R219" s="277"/>
      <c r="S219" s="277"/>
      <c r="T219" s="277"/>
      <c r="U219" s="277"/>
      <c r="V219" s="278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hidden="1" customHeight="1" x14ac:dyDescent="0.2">
      <c r="A220" s="319" t="s">
        <v>307</v>
      </c>
      <c r="B220" s="320"/>
      <c r="C220" s="320"/>
      <c r="D220" s="320"/>
      <c r="E220" s="320"/>
      <c r="F220" s="320"/>
      <c r="G220" s="320"/>
      <c r="H220" s="320"/>
      <c r="I220" s="320"/>
      <c r="J220" s="320"/>
      <c r="K220" s="320"/>
      <c r="L220" s="320"/>
      <c r="M220" s="320"/>
      <c r="N220" s="320"/>
      <c r="O220" s="320"/>
      <c r="P220" s="320"/>
      <c r="Q220" s="320"/>
      <c r="R220" s="320"/>
      <c r="S220" s="320"/>
      <c r="T220" s="320"/>
      <c r="U220" s="320"/>
      <c r="V220" s="320"/>
      <c r="W220" s="320"/>
      <c r="X220" s="320"/>
      <c r="Y220" s="320"/>
      <c r="Z220" s="320"/>
      <c r="AA220" s="48"/>
      <c r="AB220" s="48"/>
      <c r="AC220" s="48"/>
    </row>
    <row r="221" spans="1:68" ht="16.5" hidden="1" customHeight="1" x14ac:dyDescent="0.25">
      <c r="A221" s="279" t="s">
        <v>308</v>
      </c>
      <c r="B221" s="280"/>
      <c r="C221" s="280"/>
      <c r="D221" s="280"/>
      <c r="E221" s="280"/>
      <c r="F221" s="280"/>
      <c r="G221" s="280"/>
      <c r="H221" s="280"/>
      <c r="I221" s="280"/>
      <c r="J221" s="280"/>
      <c r="K221" s="280"/>
      <c r="L221" s="280"/>
      <c r="M221" s="280"/>
      <c r="N221" s="280"/>
      <c r="O221" s="280"/>
      <c r="P221" s="280"/>
      <c r="Q221" s="280"/>
      <c r="R221" s="280"/>
      <c r="S221" s="280"/>
      <c r="T221" s="280"/>
      <c r="U221" s="280"/>
      <c r="V221" s="280"/>
      <c r="W221" s="280"/>
      <c r="X221" s="280"/>
      <c r="Y221" s="280"/>
      <c r="Z221" s="280"/>
      <c r="AA221" s="263"/>
      <c r="AB221" s="263"/>
      <c r="AC221" s="263"/>
    </row>
    <row r="222" spans="1:68" ht="14.25" hidden="1" customHeight="1" x14ac:dyDescent="0.25">
      <c r="A222" s="291" t="s">
        <v>64</v>
      </c>
      <c r="B222" s="280"/>
      <c r="C222" s="280"/>
      <c r="D222" s="280"/>
      <c r="E222" s="280"/>
      <c r="F222" s="280"/>
      <c r="G222" s="280"/>
      <c r="H222" s="280"/>
      <c r="I222" s="280"/>
      <c r="J222" s="280"/>
      <c r="K222" s="280"/>
      <c r="L222" s="280"/>
      <c r="M222" s="280"/>
      <c r="N222" s="280"/>
      <c r="O222" s="280"/>
      <c r="P222" s="280"/>
      <c r="Q222" s="280"/>
      <c r="R222" s="280"/>
      <c r="S222" s="280"/>
      <c r="T222" s="280"/>
      <c r="U222" s="280"/>
      <c r="V222" s="280"/>
      <c r="W222" s="280"/>
      <c r="X222" s="280"/>
      <c r="Y222" s="280"/>
      <c r="Z222" s="280"/>
      <c r="AA222" s="264"/>
      <c r="AB222" s="264"/>
      <c r="AC222" s="264"/>
    </row>
    <row r="223" spans="1:68" ht="27" hidden="1" customHeight="1" x14ac:dyDescent="0.25">
      <c r="A223" s="54" t="s">
        <v>309</v>
      </c>
      <c r="B223" s="54" t="s">
        <v>310</v>
      </c>
      <c r="C223" s="31">
        <v>4301071036</v>
      </c>
      <c r="D223" s="281">
        <v>4607111036162</v>
      </c>
      <c r="E223" s="282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34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86"/>
      <c r="R223" s="286"/>
      <c r="S223" s="286"/>
      <c r="T223" s="287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283"/>
      <c r="B224" s="280"/>
      <c r="C224" s="280"/>
      <c r="D224" s="280"/>
      <c r="E224" s="280"/>
      <c r="F224" s="280"/>
      <c r="G224" s="280"/>
      <c r="H224" s="280"/>
      <c r="I224" s="280"/>
      <c r="J224" s="280"/>
      <c r="K224" s="280"/>
      <c r="L224" s="280"/>
      <c r="M224" s="280"/>
      <c r="N224" s="280"/>
      <c r="O224" s="284"/>
      <c r="P224" s="276" t="s">
        <v>73</v>
      </c>
      <c r="Q224" s="277"/>
      <c r="R224" s="277"/>
      <c r="S224" s="277"/>
      <c r="T224" s="277"/>
      <c r="U224" s="277"/>
      <c r="V224" s="278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hidden="1" x14ac:dyDescent="0.2">
      <c r="A225" s="280"/>
      <c r="B225" s="280"/>
      <c r="C225" s="280"/>
      <c r="D225" s="280"/>
      <c r="E225" s="280"/>
      <c r="F225" s="280"/>
      <c r="G225" s="280"/>
      <c r="H225" s="280"/>
      <c r="I225" s="280"/>
      <c r="J225" s="280"/>
      <c r="K225" s="280"/>
      <c r="L225" s="280"/>
      <c r="M225" s="280"/>
      <c r="N225" s="280"/>
      <c r="O225" s="284"/>
      <c r="P225" s="276" t="s">
        <v>73</v>
      </c>
      <c r="Q225" s="277"/>
      <c r="R225" s="277"/>
      <c r="S225" s="277"/>
      <c r="T225" s="277"/>
      <c r="U225" s="277"/>
      <c r="V225" s="278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hidden="1" customHeight="1" x14ac:dyDescent="0.2">
      <c r="A226" s="319" t="s">
        <v>312</v>
      </c>
      <c r="B226" s="320"/>
      <c r="C226" s="320"/>
      <c r="D226" s="320"/>
      <c r="E226" s="320"/>
      <c r="F226" s="320"/>
      <c r="G226" s="320"/>
      <c r="H226" s="320"/>
      <c r="I226" s="320"/>
      <c r="J226" s="320"/>
      <c r="K226" s="320"/>
      <c r="L226" s="320"/>
      <c r="M226" s="320"/>
      <c r="N226" s="320"/>
      <c r="O226" s="320"/>
      <c r="P226" s="320"/>
      <c r="Q226" s="320"/>
      <c r="R226" s="320"/>
      <c r="S226" s="320"/>
      <c r="T226" s="320"/>
      <c r="U226" s="320"/>
      <c r="V226" s="320"/>
      <c r="W226" s="320"/>
      <c r="X226" s="320"/>
      <c r="Y226" s="320"/>
      <c r="Z226" s="320"/>
      <c r="AA226" s="48"/>
      <c r="AB226" s="48"/>
      <c r="AC226" s="48"/>
    </row>
    <row r="227" spans="1:68" ht="16.5" hidden="1" customHeight="1" x14ac:dyDescent="0.25">
      <c r="A227" s="279" t="s">
        <v>313</v>
      </c>
      <c r="B227" s="280"/>
      <c r="C227" s="280"/>
      <c r="D227" s="280"/>
      <c r="E227" s="280"/>
      <c r="F227" s="280"/>
      <c r="G227" s="280"/>
      <c r="H227" s="280"/>
      <c r="I227" s="280"/>
      <c r="J227" s="280"/>
      <c r="K227" s="280"/>
      <c r="L227" s="280"/>
      <c r="M227" s="280"/>
      <c r="N227" s="280"/>
      <c r="O227" s="280"/>
      <c r="P227" s="280"/>
      <c r="Q227" s="280"/>
      <c r="R227" s="280"/>
      <c r="S227" s="280"/>
      <c r="T227" s="280"/>
      <c r="U227" s="280"/>
      <c r="V227" s="280"/>
      <c r="W227" s="280"/>
      <c r="X227" s="280"/>
      <c r="Y227" s="280"/>
      <c r="Z227" s="280"/>
      <c r="AA227" s="263"/>
      <c r="AB227" s="263"/>
      <c r="AC227" s="263"/>
    </row>
    <row r="228" spans="1:68" ht="14.25" hidden="1" customHeight="1" x14ac:dyDescent="0.25">
      <c r="A228" s="291" t="s">
        <v>64</v>
      </c>
      <c r="B228" s="280"/>
      <c r="C228" s="280"/>
      <c r="D228" s="280"/>
      <c r="E228" s="280"/>
      <c r="F228" s="280"/>
      <c r="G228" s="280"/>
      <c r="H228" s="280"/>
      <c r="I228" s="280"/>
      <c r="J228" s="280"/>
      <c r="K228" s="280"/>
      <c r="L228" s="280"/>
      <c r="M228" s="280"/>
      <c r="N228" s="280"/>
      <c r="O228" s="280"/>
      <c r="P228" s="280"/>
      <c r="Q228" s="280"/>
      <c r="R228" s="280"/>
      <c r="S228" s="280"/>
      <c r="T228" s="280"/>
      <c r="U228" s="280"/>
      <c r="V228" s="280"/>
      <c r="W228" s="280"/>
      <c r="X228" s="280"/>
      <c r="Y228" s="280"/>
      <c r="Z228" s="280"/>
      <c r="AA228" s="264"/>
      <c r="AB228" s="264"/>
      <c r="AC228" s="264"/>
    </row>
    <row r="229" spans="1:68" ht="27" hidden="1" customHeight="1" x14ac:dyDescent="0.25">
      <c r="A229" s="54" t="s">
        <v>314</v>
      </c>
      <c r="B229" s="54" t="s">
        <v>315</v>
      </c>
      <c r="C229" s="31">
        <v>4301071029</v>
      </c>
      <c r="D229" s="281">
        <v>4607111035899</v>
      </c>
      <c r="E229" s="282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8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86"/>
      <c r="R229" s="286"/>
      <c r="S229" s="286"/>
      <c r="T229" s="287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283"/>
      <c r="B230" s="280"/>
      <c r="C230" s="280"/>
      <c r="D230" s="280"/>
      <c r="E230" s="280"/>
      <c r="F230" s="280"/>
      <c r="G230" s="280"/>
      <c r="H230" s="280"/>
      <c r="I230" s="280"/>
      <c r="J230" s="280"/>
      <c r="K230" s="280"/>
      <c r="L230" s="280"/>
      <c r="M230" s="280"/>
      <c r="N230" s="280"/>
      <c r="O230" s="284"/>
      <c r="P230" s="276" t="s">
        <v>73</v>
      </c>
      <c r="Q230" s="277"/>
      <c r="R230" s="277"/>
      <c r="S230" s="277"/>
      <c r="T230" s="277"/>
      <c r="U230" s="277"/>
      <c r="V230" s="278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hidden="1" x14ac:dyDescent="0.2">
      <c r="A231" s="280"/>
      <c r="B231" s="280"/>
      <c r="C231" s="280"/>
      <c r="D231" s="280"/>
      <c r="E231" s="280"/>
      <c r="F231" s="280"/>
      <c r="G231" s="280"/>
      <c r="H231" s="280"/>
      <c r="I231" s="280"/>
      <c r="J231" s="280"/>
      <c r="K231" s="280"/>
      <c r="L231" s="280"/>
      <c r="M231" s="280"/>
      <c r="N231" s="280"/>
      <c r="O231" s="284"/>
      <c r="P231" s="276" t="s">
        <v>73</v>
      </c>
      <c r="Q231" s="277"/>
      <c r="R231" s="277"/>
      <c r="S231" s="277"/>
      <c r="T231" s="277"/>
      <c r="U231" s="277"/>
      <c r="V231" s="278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hidden="1" customHeight="1" x14ac:dyDescent="0.2">
      <c r="A232" s="319" t="s">
        <v>316</v>
      </c>
      <c r="B232" s="320"/>
      <c r="C232" s="320"/>
      <c r="D232" s="320"/>
      <c r="E232" s="320"/>
      <c r="F232" s="320"/>
      <c r="G232" s="320"/>
      <c r="H232" s="320"/>
      <c r="I232" s="320"/>
      <c r="J232" s="320"/>
      <c r="K232" s="320"/>
      <c r="L232" s="320"/>
      <c r="M232" s="320"/>
      <c r="N232" s="320"/>
      <c r="O232" s="320"/>
      <c r="P232" s="320"/>
      <c r="Q232" s="320"/>
      <c r="R232" s="320"/>
      <c r="S232" s="320"/>
      <c r="T232" s="320"/>
      <c r="U232" s="320"/>
      <c r="V232" s="320"/>
      <c r="W232" s="320"/>
      <c r="X232" s="320"/>
      <c r="Y232" s="320"/>
      <c r="Z232" s="320"/>
      <c r="AA232" s="48"/>
      <c r="AB232" s="48"/>
      <c r="AC232" s="48"/>
    </row>
    <row r="233" spans="1:68" ht="16.5" hidden="1" customHeight="1" x14ac:dyDescent="0.25">
      <c r="A233" s="279" t="s">
        <v>317</v>
      </c>
      <c r="B233" s="280"/>
      <c r="C233" s="280"/>
      <c r="D233" s="280"/>
      <c r="E233" s="280"/>
      <c r="F233" s="280"/>
      <c r="G233" s="280"/>
      <c r="H233" s="280"/>
      <c r="I233" s="280"/>
      <c r="J233" s="280"/>
      <c r="K233" s="280"/>
      <c r="L233" s="280"/>
      <c r="M233" s="280"/>
      <c r="N233" s="280"/>
      <c r="O233" s="280"/>
      <c r="P233" s="280"/>
      <c r="Q233" s="280"/>
      <c r="R233" s="280"/>
      <c r="S233" s="280"/>
      <c r="T233" s="280"/>
      <c r="U233" s="280"/>
      <c r="V233" s="280"/>
      <c r="W233" s="280"/>
      <c r="X233" s="280"/>
      <c r="Y233" s="280"/>
      <c r="Z233" s="280"/>
      <c r="AA233" s="263"/>
      <c r="AB233" s="263"/>
      <c r="AC233" s="263"/>
    </row>
    <row r="234" spans="1:68" ht="14.25" hidden="1" customHeight="1" x14ac:dyDescent="0.25">
      <c r="A234" s="291" t="s">
        <v>318</v>
      </c>
      <c r="B234" s="280"/>
      <c r="C234" s="280"/>
      <c r="D234" s="280"/>
      <c r="E234" s="280"/>
      <c r="F234" s="280"/>
      <c r="G234" s="280"/>
      <c r="H234" s="280"/>
      <c r="I234" s="280"/>
      <c r="J234" s="280"/>
      <c r="K234" s="280"/>
      <c r="L234" s="280"/>
      <c r="M234" s="280"/>
      <c r="N234" s="280"/>
      <c r="O234" s="280"/>
      <c r="P234" s="280"/>
      <c r="Q234" s="280"/>
      <c r="R234" s="280"/>
      <c r="S234" s="280"/>
      <c r="T234" s="280"/>
      <c r="U234" s="280"/>
      <c r="V234" s="280"/>
      <c r="W234" s="280"/>
      <c r="X234" s="280"/>
      <c r="Y234" s="280"/>
      <c r="Z234" s="280"/>
      <c r="AA234" s="264"/>
      <c r="AB234" s="264"/>
      <c r="AC234" s="264"/>
    </row>
    <row r="235" spans="1:68" ht="27" hidden="1" customHeight="1" x14ac:dyDescent="0.25">
      <c r="A235" s="54" t="s">
        <v>319</v>
      </c>
      <c r="B235" s="54" t="s">
        <v>320</v>
      </c>
      <c r="C235" s="31">
        <v>4301133004</v>
      </c>
      <c r="D235" s="281">
        <v>4607111039774</v>
      </c>
      <c r="E235" s="282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33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86"/>
      <c r="R235" s="286"/>
      <c r="S235" s="286"/>
      <c r="T235" s="287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283"/>
      <c r="B236" s="280"/>
      <c r="C236" s="280"/>
      <c r="D236" s="280"/>
      <c r="E236" s="280"/>
      <c r="F236" s="280"/>
      <c r="G236" s="280"/>
      <c r="H236" s="280"/>
      <c r="I236" s="280"/>
      <c r="J236" s="280"/>
      <c r="K236" s="280"/>
      <c r="L236" s="280"/>
      <c r="M236" s="280"/>
      <c r="N236" s="280"/>
      <c r="O236" s="284"/>
      <c r="P236" s="276" t="s">
        <v>73</v>
      </c>
      <c r="Q236" s="277"/>
      <c r="R236" s="277"/>
      <c r="S236" s="277"/>
      <c r="T236" s="277"/>
      <c r="U236" s="277"/>
      <c r="V236" s="278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hidden="1" x14ac:dyDescent="0.2">
      <c r="A237" s="280"/>
      <c r="B237" s="280"/>
      <c r="C237" s="280"/>
      <c r="D237" s="280"/>
      <c r="E237" s="280"/>
      <c r="F237" s="280"/>
      <c r="G237" s="280"/>
      <c r="H237" s="280"/>
      <c r="I237" s="280"/>
      <c r="J237" s="280"/>
      <c r="K237" s="280"/>
      <c r="L237" s="280"/>
      <c r="M237" s="280"/>
      <c r="N237" s="280"/>
      <c r="O237" s="284"/>
      <c r="P237" s="276" t="s">
        <v>73</v>
      </c>
      <c r="Q237" s="277"/>
      <c r="R237" s="277"/>
      <c r="S237" s="277"/>
      <c r="T237" s="277"/>
      <c r="U237" s="277"/>
      <c r="V237" s="278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hidden="1" customHeight="1" x14ac:dyDescent="0.25">
      <c r="A238" s="291" t="s">
        <v>121</v>
      </c>
      <c r="B238" s="280"/>
      <c r="C238" s="280"/>
      <c r="D238" s="280"/>
      <c r="E238" s="280"/>
      <c r="F238" s="280"/>
      <c r="G238" s="280"/>
      <c r="H238" s="280"/>
      <c r="I238" s="280"/>
      <c r="J238" s="280"/>
      <c r="K238" s="280"/>
      <c r="L238" s="280"/>
      <c r="M238" s="280"/>
      <c r="N238" s="280"/>
      <c r="O238" s="280"/>
      <c r="P238" s="280"/>
      <c r="Q238" s="280"/>
      <c r="R238" s="280"/>
      <c r="S238" s="280"/>
      <c r="T238" s="280"/>
      <c r="U238" s="280"/>
      <c r="V238" s="280"/>
      <c r="W238" s="280"/>
      <c r="X238" s="280"/>
      <c r="Y238" s="280"/>
      <c r="Z238" s="280"/>
      <c r="AA238" s="264"/>
      <c r="AB238" s="264"/>
      <c r="AC238" s="264"/>
    </row>
    <row r="239" spans="1:68" ht="37.5" hidden="1" customHeight="1" x14ac:dyDescent="0.25">
      <c r="A239" s="54" t="s">
        <v>322</v>
      </c>
      <c r="B239" s="54" t="s">
        <v>323</v>
      </c>
      <c r="C239" s="31">
        <v>4301135400</v>
      </c>
      <c r="D239" s="281">
        <v>4607111039361</v>
      </c>
      <c r="E239" s="282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36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86"/>
      <c r="R239" s="286"/>
      <c r="S239" s="286"/>
      <c r="T239" s="287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283"/>
      <c r="B240" s="280"/>
      <c r="C240" s="280"/>
      <c r="D240" s="280"/>
      <c r="E240" s="280"/>
      <c r="F240" s="280"/>
      <c r="G240" s="280"/>
      <c r="H240" s="280"/>
      <c r="I240" s="280"/>
      <c r="J240" s="280"/>
      <c r="K240" s="280"/>
      <c r="L240" s="280"/>
      <c r="M240" s="280"/>
      <c r="N240" s="280"/>
      <c r="O240" s="284"/>
      <c r="P240" s="276" t="s">
        <v>73</v>
      </c>
      <c r="Q240" s="277"/>
      <c r="R240" s="277"/>
      <c r="S240" s="277"/>
      <c r="T240" s="277"/>
      <c r="U240" s="277"/>
      <c r="V240" s="278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hidden="1" x14ac:dyDescent="0.2">
      <c r="A241" s="280"/>
      <c r="B241" s="280"/>
      <c r="C241" s="280"/>
      <c r="D241" s="280"/>
      <c r="E241" s="280"/>
      <c r="F241" s="280"/>
      <c r="G241" s="280"/>
      <c r="H241" s="280"/>
      <c r="I241" s="280"/>
      <c r="J241" s="280"/>
      <c r="K241" s="280"/>
      <c r="L241" s="280"/>
      <c r="M241" s="280"/>
      <c r="N241" s="280"/>
      <c r="O241" s="284"/>
      <c r="P241" s="276" t="s">
        <v>73</v>
      </c>
      <c r="Q241" s="277"/>
      <c r="R241" s="277"/>
      <c r="S241" s="277"/>
      <c r="T241" s="277"/>
      <c r="U241" s="277"/>
      <c r="V241" s="278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hidden="1" customHeight="1" x14ac:dyDescent="0.2">
      <c r="A242" s="319" t="s">
        <v>324</v>
      </c>
      <c r="B242" s="320"/>
      <c r="C242" s="320"/>
      <c r="D242" s="320"/>
      <c r="E242" s="320"/>
      <c r="F242" s="320"/>
      <c r="G242" s="320"/>
      <c r="H242" s="320"/>
      <c r="I242" s="320"/>
      <c r="J242" s="320"/>
      <c r="K242" s="320"/>
      <c r="L242" s="320"/>
      <c r="M242" s="320"/>
      <c r="N242" s="320"/>
      <c r="O242" s="320"/>
      <c r="P242" s="320"/>
      <c r="Q242" s="320"/>
      <c r="R242" s="320"/>
      <c r="S242" s="320"/>
      <c r="T242" s="320"/>
      <c r="U242" s="320"/>
      <c r="V242" s="320"/>
      <c r="W242" s="320"/>
      <c r="X242" s="320"/>
      <c r="Y242" s="320"/>
      <c r="Z242" s="320"/>
      <c r="AA242" s="48"/>
      <c r="AB242" s="48"/>
      <c r="AC242" s="48"/>
    </row>
    <row r="243" spans="1:68" ht="16.5" hidden="1" customHeight="1" x14ac:dyDescent="0.25">
      <c r="A243" s="279" t="s">
        <v>324</v>
      </c>
      <c r="B243" s="280"/>
      <c r="C243" s="280"/>
      <c r="D243" s="280"/>
      <c r="E243" s="280"/>
      <c r="F243" s="280"/>
      <c r="G243" s="280"/>
      <c r="H243" s="280"/>
      <c r="I243" s="280"/>
      <c r="J243" s="280"/>
      <c r="K243" s="280"/>
      <c r="L243" s="280"/>
      <c r="M243" s="280"/>
      <c r="N243" s="280"/>
      <c r="O243" s="280"/>
      <c r="P243" s="280"/>
      <c r="Q243" s="280"/>
      <c r="R243" s="280"/>
      <c r="S243" s="280"/>
      <c r="T243" s="280"/>
      <c r="U243" s="280"/>
      <c r="V243" s="280"/>
      <c r="W243" s="280"/>
      <c r="X243" s="280"/>
      <c r="Y243" s="280"/>
      <c r="Z243" s="280"/>
      <c r="AA243" s="263"/>
      <c r="AB243" s="263"/>
      <c r="AC243" s="263"/>
    </row>
    <row r="244" spans="1:68" ht="14.25" hidden="1" customHeight="1" x14ac:dyDescent="0.25">
      <c r="A244" s="291" t="s">
        <v>64</v>
      </c>
      <c r="B244" s="280"/>
      <c r="C244" s="280"/>
      <c r="D244" s="280"/>
      <c r="E244" s="280"/>
      <c r="F244" s="280"/>
      <c r="G244" s="280"/>
      <c r="H244" s="280"/>
      <c r="I244" s="280"/>
      <c r="J244" s="280"/>
      <c r="K244" s="280"/>
      <c r="L244" s="280"/>
      <c r="M244" s="280"/>
      <c r="N244" s="280"/>
      <c r="O244" s="280"/>
      <c r="P244" s="280"/>
      <c r="Q244" s="280"/>
      <c r="R244" s="280"/>
      <c r="S244" s="280"/>
      <c r="T244" s="280"/>
      <c r="U244" s="280"/>
      <c r="V244" s="280"/>
      <c r="W244" s="280"/>
      <c r="X244" s="280"/>
      <c r="Y244" s="280"/>
      <c r="Z244" s="280"/>
      <c r="AA244" s="264"/>
      <c r="AB244" s="264"/>
      <c r="AC244" s="264"/>
    </row>
    <row r="245" spans="1:68" ht="27" hidden="1" customHeight="1" x14ac:dyDescent="0.25">
      <c r="A245" s="54" t="s">
        <v>325</v>
      </c>
      <c r="B245" s="54" t="s">
        <v>326</v>
      </c>
      <c r="C245" s="31">
        <v>4301071014</v>
      </c>
      <c r="D245" s="281">
        <v>4640242181264</v>
      </c>
      <c r="E245" s="282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76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86"/>
      <c r="R245" s="286"/>
      <c r="S245" s="286"/>
      <c r="T245" s="287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4301071021</v>
      </c>
      <c r="D246" s="281">
        <v>4640242181325</v>
      </c>
      <c r="E246" s="282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356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86"/>
      <c r="R246" s="286"/>
      <c r="S246" s="286"/>
      <c r="T246" s="287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4301070993</v>
      </c>
      <c r="D247" s="281">
        <v>4640242180670</v>
      </c>
      <c r="E247" s="282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417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86"/>
      <c r="R247" s="286"/>
      <c r="S247" s="286"/>
      <c r="T247" s="287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283"/>
      <c r="B248" s="280"/>
      <c r="C248" s="280"/>
      <c r="D248" s="280"/>
      <c r="E248" s="280"/>
      <c r="F248" s="280"/>
      <c r="G248" s="280"/>
      <c r="H248" s="280"/>
      <c r="I248" s="280"/>
      <c r="J248" s="280"/>
      <c r="K248" s="280"/>
      <c r="L248" s="280"/>
      <c r="M248" s="280"/>
      <c r="N248" s="280"/>
      <c r="O248" s="284"/>
      <c r="P248" s="276" t="s">
        <v>73</v>
      </c>
      <c r="Q248" s="277"/>
      <c r="R248" s="277"/>
      <c r="S248" s="277"/>
      <c r="T248" s="277"/>
      <c r="U248" s="277"/>
      <c r="V248" s="278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hidden="1" x14ac:dyDescent="0.2">
      <c r="A249" s="280"/>
      <c r="B249" s="280"/>
      <c r="C249" s="280"/>
      <c r="D249" s="280"/>
      <c r="E249" s="280"/>
      <c r="F249" s="280"/>
      <c r="G249" s="280"/>
      <c r="H249" s="280"/>
      <c r="I249" s="280"/>
      <c r="J249" s="280"/>
      <c r="K249" s="280"/>
      <c r="L249" s="280"/>
      <c r="M249" s="280"/>
      <c r="N249" s="280"/>
      <c r="O249" s="284"/>
      <c r="P249" s="276" t="s">
        <v>73</v>
      </c>
      <c r="Q249" s="277"/>
      <c r="R249" s="277"/>
      <c r="S249" s="277"/>
      <c r="T249" s="277"/>
      <c r="U249" s="277"/>
      <c r="V249" s="278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hidden="1" customHeight="1" x14ac:dyDescent="0.25">
      <c r="A250" s="291" t="s">
        <v>77</v>
      </c>
      <c r="B250" s="280"/>
      <c r="C250" s="280"/>
      <c r="D250" s="280"/>
      <c r="E250" s="280"/>
      <c r="F250" s="280"/>
      <c r="G250" s="280"/>
      <c r="H250" s="280"/>
      <c r="I250" s="280"/>
      <c r="J250" s="280"/>
      <c r="K250" s="280"/>
      <c r="L250" s="280"/>
      <c r="M250" s="280"/>
      <c r="N250" s="280"/>
      <c r="O250" s="280"/>
      <c r="P250" s="280"/>
      <c r="Q250" s="280"/>
      <c r="R250" s="280"/>
      <c r="S250" s="280"/>
      <c r="T250" s="280"/>
      <c r="U250" s="280"/>
      <c r="V250" s="280"/>
      <c r="W250" s="280"/>
      <c r="X250" s="280"/>
      <c r="Y250" s="280"/>
      <c r="Z250" s="280"/>
      <c r="AA250" s="264"/>
      <c r="AB250" s="264"/>
      <c r="AC250" s="264"/>
    </row>
    <row r="251" spans="1:68" ht="27" customHeight="1" x14ac:dyDescent="0.25">
      <c r="A251" s="54" t="s">
        <v>333</v>
      </c>
      <c r="B251" s="54" t="s">
        <v>334</v>
      </c>
      <c r="C251" s="31">
        <v>4301132080</v>
      </c>
      <c r="D251" s="281">
        <v>4640242180397</v>
      </c>
      <c r="E251" s="282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1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86"/>
      <c r="R251" s="286"/>
      <c r="S251" s="286"/>
      <c r="T251" s="287"/>
      <c r="U251" s="34"/>
      <c r="V251" s="34"/>
      <c r="W251" s="35" t="s">
        <v>70</v>
      </c>
      <c r="X251" s="268">
        <v>48</v>
      </c>
      <c r="Y251" s="269">
        <f>IFERROR(IF(X251="","",X251),"")</f>
        <v>48</v>
      </c>
      <c r="Z251" s="36">
        <f>IFERROR(IF(X251="","",X251*0.0155),"")</f>
        <v>0.74399999999999999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300.48</v>
      </c>
      <c r="BN251" s="67">
        <f>IFERROR(Y251*I251,"0")</f>
        <v>300.48</v>
      </c>
      <c r="BO251" s="67">
        <f>IFERROR(X251/J251,"0")</f>
        <v>0.5714285714285714</v>
      </c>
      <c r="BP251" s="67">
        <f>IFERROR(Y251/J251,"0")</f>
        <v>0.5714285714285714</v>
      </c>
    </row>
    <row r="252" spans="1:68" ht="27" hidden="1" customHeight="1" x14ac:dyDescent="0.25">
      <c r="A252" s="54" t="s">
        <v>336</v>
      </c>
      <c r="B252" s="54" t="s">
        <v>337</v>
      </c>
      <c r="C252" s="31">
        <v>4301132104</v>
      </c>
      <c r="D252" s="281">
        <v>4640242181219</v>
      </c>
      <c r="E252" s="282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288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86"/>
      <c r="R252" s="286"/>
      <c r="S252" s="286"/>
      <c r="T252" s="287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x14ac:dyDescent="0.2">
      <c r="A253" s="283"/>
      <c r="B253" s="280"/>
      <c r="C253" s="280"/>
      <c r="D253" s="280"/>
      <c r="E253" s="280"/>
      <c r="F253" s="280"/>
      <c r="G253" s="280"/>
      <c r="H253" s="280"/>
      <c r="I253" s="280"/>
      <c r="J253" s="280"/>
      <c r="K253" s="280"/>
      <c r="L253" s="280"/>
      <c r="M253" s="280"/>
      <c r="N253" s="280"/>
      <c r="O253" s="284"/>
      <c r="P253" s="276" t="s">
        <v>73</v>
      </c>
      <c r="Q253" s="277"/>
      <c r="R253" s="277"/>
      <c r="S253" s="277"/>
      <c r="T253" s="277"/>
      <c r="U253" s="277"/>
      <c r="V253" s="278"/>
      <c r="W253" s="37" t="s">
        <v>70</v>
      </c>
      <c r="X253" s="270">
        <f>IFERROR(SUM(X251:X252),"0")</f>
        <v>48</v>
      </c>
      <c r="Y253" s="270">
        <f>IFERROR(SUM(Y251:Y252),"0")</f>
        <v>48</v>
      </c>
      <c r="Z253" s="270">
        <f>IFERROR(IF(Z251="",0,Z251),"0")+IFERROR(IF(Z252="",0,Z252),"0")</f>
        <v>0.74399999999999999</v>
      </c>
      <c r="AA253" s="271"/>
      <c r="AB253" s="271"/>
      <c r="AC253" s="271"/>
    </row>
    <row r="254" spans="1:68" x14ac:dyDescent="0.2">
      <c r="A254" s="280"/>
      <c r="B254" s="280"/>
      <c r="C254" s="280"/>
      <c r="D254" s="280"/>
      <c r="E254" s="280"/>
      <c r="F254" s="280"/>
      <c r="G254" s="280"/>
      <c r="H254" s="280"/>
      <c r="I254" s="280"/>
      <c r="J254" s="280"/>
      <c r="K254" s="280"/>
      <c r="L254" s="280"/>
      <c r="M254" s="280"/>
      <c r="N254" s="280"/>
      <c r="O254" s="284"/>
      <c r="P254" s="276" t="s">
        <v>73</v>
      </c>
      <c r="Q254" s="277"/>
      <c r="R254" s="277"/>
      <c r="S254" s="277"/>
      <c r="T254" s="277"/>
      <c r="U254" s="277"/>
      <c r="V254" s="278"/>
      <c r="W254" s="37" t="s">
        <v>74</v>
      </c>
      <c r="X254" s="270">
        <f>IFERROR(SUMPRODUCT(X251:X252*H251:H252),"0")</f>
        <v>288</v>
      </c>
      <c r="Y254" s="270">
        <f>IFERROR(SUMPRODUCT(Y251:Y252*H251:H252),"0")</f>
        <v>288</v>
      </c>
      <c r="Z254" s="37"/>
      <c r="AA254" s="271"/>
      <c r="AB254" s="271"/>
      <c r="AC254" s="271"/>
    </row>
    <row r="255" spans="1:68" ht="14.25" hidden="1" customHeight="1" x14ac:dyDescent="0.25">
      <c r="A255" s="291" t="s">
        <v>115</v>
      </c>
      <c r="B255" s="280"/>
      <c r="C255" s="280"/>
      <c r="D255" s="280"/>
      <c r="E255" s="280"/>
      <c r="F255" s="280"/>
      <c r="G255" s="280"/>
      <c r="H255" s="280"/>
      <c r="I255" s="280"/>
      <c r="J255" s="280"/>
      <c r="K255" s="280"/>
      <c r="L255" s="280"/>
      <c r="M255" s="280"/>
      <c r="N255" s="280"/>
      <c r="O255" s="280"/>
      <c r="P255" s="280"/>
      <c r="Q255" s="280"/>
      <c r="R255" s="280"/>
      <c r="S255" s="280"/>
      <c r="T255" s="280"/>
      <c r="U255" s="280"/>
      <c r="V255" s="280"/>
      <c r="W255" s="280"/>
      <c r="X255" s="280"/>
      <c r="Y255" s="280"/>
      <c r="Z255" s="280"/>
      <c r="AA255" s="264"/>
      <c r="AB255" s="264"/>
      <c r="AC255" s="264"/>
    </row>
    <row r="256" spans="1:68" ht="27" hidden="1" customHeight="1" x14ac:dyDescent="0.25">
      <c r="A256" s="54" t="s">
        <v>338</v>
      </c>
      <c r="B256" s="54" t="s">
        <v>339</v>
      </c>
      <c r="C256" s="31">
        <v>4301136051</v>
      </c>
      <c r="D256" s="281">
        <v>4640242180304</v>
      </c>
      <c r="E256" s="282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4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86"/>
      <c r="R256" s="286"/>
      <c r="S256" s="286"/>
      <c r="T256" s="287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341</v>
      </c>
      <c r="B257" s="54" t="s">
        <v>342</v>
      </c>
      <c r="C257" s="31">
        <v>4301136053</v>
      </c>
      <c r="D257" s="281">
        <v>4640242180236</v>
      </c>
      <c r="E257" s="282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45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86"/>
      <c r="R257" s="286"/>
      <c r="S257" s="286"/>
      <c r="T257" s="287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IFERROR(IF(X257="","",X257*0.0155),"")</f>
        <v>0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343</v>
      </c>
      <c r="B258" s="54" t="s">
        <v>344</v>
      </c>
      <c r="C258" s="31">
        <v>4301136052</v>
      </c>
      <c r="D258" s="281">
        <v>4640242180410</v>
      </c>
      <c r="E258" s="282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34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86"/>
      <c r="R258" s="286"/>
      <c r="S258" s="286"/>
      <c r="T258" s="287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283"/>
      <c r="B259" s="280"/>
      <c r="C259" s="280"/>
      <c r="D259" s="280"/>
      <c r="E259" s="280"/>
      <c r="F259" s="280"/>
      <c r="G259" s="280"/>
      <c r="H259" s="280"/>
      <c r="I259" s="280"/>
      <c r="J259" s="280"/>
      <c r="K259" s="280"/>
      <c r="L259" s="280"/>
      <c r="M259" s="280"/>
      <c r="N259" s="280"/>
      <c r="O259" s="284"/>
      <c r="P259" s="276" t="s">
        <v>73</v>
      </c>
      <c r="Q259" s="277"/>
      <c r="R259" s="277"/>
      <c r="S259" s="277"/>
      <c r="T259" s="277"/>
      <c r="U259" s="277"/>
      <c r="V259" s="278"/>
      <c r="W259" s="37" t="s">
        <v>70</v>
      </c>
      <c r="X259" s="270">
        <f>IFERROR(SUM(X256:X258),"0")</f>
        <v>0</v>
      </c>
      <c r="Y259" s="270">
        <f>IFERROR(SUM(Y256:Y258),"0")</f>
        <v>0</v>
      </c>
      <c r="Z259" s="270">
        <f>IFERROR(IF(Z256="",0,Z256),"0")+IFERROR(IF(Z257="",0,Z257),"0")+IFERROR(IF(Z258="",0,Z258),"0")</f>
        <v>0</v>
      </c>
      <c r="AA259" s="271"/>
      <c r="AB259" s="271"/>
      <c r="AC259" s="271"/>
    </row>
    <row r="260" spans="1:68" hidden="1" x14ac:dyDescent="0.2">
      <c r="A260" s="280"/>
      <c r="B260" s="280"/>
      <c r="C260" s="280"/>
      <c r="D260" s="280"/>
      <c r="E260" s="280"/>
      <c r="F260" s="280"/>
      <c r="G260" s="280"/>
      <c r="H260" s="280"/>
      <c r="I260" s="280"/>
      <c r="J260" s="280"/>
      <c r="K260" s="280"/>
      <c r="L260" s="280"/>
      <c r="M260" s="280"/>
      <c r="N260" s="280"/>
      <c r="O260" s="284"/>
      <c r="P260" s="276" t="s">
        <v>73</v>
      </c>
      <c r="Q260" s="277"/>
      <c r="R260" s="277"/>
      <c r="S260" s="277"/>
      <c r="T260" s="277"/>
      <c r="U260" s="277"/>
      <c r="V260" s="278"/>
      <c r="W260" s="37" t="s">
        <v>74</v>
      </c>
      <c r="X260" s="270">
        <f>IFERROR(SUMPRODUCT(X256:X258*H256:H258),"0")</f>
        <v>0</v>
      </c>
      <c r="Y260" s="270">
        <f>IFERROR(SUMPRODUCT(Y256:Y258*H256:H258),"0")</f>
        <v>0</v>
      </c>
      <c r="Z260" s="37"/>
      <c r="AA260" s="271"/>
      <c r="AB260" s="271"/>
      <c r="AC260" s="271"/>
    </row>
    <row r="261" spans="1:68" ht="14.25" hidden="1" customHeight="1" x14ac:dyDescent="0.25">
      <c r="A261" s="291" t="s">
        <v>121</v>
      </c>
      <c r="B261" s="280"/>
      <c r="C261" s="280"/>
      <c r="D261" s="280"/>
      <c r="E261" s="280"/>
      <c r="F261" s="280"/>
      <c r="G261" s="280"/>
      <c r="H261" s="280"/>
      <c r="I261" s="280"/>
      <c r="J261" s="280"/>
      <c r="K261" s="280"/>
      <c r="L261" s="280"/>
      <c r="M261" s="280"/>
      <c r="N261" s="280"/>
      <c r="O261" s="280"/>
      <c r="P261" s="280"/>
      <c r="Q261" s="280"/>
      <c r="R261" s="280"/>
      <c r="S261" s="280"/>
      <c r="T261" s="280"/>
      <c r="U261" s="280"/>
      <c r="V261" s="280"/>
      <c r="W261" s="280"/>
      <c r="X261" s="280"/>
      <c r="Y261" s="280"/>
      <c r="Z261" s="280"/>
      <c r="AA261" s="264"/>
      <c r="AB261" s="264"/>
      <c r="AC261" s="264"/>
    </row>
    <row r="262" spans="1:68" ht="37.5" hidden="1" customHeight="1" x14ac:dyDescent="0.25">
      <c r="A262" s="54" t="s">
        <v>345</v>
      </c>
      <c r="B262" s="54" t="s">
        <v>346</v>
      </c>
      <c r="C262" s="31">
        <v>4301135504</v>
      </c>
      <c r="D262" s="281">
        <v>4640242181554</v>
      </c>
      <c r="E262" s="282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432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86"/>
      <c r="R262" s="286"/>
      <c r="S262" s="286"/>
      <c r="T262" s="287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81">
        <v>4640242181561</v>
      </c>
      <c r="E263" s="282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406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86"/>
      <c r="R263" s="286"/>
      <c r="S263" s="286"/>
      <c r="T263" s="287"/>
      <c r="U263" s="34"/>
      <c r="V263" s="34"/>
      <c r="W263" s="35" t="s">
        <v>70</v>
      </c>
      <c r="X263" s="268">
        <v>56</v>
      </c>
      <c r="Y263" s="269">
        <f t="shared" si="12"/>
        <v>56</v>
      </c>
      <c r="Z263" s="36">
        <f>IFERROR(IF(X263="","",X263*0.00936),"")</f>
        <v>0.52415999999999996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217.952</v>
      </c>
      <c r="BN263" s="67">
        <f t="shared" si="14"/>
        <v>217.952</v>
      </c>
      <c r="BO263" s="67">
        <f t="shared" si="15"/>
        <v>0.44444444444444442</v>
      </c>
      <c r="BP263" s="67">
        <f t="shared" si="16"/>
        <v>0.44444444444444442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81">
        <v>4640242181424</v>
      </c>
      <c r="E264" s="282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36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86"/>
      <c r="R264" s="286"/>
      <c r="S264" s="286"/>
      <c r="T264" s="287"/>
      <c r="U264" s="34"/>
      <c r="V264" s="34"/>
      <c r="W264" s="35" t="s">
        <v>70</v>
      </c>
      <c r="X264" s="268">
        <v>12</v>
      </c>
      <c r="Y264" s="269">
        <f t="shared" si="12"/>
        <v>12</v>
      </c>
      <c r="Z264" s="36">
        <f>IFERROR(IF(X264="","",X264*0.0155),"")</f>
        <v>0.186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68.820000000000007</v>
      </c>
      <c r="BN264" s="67">
        <f t="shared" si="14"/>
        <v>68.820000000000007</v>
      </c>
      <c r="BO264" s="67">
        <f t="shared" si="15"/>
        <v>0.14285714285714285</v>
      </c>
      <c r="BP264" s="67">
        <f t="shared" si="16"/>
        <v>0.14285714285714285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81">
        <v>4640242181523</v>
      </c>
      <c r="E265" s="282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311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86"/>
      <c r="R265" s="286"/>
      <c r="S265" s="286"/>
      <c r="T265" s="287"/>
      <c r="U265" s="34"/>
      <c r="V265" s="34"/>
      <c r="W265" s="35" t="s">
        <v>70</v>
      </c>
      <c r="X265" s="268">
        <v>28</v>
      </c>
      <c r="Y265" s="269">
        <f t="shared" si="12"/>
        <v>28</v>
      </c>
      <c r="Z265" s="36">
        <f t="shared" ref="Z265:Z270" si="17">IFERROR(IF(X265="","",X265*0.00936),"")</f>
        <v>0.26207999999999998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89.376000000000005</v>
      </c>
      <c r="BN265" s="67">
        <f t="shared" si="14"/>
        <v>89.376000000000005</v>
      </c>
      <c r="BO265" s="67">
        <f t="shared" si="15"/>
        <v>0.22222222222222221</v>
      </c>
      <c r="BP265" s="67">
        <f t="shared" si="16"/>
        <v>0.22222222222222221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81">
        <v>4640242181486</v>
      </c>
      <c r="E266" s="282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321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86"/>
      <c r="R266" s="286"/>
      <c r="S266" s="286"/>
      <c r="T266" s="287"/>
      <c r="U266" s="34"/>
      <c r="V266" s="34"/>
      <c r="W266" s="35" t="s">
        <v>70</v>
      </c>
      <c r="X266" s="268">
        <v>56</v>
      </c>
      <c r="Y266" s="269">
        <f t="shared" si="12"/>
        <v>56</v>
      </c>
      <c r="Z266" s="36">
        <f t="shared" si="17"/>
        <v>0.52415999999999996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217.952</v>
      </c>
      <c r="BN266" s="67">
        <f t="shared" si="14"/>
        <v>217.952</v>
      </c>
      <c r="BO266" s="67">
        <f t="shared" si="15"/>
        <v>0.44444444444444442</v>
      </c>
      <c r="BP266" s="67">
        <f t="shared" si="16"/>
        <v>0.44444444444444442</v>
      </c>
    </row>
    <row r="267" spans="1:68" ht="37.5" hidden="1" customHeight="1" x14ac:dyDescent="0.25">
      <c r="A267" s="54" t="s">
        <v>357</v>
      </c>
      <c r="B267" s="54" t="s">
        <v>358</v>
      </c>
      <c r="C267" s="31">
        <v>4301135402</v>
      </c>
      <c r="D267" s="281">
        <v>4640242181493</v>
      </c>
      <c r="E267" s="282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330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86"/>
      <c r="R267" s="286"/>
      <c r="S267" s="286"/>
      <c r="T267" s="287"/>
      <c r="U267" s="34"/>
      <c r="V267" s="34"/>
      <c r="W267" s="35" t="s">
        <v>70</v>
      </c>
      <c r="X267" s="268">
        <v>0</v>
      </c>
      <c r="Y267" s="269">
        <f t="shared" si="12"/>
        <v>0</v>
      </c>
      <c r="Z267" s="36">
        <f t="shared" si="17"/>
        <v>0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0</v>
      </c>
      <c r="BN267" s="67">
        <f t="shared" si="14"/>
        <v>0</v>
      </c>
      <c r="BO267" s="67">
        <f t="shared" si="15"/>
        <v>0</v>
      </c>
      <c r="BP267" s="67">
        <f t="shared" si="16"/>
        <v>0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4301135403</v>
      </c>
      <c r="D268" s="281">
        <v>4640242181509</v>
      </c>
      <c r="E268" s="282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32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86"/>
      <c r="R268" s="286"/>
      <c r="S268" s="286"/>
      <c r="T268" s="287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hidden="1" customHeight="1" x14ac:dyDescent="0.25">
      <c r="A269" s="54" t="s">
        <v>361</v>
      </c>
      <c r="B269" s="54" t="s">
        <v>362</v>
      </c>
      <c r="C269" s="31">
        <v>4301135304</v>
      </c>
      <c r="D269" s="281">
        <v>4640242181240</v>
      </c>
      <c r="E269" s="282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456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86"/>
      <c r="R269" s="286"/>
      <c r="S269" s="286"/>
      <c r="T269" s="287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4301135610</v>
      </c>
      <c r="D270" s="281">
        <v>4640242181318</v>
      </c>
      <c r="E270" s="282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0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86"/>
      <c r="R270" s="286"/>
      <c r="S270" s="286"/>
      <c r="T270" s="287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4301135306</v>
      </c>
      <c r="D271" s="281">
        <v>4640242181387</v>
      </c>
      <c r="E271" s="282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310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86"/>
      <c r="R271" s="286"/>
      <c r="S271" s="286"/>
      <c r="T271" s="287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283"/>
      <c r="B272" s="280"/>
      <c r="C272" s="280"/>
      <c r="D272" s="280"/>
      <c r="E272" s="280"/>
      <c r="F272" s="280"/>
      <c r="G272" s="280"/>
      <c r="H272" s="280"/>
      <c r="I272" s="280"/>
      <c r="J272" s="280"/>
      <c r="K272" s="280"/>
      <c r="L272" s="280"/>
      <c r="M272" s="280"/>
      <c r="N272" s="280"/>
      <c r="O272" s="284"/>
      <c r="P272" s="276" t="s">
        <v>73</v>
      </c>
      <c r="Q272" s="277"/>
      <c r="R272" s="277"/>
      <c r="S272" s="277"/>
      <c r="T272" s="277"/>
      <c r="U272" s="277"/>
      <c r="V272" s="278"/>
      <c r="W272" s="37" t="s">
        <v>70</v>
      </c>
      <c r="X272" s="270">
        <f>IFERROR(SUM(X262:X271),"0")</f>
        <v>152</v>
      </c>
      <c r="Y272" s="270">
        <f>IFERROR(SUM(Y262:Y271),"0")</f>
        <v>152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1.4964</v>
      </c>
      <c r="AA272" s="271"/>
      <c r="AB272" s="271"/>
      <c r="AC272" s="271"/>
    </row>
    <row r="273" spans="1:32" x14ac:dyDescent="0.2">
      <c r="A273" s="280"/>
      <c r="B273" s="280"/>
      <c r="C273" s="280"/>
      <c r="D273" s="280"/>
      <c r="E273" s="280"/>
      <c r="F273" s="280"/>
      <c r="G273" s="280"/>
      <c r="H273" s="280"/>
      <c r="I273" s="280"/>
      <c r="J273" s="280"/>
      <c r="K273" s="280"/>
      <c r="L273" s="280"/>
      <c r="M273" s="280"/>
      <c r="N273" s="280"/>
      <c r="O273" s="284"/>
      <c r="P273" s="276" t="s">
        <v>73</v>
      </c>
      <c r="Q273" s="277"/>
      <c r="R273" s="277"/>
      <c r="S273" s="277"/>
      <c r="T273" s="277"/>
      <c r="U273" s="277"/>
      <c r="V273" s="278"/>
      <c r="W273" s="37" t="s">
        <v>74</v>
      </c>
      <c r="X273" s="270">
        <f>IFERROR(SUMPRODUCT(X262:X271*H262:H271),"0")</f>
        <v>564.40000000000009</v>
      </c>
      <c r="Y273" s="270">
        <f>IFERROR(SUMPRODUCT(Y262:Y271*H262:H271),"0")</f>
        <v>564.40000000000009</v>
      </c>
      <c r="Z273" s="37"/>
      <c r="AA273" s="271"/>
      <c r="AB273" s="271"/>
      <c r="AC273" s="271"/>
    </row>
    <row r="274" spans="1:32" ht="15" customHeight="1" x14ac:dyDescent="0.2">
      <c r="A274" s="433"/>
      <c r="B274" s="280"/>
      <c r="C274" s="280"/>
      <c r="D274" s="280"/>
      <c r="E274" s="280"/>
      <c r="F274" s="280"/>
      <c r="G274" s="280"/>
      <c r="H274" s="280"/>
      <c r="I274" s="280"/>
      <c r="J274" s="280"/>
      <c r="K274" s="280"/>
      <c r="L274" s="280"/>
      <c r="M274" s="280"/>
      <c r="N274" s="280"/>
      <c r="O274" s="368"/>
      <c r="P274" s="316" t="s">
        <v>367</v>
      </c>
      <c r="Q274" s="317"/>
      <c r="R274" s="317"/>
      <c r="S274" s="317"/>
      <c r="T274" s="317"/>
      <c r="U274" s="317"/>
      <c r="V274" s="318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5259.16</v>
      </c>
      <c r="Y274" s="270">
        <f>IFERROR(Y24+Y31+Y38+Y46+Y51+Y55+Y60+Y66+Y72+Y77+Y83+Y93+Y99+Y110+Y114+Y118+Y124+Y130+Y136+Y141+Y146+Y151+Y156+Y163+Y171+Y175+Y181+Y188+Y197+Y202+Y207+Y213+Y219+Y225+Y231+Y237+Y241+Y249+Y254+Y260+Y273,"0")</f>
        <v>5259.16</v>
      </c>
      <c r="Z274" s="37"/>
      <c r="AA274" s="271"/>
      <c r="AB274" s="271"/>
      <c r="AC274" s="271"/>
    </row>
    <row r="275" spans="1:32" x14ac:dyDescent="0.2">
      <c r="A275" s="280"/>
      <c r="B275" s="280"/>
      <c r="C275" s="280"/>
      <c r="D275" s="280"/>
      <c r="E275" s="280"/>
      <c r="F275" s="280"/>
      <c r="G275" s="280"/>
      <c r="H275" s="280"/>
      <c r="I275" s="280"/>
      <c r="J275" s="280"/>
      <c r="K275" s="280"/>
      <c r="L275" s="280"/>
      <c r="M275" s="280"/>
      <c r="N275" s="280"/>
      <c r="O275" s="368"/>
      <c r="P275" s="316" t="s">
        <v>368</v>
      </c>
      <c r="Q275" s="317"/>
      <c r="R275" s="317"/>
      <c r="S275" s="317"/>
      <c r="T275" s="317"/>
      <c r="U275" s="317"/>
      <c r="V275" s="318"/>
      <c r="W275" s="37" t="s">
        <v>74</v>
      </c>
      <c r="X275" s="270">
        <f>IFERROR(SUM(BM22:BM271),"0")</f>
        <v>5790.7363999999998</v>
      </c>
      <c r="Y275" s="270">
        <f>IFERROR(SUM(BN22:BN271),"0")</f>
        <v>5790.7363999999998</v>
      </c>
      <c r="Z275" s="37"/>
      <c r="AA275" s="271"/>
      <c r="AB275" s="271"/>
      <c r="AC275" s="271"/>
    </row>
    <row r="276" spans="1:32" x14ac:dyDescent="0.2">
      <c r="A276" s="280"/>
      <c r="B276" s="280"/>
      <c r="C276" s="280"/>
      <c r="D276" s="280"/>
      <c r="E276" s="280"/>
      <c r="F276" s="280"/>
      <c r="G276" s="280"/>
      <c r="H276" s="280"/>
      <c r="I276" s="280"/>
      <c r="J276" s="280"/>
      <c r="K276" s="280"/>
      <c r="L276" s="280"/>
      <c r="M276" s="280"/>
      <c r="N276" s="280"/>
      <c r="O276" s="368"/>
      <c r="P276" s="316" t="s">
        <v>369</v>
      </c>
      <c r="Q276" s="317"/>
      <c r="R276" s="317"/>
      <c r="S276" s="317"/>
      <c r="T276" s="317"/>
      <c r="U276" s="317"/>
      <c r="V276" s="318"/>
      <c r="W276" s="37" t="s">
        <v>370</v>
      </c>
      <c r="X276" s="38">
        <f>ROUNDUP(SUM(BO22:BO271),0)</f>
        <v>15</v>
      </c>
      <c r="Y276" s="38">
        <f>ROUNDUP(SUM(BP22:BP271),0)</f>
        <v>15</v>
      </c>
      <c r="Z276" s="37"/>
      <c r="AA276" s="271"/>
      <c r="AB276" s="271"/>
      <c r="AC276" s="271"/>
    </row>
    <row r="277" spans="1:32" x14ac:dyDescent="0.2">
      <c r="A277" s="280"/>
      <c r="B277" s="280"/>
      <c r="C277" s="280"/>
      <c r="D277" s="280"/>
      <c r="E277" s="280"/>
      <c r="F277" s="280"/>
      <c r="G277" s="280"/>
      <c r="H277" s="280"/>
      <c r="I277" s="280"/>
      <c r="J277" s="280"/>
      <c r="K277" s="280"/>
      <c r="L277" s="280"/>
      <c r="M277" s="280"/>
      <c r="N277" s="280"/>
      <c r="O277" s="368"/>
      <c r="P277" s="316" t="s">
        <v>371</v>
      </c>
      <c r="Q277" s="317"/>
      <c r="R277" s="317"/>
      <c r="S277" s="317"/>
      <c r="T277" s="317"/>
      <c r="U277" s="317"/>
      <c r="V277" s="318"/>
      <c r="W277" s="37" t="s">
        <v>74</v>
      </c>
      <c r="X277" s="270">
        <f>GrossWeightTotal+PalletQtyTotal*25</f>
        <v>6165.7363999999998</v>
      </c>
      <c r="Y277" s="270">
        <f>GrossWeightTotalR+PalletQtyTotalR*25</f>
        <v>6165.7363999999998</v>
      </c>
      <c r="Z277" s="37"/>
      <c r="AA277" s="271"/>
      <c r="AB277" s="271"/>
      <c r="AC277" s="271"/>
    </row>
    <row r="278" spans="1:32" x14ac:dyDescent="0.2">
      <c r="A278" s="280"/>
      <c r="B278" s="280"/>
      <c r="C278" s="280"/>
      <c r="D278" s="280"/>
      <c r="E278" s="280"/>
      <c r="F278" s="280"/>
      <c r="G278" s="280"/>
      <c r="H278" s="280"/>
      <c r="I278" s="280"/>
      <c r="J278" s="280"/>
      <c r="K278" s="280"/>
      <c r="L278" s="280"/>
      <c r="M278" s="280"/>
      <c r="N278" s="280"/>
      <c r="O278" s="368"/>
      <c r="P278" s="316" t="s">
        <v>372</v>
      </c>
      <c r="Q278" s="317"/>
      <c r="R278" s="317"/>
      <c r="S278" s="317"/>
      <c r="T278" s="317"/>
      <c r="U278" s="317"/>
      <c r="V278" s="318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1272</v>
      </c>
      <c r="Y278" s="270">
        <f>IFERROR(Y23+Y30+Y37+Y45+Y50+Y54+Y59+Y65+Y71+Y76+Y82+Y92+Y98+Y109+Y113+Y117+Y123+Y129+Y135+Y140+Y145+Y150+Y155+Y162+Y170+Y174+Y180+Y187+Y196+Y201+Y206+Y212+Y218+Y224+Y230+Y236+Y240+Y248+Y253+Y259+Y272,"0")</f>
        <v>1272</v>
      </c>
      <c r="Z278" s="37"/>
      <c r="AA278" s="271"/>
      <c r="AB278" s="271"/>
      <c r="AC278" s="271"/>
    </row>
    <row r="279" spans="1:32" ht="14.25" hidden="1" customHeight="1" x14ac:dyDescent="0.2">
      <c r="A279" s="280"/>
      <c r="B279" s="280"/>
      <c r="C279" s="280"/>
      <c r="D279" s="280"/>
      <c r="E279" s="280"/>
      <c r="F279" s="280"/>
      <c r="G279" s="280"/>
      <c r="H279" s="280"/>
      <c r="I279" s="280"/>
      <c r="J279" s="280"/>
      <c r="K279" s="280"/>
      <c r="L279" s="280"/>
      <c r="M279" s="280"/>
      <c r="N279" s="280"/>
      <c r="O279" s="368"/>
      <c r="P279" s="316" t="s">
        <v>373</v>
      </c>
      <c r="Q279" s="317"/>
      <c r="R279" s="317"/>
      <c r="S279" s="317"/>
      <c r="T279" s="317"/>
      <c r="U279" s="317"/>
      <c r="V279" s="318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18.680700000000002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2" t="s">
        <v>75</v>
      </c>
      <c r="D281" s="306"/>
      <c r="E281" s="306"/>
      <c r="F281" s="306"/>
      <c r="G281" s="306"/>
      <c r="H281" s="306"/>
      <c r="I281" s="306"/>
      <c r="J281" s="306"/>
      <c r="K281" s="306"/>
      <c r="L281" s="306"/>
      <c r="M281" s="306"/>
      <c r="N281" s="306"/>
      <c r="O281" s="306"/>
      <c r="P281" s="306"/>
      <c r="Q281" s="306"/>
      <c r="R281" s="306"/>
      <c r="S281" s="306"/>
      <c r="T281" s="307"/>
      <c r="U281" s="265" t="s">
        <v>230</v>
      </c>
      <c r="V281" s="265" t="s">
        <v>238</v>
      </c>
      <c r="W281" s="272" t="s">
        <v>257</v>
      </c>
      <c r="X281" s="306"/>
      <c r="Y281" s="306"/>
      <c r="Z281" s="306"/>
      <c r="AA281" s="307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289" t="s">
        <v>376</v>
      </c>
      <c r="B282" s="272" t="s">
        <v>63</v>
      </c>
      <c r="C282" s="272" t="s">
        <v>76</v>
      </c>
      <c r="D282" s="272" t="s">
        <v>87</v>
      </c>
      <c r="E282" s="272" t="s">
        <v>97</v>
      </c>
      <c r="F282" s="272" t="s">
        <v>108</v>
      </c>
      <c r="G282" s="272" t="s">
        <v>129</v>
      </c>
      <c r="H282" s="272" t="s">
        <v>136</v>
      </c>
      <c r="I282" s="272" t="s">
        <v>140</v>
      </c>
      <c r="J282" s="272" t="s">
        <v>148</v>
      </c>
      <c r="K282" s="272" t="s">
        <v>163</v>
      </c>
      <c r="L282" s="272" t="s">
        <v>169</v>
      </c>
      <c r="M282" s="272" t="s">
        <v>194</v>
      </c>
      <c r="N282" s="266"/>
      <c r="O282" s="272" t="s">
        <v>202</v>
      </c>
      <c r="P282" s="272" t="s">
        <v>209</v>
      </c>
      <c r="Q282" s="272" t="s">
        <v>214</v>
      </c>
      <c r="R282" s="272" t="s">
        <v>218</v>
      </c>
      <c r="S282" s="272" t="s">
        <v>221</v>
      </c>
      <c r="T282" s="272" t="s">
        <v>226</v>
      </c>
      <c r="U282" s="272" t="s">
        <v>231</v>
      </c>
      <c r="V282" s="272" t="s">
        <v>239</v>
      </c>
      <c r="W282" s="272" t="s">
        <v>258</v>
      </c>
      <c r="X282" s="272" t="s">
        <v>273</v>
      </c>
      <c r="Y282" s="272" t="s">
        <v>285</v>
      </c>
      <c r="Z282" s="272" t="s">
        <v>290</v>
      </c>
      <c r="AA282" s="272" t="s">
        <v>301</v>
      </c>
      <c r="AB282" s="272" t="s">
        <v>308</v>
      </c>
      <c r="AC282" s="272" t="s">
        <v>313</v>
      </c>
      <c r="AD282" s="272" t="s">
        <v>317</v>
      </c>
      <c r="AE282" s="272" t="s">
        <v>324</v>
      </c>
      <c r="AF282" s="266"/>
    </row>
    <row r="283" spans="1:32" ht="13.5" customHeight="1" thickBot="1" x14ac:dyDescent="0.25">
      <c r="A283" s="290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66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  <c r="AA283" s="273"/>
      <c r="AB283" s="273"/>
      <c r="AC283" s="273"/>
      <c r="AD283" s="273"/>
      <c r="AE283" s="273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147</v>
      </c>
      <c r="D284" s="46">
        <f>IFERROR(X34*H34,"0")+IFERROR(X35*H35,"0")+IFERROR(X36*H36,"0")</f>
        <v>470.4</v>
      </c>
      <c r="E284" s="46">
        <f>IFERROR(X41*H41,"0")+IFERROR(X42*H42,"0")+IFERROR(X43*H43,"0")+IFERROR(X44*H44,"0")</f>
        <v>0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180</v>
      </c>
      <c r="H284" s="46">
        <f>IFERROR(X75*H75,"0")</f>
        <v>0</v>
      </c>
      <c r="I284" s="46">
        <f>IFERROR(X80*H80,"0")+IFERROR(X81*H81,"0")</f>
        <v>252</v>
      </c>
      <c r="J284" s="46">
        <f>IFERROR(X86*H86,"0")+IFERROR(X87*H87,"0")+IFERROR(X88*H88,"0")+IFERROR(X89*H89,"0")+IFERROR(X90*H90,"0")+IFERROR(X91*H91,"0")</f>
        <v>443.52</v>
      </c>
      <c r="K284" s="46">
        <f>IFERROR(X96*H96,"0")+IFERROR(X97*H97,"0")</f>
        <v>0</v>
      </c>
      <c r="L284" s="46">
        <f>IFERROR(X102*H102,"0")+IFERROR(X103*H103,"0")+IFERROR(X104*H104,"0")+IFERROR(X105*H105,"0")+IFERROR(X106*H106,"0")+IFERROR(X107*H107,"0")+IFERROR(X108*H108,"0")+IFERROR(X112*H112,"0")+IFERROR(X116*H116,"0")</f>
        <v>1545.6</v>
      </c>
      <c r="M284" s="46">
        <f>IFERROR(X121*H121,"0")+IFERROR(X122*H122,"0")</f>
        <v>294</v>
      </c>
      <c r="N284" s="266"/>
      <c r="O284" s="46">
        <f>IFERROR(X127*H127,"0")+IFERROR(X128*H128,"0")</f>
        <v>168</v>
      </c>
      <c r="P284" s="46">
        <f>IFERROR(X133*H133,"0")+IFERROR(X134*H134,"0")</f>
        <v>67.2</v>
      </c>
      <c r="Q284" s="46">
        <f>IFERROR(X139*H139,"0")</f>
        <v>42</v>
      </c>
      <c r="R284" s="46">
        <f>IFERROR(X144*H144,"0")</f>
        <v>0</v>
      </c>
      <c r="S284" s="46">
        <f>IFERROR(X149*H149,"0")</f>
        <v>0</v>
      </c>
      <c r="T284" s="46">
        <f>IFERROR(X154*H154,"0")</f>
        <v>47.04</v>
      </c>
      <c r="U284" s="46">
        <f>IFERROR(X160*H160,"0")+IFERROR(X161*H161,"0")</f>
        <v>240</v>
      </c>
      <c r="V284" s="46">
        <f>IFERROR(X167*H167,"0")+IFERROR(X168*H168,"0")+IFERROR(X169*H169,"0")+IFERROR(X173*H173,"0")</f>
        <v>210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300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852.40000000000009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2736</v>
      </c>
      <c r="B287" s="60">
        <f>SUMPRODUCT(--(BB:BB="ПГП"),--(W:W="кор"),H:H,Y:Y)+SUMPRODUCT(--(BB:BB="ПГП"),--(W:W="кг"),Y:Y)</f>
        <v>2523.1599999999994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2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72,00"/>
        <filter val="1 545,60"/>
        <filter val="108,00"/>
        <filter val="12,00"/>
        <filter val="14,00"/>
        <filter val="140,00"/>
        <filter val="147,00"/>
        <filter val="15"/>
        <filter val="152,00"/>
        <filter val="154,00"/>
        <filter val="168,00"/>
        <filter val="180,00"/>
        <filter val="210,00"/>
        <filter val="228,00"/>
        <filter val="24,00"/>
        <filter val="240,00"/>
        <filter val="252,00"/>
        <filter val="28,00"/>
        <filter val="288,00"/>
        <filter val="294,00"/>
        <filter val="300,00"/>
        <filter val="36,00"/>
        <filter val="42,00"/>
        <filter val="443,52"/>
        <filter val="47,04"/>
        <filter val="470,40"/>
        <filter val="48,00"/>
        <filter val="5 259,16"/>
        <filter val="5 790,74"/>
        <filter val="56,00"/>
        <filter val="564,40"/>
        <filter val="6 165,74"/>
        <filter val="60,00"/>
        <filter val="67,20"/>
        <filter val="70,00"/>
        <filter val="84,00"/>
        <filter val="98,00"/>
      </filters>
    </filterColumn>
    <filterColumn colId="29" showButton="0"/>
    <filterColumn colId="30" showButton="0"/>
  </autoFilter>
  <mergeCells count="495"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V282:V283"/>
    <mergeCell ref="P282:P283"/>
    <mergeCell ref="F282:F283"/>
    <mergeCell ref="P269:T269"/>
    <mergeCell ref="Y282:Y283"/>
    <mergeCell ref="H282:H283"/>
    <mergeCell ref="P273:V273"/>
    <mergeCell ref="E282:E283"/>
    <mergeCell ref="G282:G283"/>
    <mergeCell ref="A220:Z220"/>
    <mergeCell ref="P139:T139"/>
    <mergeCell ref="D269:E269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P62:T62"/>
    <mergeCell ref="A27:Z27"/>
    <mergeCell ref="P31:V31"/>
    <mergeCell ref="A214:Z214"/>
    <mergeCell ref="P257:T257"/>
    <mergeCell ref="P54:V54"/>
    <mergeCell ref="P80:T80"/>
    <mergeCell ref="D194:E194"/>
    <mergeCell ref="P237:V237"/>
    <mergeCell ref="P112:T112"/>
    <mergeCell ref="D58:E58"/>
    <mergeCell ref="A236:O237"/>
    <mergeCell ref="A113:O114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2:T22"/>
    <mergeCell ref="A170:O171"/>
    <mergeCell ref="P236:V236"/>
    <mergeCell ref="A61:Z61"/>
    <mergeCell ref="P92:V92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D245:E245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P116:T116"/>
    <mergeCell ref="D122:E122"/>
    <mergeCell ref="A162:O163"/>
    <mergeCell ref="P103:T103"/>
    <mergeCell ref="A26:Z26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C17:C18"/>
    <mergeCell ref="K17:K18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R282:R283"/>
    <mergeCell ref="A32:Z32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P43:T43"/>
    <mergeCell ref="P65:V65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P267:T267"/>
    <mergeCell ref="P254:V254"/>
    <mergeCell ref="P235:T235"/>
    <mergeCell ref="P249:V249"/>
    <mergeCell ref="D267:E267"/>
    <mergeCell ref="P144:T144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97:T97"/>
    <mergeCell ref="D211:E211"/>
    <mergeCell ref="P168:T16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185:T185"/>
    <mergeCell ref="D106:E106"/>
    <mergeCell ref="P72:V72"/>
    <mergeCell ref="P122:T122"/>
    <mergeCell ref="D116:E116"/>
    <mergeCell ref="A177:Z177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  <mergeCell ref="P268:T26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2025-10-24T11:12:47Z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