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9A7693-6AE0-4773-ADBA-4F62126CC2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BP385" i="1" s="1"/>
  <c r="P385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492" i="1" l="1"/>
  <c r="X495" i="1"/>
  <c r="Z27" i="1"/>
  <c r="BN27" i="1"/>
  <c r="Z109" i="1"/>
  <c r="BN109" i="1"/>
  <c r="Z196" i="1"/>
  <c r="BN196" i="1"/>
  <c r="Z250" i="1"/>
  <c r="BN250" i="1"/>
  <c r="Z317" i="1"/>
  <c r="BN317" i="1"/>
  <c r="Z321" i="1"/>
  <c r="BN321" i="1"/>
  <c r="Z322" i="1"/>
  <c r="BN322" i="1"/>
  <c r="Z393" i="1"/>
  <c r="BN393" i="1"/>
  <c r="Z463" i="1"/>
  <c r="BN463" i="1"/>
  <c r="Z54" i="1"/>
  <c r="BN54" i="1"/>
  <c r="Z55" i="1"/>
  <c r="BN55" i="1"/>
  <c r="Z94" i="1"/>
  <c r="BN94" i="1"/>
  <c r="Z126" i="1"/>
  <c r="BN126" i="1"/>
  <c r="Z130" i="1"/>
  <c r="BN130" i="1"/>
  <c r="Z171" i="1"/>
  <c r="BN171" i="1"/>
  <c r="Z206" i="1"/>
  <c r="BN206" i="1"/>
  <c r="Z229" i="1"/>
  <c r="BN229" i="1"/>
  <c r="Z261" i="1"/>
  <c r="BN261" i="1"/>
  <c r="Z307" i="1"/>
  <c r="BN307" i="1"/>
  <c r="Z337" i="1"/>
  <c r="BN337" i="1"/>
  <c r="Z379" i="1"/>
  <c r="BN379" i="1"/>
  <c r="Z385" i="1"/>
  <c r="BN385" i="1"/>
  <c r="V501" i="1"/>
  <c r="Z423" i="1"/>
  <c r="BN423" i="1"/>
  <c r="Z445" i="1"/>
  <c r="BN445" i="1"/>
  <c r="Z473" i="1"/>
  <c r="BN473" i="1"/>
  <c r="BP86" i="1"/>
  <c r="BN86" i="1"/>
  <c r="BP103" i="1"/>
  <c r="BN103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Y276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11" i="1"/>
  <c r="BN311" i="1"/>
  <c r="Z311" i="1"/>
  <c r="BP345" i="1"/>
  <c r="BN345" i="1"/>
  <c r="Z345" i="1"/>
  <c r="BP389" i="1"/>
  <c r="BN389" i="1"/>
  <c r="Z389" i="1"/>
  <c r="BP427" i="1"/>
  <c r="BN427" i="1"/>
  <c r="Z427" i="1"/>
  <c r="BP453" i="1"/>
  <c r="BN453" i="1"/>
  <c r="Z453" i="1"/>
  <c r="AA501" i="1"/>
  <c r="Y489" i="1"/>
  <c r="BP488" i="1"/>
  <c r="BN488" i="1"/>
  <c r="Z488" i="1"/>
  <c r="Z489" i="1" s="1"/>
  <c r="Z41" i="1"/>
  <c r="BN41" i="1"/>
  <c r="Z67" i="1"/>
  <c r="BN67" i="1"/>
  <c r="Z86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301" i="1"/>
  <c r="BN301" i="1"/>
  <c r="Z301" i="1"/>
  <c r="BP328" i="1"/>
  <c r="BN328" i="1"/>
  <c r="Z328" i="1"/>
  <c r="BP369" i="1"/>
  <c r="BN369" i="1"/>
  <c r="Z369" i="1"/>
  <c r="Y405" i="1"/>
  <c r="BP404" i="1"/>
  <c r="BN404" i="1"/>
  <c r="Z404" i="1"/>
  <c r="Z405" i="1" s="1"/>
  <c r="BP408" i="1"/>
  <c r="BN408" i="1"/>
  <c r="Z408" i="1"/>
  <c r="BP437" i="1"/>
  <c r="BN437" i="1"/>
  <c r="Z437" i="1"/>
  <c r="BP469" i="1"/>
  <c r="BN469" i="1"/>
  <c r="Z469" i="1"/>
  <c r="Y263" i="1"/>
  <c r="Z275" i="1"/>
  <c r="BN275" i="1"/>
  <c r="BP275" i="1"/>
  <c r="Y110" i="1"/>
  <c r="BP299" i="1"/>
  <c r="BN299" i="1"/>
  <c r="Z299" i="1"/>
  <c r="BP309" i="1"/>
  <c r="BN309" i="1"/>
  <c r="Z309" i="1"/>
  <c r="BP324" i="1"/>
  <c r="BN324" i="1"/>
  <c r="Z324" i="1"/>
  <c r="BP343" i="1"/>
  <c r="BN343" i="1"/>
  <c r="Z343" i="1"/>
  <c r="BP354" i="1"/>
  <c r="BN354" i="1"/>
  <c r="Z354" i="1"/>
  <c r="BP358" i="1"/>
  <c r="BN358" i="1"/>
  <c r="Z358" i="1"/>
  <c r="BP387" i="1"/>
  <c r="BN387" i="1"/>
  <c r="Z387" i="1"/>
  <c r="BP399" i="1"/>
  <c r="BN399" i="1"/>
  <c r="Z399" i="1"/>
  <c r="BP425" i="1"/>
  <c r="BN425" i="1"/>
  <c r="Z425" i="1"/>
  <c r="BP433" i="1"/>
  <c r="BN433" i="1"/>
  <c r="Z433" i="1"/>
  <c r="BP447" i="1"/>
  <c r="BN447" i="1"/>
  <c r="Z447" i="1"/>
  <c r="Y471" i="1"/>
  <c r="BP467" i="1"/>
  <c r="BN467" i="1"/>
  <c r="Z467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BP293" i="1"/>
  <c r="BN293" i="1"/>
  <c r="Z293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75" i="1"/>
  <c r="BP373" i="1"/>
  <c r="BN373" i="1"/>
  <c r="Z373" i="1"/>
  <c r="BP391" i="1"/>
  <c r="BN391" i="1"/>
  <c r="Z391" i="1"/>
  <c r="BP410" i="1"/>
  <c r="BN410" i="1"/>
  <c r="Z410" i="1"/>
  <c r="BP429" i="1"/>
  <c r="BN429" i="1"/>
  <c r="Z429" i="1"/>
  <c r="BP439" i="1"/>
  <c r="BN439" i="1"/>
  <c r="Z439" i="1"/>
  <c r="BP443" i="1"/>
  <c r="BN443" i="1"/>
  <c r="Z443" i="1"/>
  <c r="BP461" i="1"/>
  <c r="BN461" i="1"/>
  <c r="Z461" i="1"/>
  <c r="Y470" i="1"/>
  <c r="BP483" i="1"/>
  <c r="BN483" i="1"/>
  <c r="Z483" i="1"/>
  <c r="Y313" i="1"/>
  <c r="Y332" i="1"/>
  <c r="Y331" i="1"/>
  <c r="Y412" i="1"/>
  <c r="Y441" i="1"/>
  <c r="Y44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Y325" i="1"/>
  <c r="BP346" i="1"/>
  <c r="BN346" i="1"/>
  <c r="Z346" i="1"/>
  <c r="Y350" i="1"/>
  <c r="BP359" i="1"/>
  <c r="BN359" i="1"/>
  <c r="Z359" i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Y360" i="1"/>
  <c r="BP374" i="1"/>
  <c r="BN374" i="1"/>
  <c r="Z374" i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Y475" i="1"/>
  <c r="Y490" i="1"/>
  <c r="Z484" i="1" l="1"/>
  <c r="Z475" i="1"/>
  <c r="Z246" i="1"/>
  <c r="Z470" i="1"/>
  <c r="Z375" i="1"/>
  <c r="Z355" i="1"/>
  <c r="Z331" i="1"/>
  <c r="Z325" i="1"/>
  <c r="Z183" i="1"/>
  <c r="Z216" i="1"/>
  <c r="Z318" i="1"/>
  <c r="Z440" i="1"/>
  <c r="Z350" i="1"/>
  <c r="Z312" i="1"/>
  <c r="Z455" i="1"/>
  <c r="Z370" i="1"/>
  <c r="Z143" i="1"/>
  <c r="Z110" i="1"/>
  <c r="Z104" i="1"/>
  <c r="Z89" i="1"/>
  <c r="Z276" i="1"/>
  <c r="Z395" i="1"/>
  <c r="Z449" i="1"/>
  <c r="Z304" i="1"/>
  <c r="Z270" i="1"/>
  <c r="Z211" i="1"/>
  <c r="Z400" i="1"/>
  <c r="Z294" i="1"/>
  <c r="Z263" i="1"/>
  <c r="Z255" i="1"/>
  <c r="Z360" i="1"/>
  <c r="Z149" i="1"/>
  <c r="Z43" i="1"/>
  <c r="Z31" i="1"/>
  <c r="Z117" i="1"/>
  <c r="Z96" i="1"/>
  <c r="Y495" i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<sst xmlns="http://schemas.openxmlformats.org/spreadsheetml/2006/main" count="2297" uniqueCount="769">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</sst>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768</v>
      </c>
      <c r="I5" s="772"/>
      <c r="J5" s="772"/>
      <c r="K5" s="772"/>
      <c r="L5" s="772"/>
      <c r="M5" s="636"/>
      <c r="N5" s="58"/>
      <c r="P5" s="24" t="s">
        <v>10</v>
      </c>
      <c r="Q5" s="852">
        <v>45957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0.375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180</v>
      </c>
      <c r="Y40" s="544">
        <f>IFERROR(IF(X40="",0,CEILING((X40/$H40),1)*$H40),"")</f>
        <v>183.60000000000002</v>
      </c>
      <c r="Z40" s="36">
        <f>IFERROR(IF(Y40=0,"",ROUNDUP(Y40/H40,0)*0.01898),"")</f>
        <v>0.32266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187.24999999999997</v>
      </c>
      <c r="BN40" s="64">
        <f>IFERROR(Y40*I40/H40,"0")</f>
        <v>190.995</v>
      </c>
      <c r="BO40" s="64">
        <f>IFERROR(1/J40*(X40/H40),"0")</f>
        <v>0.26041666666666663</v>
      </c>
      <c r="BP40" s="64">
        <f>IFERROR(1/J40*(Y40/H40),"0")</f>
        <v>0.265625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240</v>
      </c>
      <c r="Y41" s="544">
        <f>IFERROR(IF(X41="",0,CEILING((X41/$H41),1)*$H41),"")</f>
        <v>240</v>
      </c>
      <c r="Z41" s="36">
        <f>IFERROR(IF(Y41=0,"",ROUNDUP(Y41/H41,0)*0.00902),"")</f>
        <v>0.54120000000000001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252.6</v>
      </c>
      <c r="BN41" s="64">
        <f>IFERROR(Y41*I41/H41,"0")</f>
        <v>252.6</v>
      </c>
      <c r="BO41" s="64">
        <f>IFERROR(1/J41*(X41/H41),"0")</f>
        <v>0.45454545454545459</v>
      </c>
      <c r="BP41" s="64">
        <f>IFERROR(1/J41*(Y41/H41),"0")</f>
        <v>0.45454545454545459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76.666666666666657</v>
      </c>
      <c r="Y43" s="545">
        <f>IFERROR(Y40/H40,"0")+IFERROR(Y41/H41,"0")+IFERROR(Y42/H42,"0")</f>
        <v>77</v>
      </c>
      <c r="Z43" s="545">
        <f>IFERROR(IF(Z40="",0,Z40),"0")+IFERROR(IF(Z41="",0,Z41),"0")+IFERROR(IF(Z42="",0,Z42),"0")</f>
        <v>0.86386000000000007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420</v>
      </c>
      <c r="Y44" s="545">
        <f>IFERROR(SUM(Y40:Y42),"0")</f>
        <v>423.6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100</v>
      </c>
      <c r="Y52" s="544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315</v>
      </c>
      <c r="Y56" s="544">
        <f t="shared" si="0"/>
        <v>315</v>
      </c>
      <c r="Z56" s="36">
        <f>IFERROR(IF(Y56=0,"",ROUNDUP(Y56/H56,0)*0.00902),"")</f>
        <v>0.63139999999999996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329.70000000000005</v>
      </c>
      <c r="BN56" s="64">
        <f t="shared" si="2"/>
        <v>329.70000000000005</v>
      </c>
      <c r="BO56" s="64">
        <f t="shared" si="3"/>
        <v>0.53030303030303028</v>
      </c>
      <c r="BP56" s="64">
        <f t="shared" si="4"/>
        <v>0.53030303030303028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79.259259259259267</v>
      </c>
      <c r="Y57" s="545">
        <f>IFERROR(Y51/H51,"0")+IFERROR(Y52/H52,"0")+IFERROR(Y53/H53,"0")+IFERROR(Y54/H54,"0")+IFERROR(Y55/H55,"0")+IFERROR(Y56/H56,"0")</f>
        <v>80</v>
      </c>
      <c r="Z57" s="545">
        <f>IFERROR(IF(Z51="",0,Z51),"0")+IFERROR(IF(Z52="",0,Z52),"0")+IFERROR(IF(Z53="",0,Z53),"0")+IFERROR(IF(Z54="",0,Z54),"0")+IFERROR(IF(Z55="",0,Z55),"0")+IFERROR(IF(Z56="",0,Z56),"0")</f>
        <v>0.82119999999999993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415</v>
      </c>
      <c r="Y58" s="545">
        <f>IFERROR(SUM(Y51:Y56),"0")</f>
        <v>423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200</v>
      </c>
      <c r="Y60" s="544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103.5</v>
      </c>
      <c r="Y62" s="544">
        <f>IFERROR(IF(X62="",0,CEILING((X62/$H62),1)*$H62),"")</f>
        <v>105.30000000000001</v>
      </c>
      <c r="Z62" s="36">
        <f>IFERROR(IF(Y62=0,"",ROUNDUP(Y62/H62,0)*0.00651),"")</f>
        <v>0.25389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110.39999999999999</v>
      </c>
      <c r="BN62" s="64">
        <f>IFERROR(Y62*I62/H62,"0")</f>
        <v>112.32</v>
      </c>
      <c r="BO62" s="64">
        <f>IFERROR(1/J62*(X62/H62),"0")</f>
        <v>0.21062271062271062</v>
      </c>
      <c r="BP62" s="64">
        <f>IFERROR(1/J62*(Y62/H62),"0")</f>
        <v>0.2142857142857143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56.851851851851848</v>
      </c>
      <c r="Y63" s="545">
        <f>IFERROR(Y60/H60,"0")+IFERROR(Y61/H61,"0")+IFERROR(Y62/H62,"0")</f>
        <v>58</v>
      </c>
      <c r="Z63" s="545">
        <f>IFERROR(IF(Z60="",0,Z60),"0")+IFERROR(IF(Z61="",0,Z61),"0")+IFERROR(IF(Z62="",0,Z62),"0")</f>
        <v>0.61451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303.5</v>
      </c>
      <c r="Y64" s="545">
        <f>IFERROR(SUM(Y60:Y62),"0")</f>
        <v>310.5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200</v>
      </c>
      <c r="Y86" s="544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765</v>
      </c>
      <c r="Y88" s="544">
        <f>IFERROR(IF(X88="",0,CEILING((X88/$H88),1)*$H88),"")</f>
        <v>765</v>
      </c>
      <c r="Z88" s="36">
        <f>IFERROR(IF(Y88=0,"",ROUNDUP(Y88/H88,0)*0.00902),"")</f>
        <v>1.5334000000000001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800.7</v>
      </c>
      <c r="BN88" s="64">
        <f>IFERROR(Y88*I88/H88,"0")</f>
        <v>800.7</v>
      </c>
      <c r="BO88" s="64">
        <f>IFERROR(1/J88*(X88/H88),"0")</f>
        <v>1.2878787878787878</v>
      </c>
      <c r="BP88" s="64">
        <f>IFERROR(1/J88*(Y88/H88),"0")</f>
        <v>1.2878787878787878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188.51851851851853</v>
      </c>
      <c r="Y89" s="545">
        <f>IFERROR(Y86/H86,"0")+IFERROR(Y87/H87,"0")+IFERROR(Y88/H88,"0")</f>
        <v>189</v>
      </c>
      <c r="Z89" s="545">
        <f>IFERROR(IF(Z86="",0,Z86),"0")+IFERROR(IF(Z87="",0,Z87),"0")+IFERROR(IF(Z88="",0,Z88),"0")</f>
        <v>1.89402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965</v>
      </c>
      <c r="Y90" s="545">
        <f>IFERROR(SUM(Y86:Y88),"0")</f>
        <v>970.2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400</v>
      </c>
      <c r="Y92" s="544">
        <f>IFERROR(IF(X92="",0,CEILING((X92/$H92),1)*$H92),"")</f>
        <v>405</v>
      </c>
      <c r="Z92" s="36">
        <f>IFERROR(IF(Y92=0,"",ROUNDUP(Y92/H92,0)*0.01898),"")</f>
        <v>0.94900000000000007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425.62962962962962</v>
      </c>
      <c r="BN92" s="64">
        <f>IFERROR(Y92*I92/H92,"0")</f>
        <v>430.95</v>
      </c>
      <c r="BO92" s="64">
        <f>IFERROR(1/J92*(X92/H92),"0")</f>
        <v>0.77160493827160492</v>
      </c>
      <c r="BP92" s="64">
        <f>IFERROR(1/J92*(Y92/H92),"0")</f>
        <v>0.78125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585</v>
      </c>
      <c r="Y94" s="544">
        <f>IFERROR(IF(X94="",0,CEILING((X94/$H94),1)*$H94),"")</f>
        <v>585.90000000000009</v>
      </c>
      <c r="Z94" s="36">
        <f>IFERROR(IF(Y94=0,"",ROUNDUP(Y94/H94,0)*0.00651),"")</f>
        <v>1.4126700000000001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639.6</v>
      </c>
      <c r="BN94" s="64">
        <f>IFERROR(Y94*I94/H94,"0")</f>
        <v>640.58400000000006</v>
      </c>
      <c r="BO94" s="64">
        <f>IFERROR(1/J94*(X94/H94),"0")</f>
        <v>1.1904761904761905</v>
      </c>
      <c r="BP94" s="64">
        <f>IFERROR(1/J94*(Y94/H94),"0")</f>
        <v>1.1923076923076925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266.04938271604937</v>
      </c>
      <c r="Y96" s="545">
        <f>IFERROR(Y92/H92,"0")+IFERROR(Y93/H93,"0")+IFERROR(Y94/H94,"0")+IFERROR(Y95/H95,"0")</f>
        <v>267</v>
      </c>
      <c r="Z96" s="545">
        <f>IFERROR(IF(Z92="",0,Z92),"0")+IFERROR(IF(Z93="",0,Z93),"0")+IFERROR(IF(Z94="",0,Z94),"0")+IFERROR(IF(Z95="",0,Z95),"0")</f>
        <v>2.3616700000000002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985</v>
      </c>
      <c r="Y97" s="545">
        <f>IFERROR(SUM(Y92:Y95),"0")</f>
        <v>990.90000000000009</v>
      </c>
      <c r="Z97" s="37"/>
      <c r="AA97" s="546"/>
      <c r="AB97" s="546"/>
      <c r="AC97" s="546"/>
    </row>
    <row r="98" spans="1:68" ht="16.5" hidden="1" customHeight="1" x14ac:dyDescent="0.25">
      <c r="A98" s="568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100</v>
      </c>
      <c r="Y100" s="544">
        <f>IFERROR(IF(X100="",0,CEILING((X100/$H100),1)*$H100),"")</f>
        <v>108</v>
      </c>
      <c r="Z100" s="36">
        <f>IFERROR(IF(Y100=0,"",ROUNDUP(Y100/H100,0)*0.01898),"")</f>
        <v>0.1898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104.02777777777777</v>
      </c>
      <c r="BN100" s="64">
        <f>IFERROR(Y100*I100/H100,"0")</f>
        <v>112.34999999999998</v>
      </c>
      <c r="BO100" s="64">
        <f>IFERROR(1/J100*(X100/H100),"0")</f>
        <v>0.14467592592592593</v>
      </c>
      <c r="BP100" s="64">
        <f>IFERROR(1/J100*(Y100/H100),"0")</f>
        <v>0.15625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585</v>
      </c>
      <c r="Y102" s="544">
        <f>IFERROR(IF(X102="",0,CEILING((X102/$H102),1)*$H102),"")</f>
        <v>585</v>
      </c>
      <c r="Z102" s="36">
        <f>IFERROR(IF(Y102=0,"",ROUNDUP(Y102/H102,0)*0.00902),"")</f>
        <v>1.1726000000000001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612.29999999999995</v>
      </c>
      <c r="BN102" s="64">
        <f>IFERROR(Y102*I102/H102,"0")</f>
        <v>612.29999999999995</v>
      </c>
      <c r="BO102" s="64">
        <f>IFERROR(1/J102*(X102/H102),"0")</f>
        <v>0.98484848484848486</v>
      </c>
      <c r="BP102" s="64">
        <f>IFERROR(1/J102*(Y102/H102),"0")</f>
        <v>0.98484848484848486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139.25925925925927</v>
      </c>
      <c r="Y104" s="545">
        <f>IFERROR(Y100/H100,"0")+IFERROR(Y101/H101,"0")+IFERROR(Y102/H102,"0")+IFERROR(Y103/H103,"0")</f>
        <v>140</v>
      </c>
      <c r="Z104" s="545">
        <f>IFERROR(IF(Z100="",0,Z100),"0")+IFERROR(IF(Z101="",0,Z101),"0")+IFERROR(IF(Z102="",0,Z102),"0")+IFERROR(IF(Z103="",0,Z103),"0")</f>
        <v>1.3624000000000001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685</v>
      </c>
      <c r="Y105" s="545">
        <f>IFERROR(SUM(Y100:Y103),"0")</f>
        <v>693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450</v>
      </c>
      <c r="Y113" s="544">
        <f>IFERROR(IF(X113="",0,CEILING((X113/$H113),1)*$H113),"")</f>
        <v>453.59999999999997</v>
      </c>
      <c r="Z113" s="36">
        <f>IFERROR(IF(Y113=0,"",ROUNDUP(Y113/H113,0)*0.01898),"")</f>
        <v>1.06288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478.5</v>
      </c>
      <c r="BN113" s="64">
        <f>IFERROR(Y113*I113/H113,"0")</f>
        <v>482.32799999999997</v>
      </c>
      <c r="BO113" s="64">
        <f>IFERROR(1/J113*(X113/H113),"0")</f>
        <v>0.86805555555555558</v>
      </c>
      <c r="BP113" s="64">
        <f>IFERROR(1/J113*(Y113/H113),"0")</f>
        <v>0.875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810</v>
      </c>
      <c r="Y115" s="544">
        <f>IFERROR(IF(X115="",0,CEILING((X115/$H115),1)*$H115),"")</f>
        <v>810</v>
      </c>
      <c r="Z115" s="36">
        <f>IFERROR(IF(Y115=0,"",ROUNDUP(Y115/H115,0)*0.00651),"")</f>
        <v>1.9530000000000001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885.59999999999991</v>
      </c>
      <c r="BN115" s="64">
        <f>IFERROR(Y115*I115/H115,"0")</f>
        <v>885.59999999999991</v>
      </c>
      <c r="BO115" s="64">
        <f>IFERROR(1/J115*(X115/H115),"0")</f>
        <v>1.6483516483516485</v>
      </c>
      <c r="BP115" s="64">
        <f>IFERROR(1/J115*(Y115/H115),"0")</f>
        <v>1.6483516483516485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355.55555555555554</v>
      </c>
      <c r="Y117" s="545">
        <f>IFERROR(Y113/H113,"0")+IFERROR(Y114/H114,"0")+IFERROR(Y115/H115,"0")+IFERROR(Y116/H116,"0")</f>
        <v>356</v>
      </c>
      <c r="Z117" s="545">
        <f>IFERROR(IF(Z113="",0,Z113),"0")+IFERROR(IF(Z114="",0,Z114),"0")+IFERROR(IF(Z115="",0,Z115),"0")+IFERROR(IF(Z116="",0,Z116),"0")</f>
        <v>3.0158800000000001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1260</v>
      </c>
      <c r="Y118" s="545">
        <f>IFERROR(SUM(Y113:Y116),"0")</f>
        <v>1263.5999999999999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42.9</v>
      </c>
      <c r="Y120" s="544">
        <f>IFERROR(IF(X120="",0,CEILING((X120/$H120),1)*$H120),"")</f>
        <v>43.56</v>
      </c>
      <c r="Z120" s="36">
        <f>IFERROR(IF(Y120=0,"",ROUNDUP(Y120/H120,0)*0.00651),"")</f>
        <v>0.14322000000000001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48.49</v>
      </c>
      <c r="BN120" s="64">
        <f>IFERROR(Y120*I120/H120,"0")</f>
        <v>49.235999999999997</v>
      </c>
      <c r="BO120" s="64">
        <f>IFERROR(1/J120*(X120/H120),"0")</f>
        <v>0.11904761904761907</v>
      </c>
      <c r="BP120" s="64">
        <f>IFERROR(1/J120*(Y120/H120),"0")</f>
        <v>0.12087912087912089</v>
      </c>
    </row>
    <row r="121" spans="1:68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21.666666666666668</v>
      </c>
      <c r="Y121" s="545">
        <f>IFERROR(Y120/H120,"0")</f>
        <v>22</v>
      </c>
      <c r="Z121" s="545">
        <f>IFERROR(IF(Z120="",0,Z120),"0")</f>
        <v>0.14322000000000001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42.9</v>
      </c>
      <c r="Y122" s="545">
        <f>IFERROR(SUM(Y120:Y120),"0")</f>
        <v>43.56</v>
      </c>
      <c r="Z122" s="37"/>
      <c r="AA122" s="546"/>
      <c r="AB122" s="546"/>
      <c r="AC122" s="546"/>
    </row>
    <row r="123" spans="1:68" ht="16.5" hidden="1" customHeight="1" x14ac:dyDescent="0.25">
      <c r="A123" s="568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56</v>
      </c>
      <c r="Y125" s="544">
        <f>IFERROR(IF(X125="",0,CEILING((X125/$H125),1)*$H125),"")</f>
        <v>57.6</v>
      </c>
      <c r="Z125" s="36">
        <f>IFERROR(IF(Y125=0,"",ROUNDUP(Y125/H125,0)*0.00651),"")</f>
        <v>0.11718000000000001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59.15</v>
      </c>
      <c r="BN125" s="64">
        <f>IFERROR(Y125*I125/H125,"0")</f>
        <v>60.839999999999996</v>
      </c>
      <c r="BO125" s="64">
        <f>IFERROR(1/J125*(X125/H125),"0")</f>
        <v>9.6153846153846159E-2</v>
      </c>
      <c r="BP125" s="64">
        <f>IFERROR(1/J125*(Y125/H125),"0")</f>
        <v>9.8901098901098911E-2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17.5</v>
      </c>
      <c r="Y127" s="545">
        <f>IFERROR(Y125/H125,"0")+IFERROR(Y126/H126,"0")</f>
        <v>18</v>
      </c>
      <c r="Z127" s="545">
        <f>IFERROR(IF(Z125="",0,Z125),"0")+IFERROR(IF(Z126="",0,Z126),"0")</f>
        <v>0.11718000000000001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56</v>
      </c>
      <c r="Y128" s="545">
        <f>IFERROR(SUM(Y125:Y126),"0")</f>
        <v>57.6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52.5</v>
      </c>
      <c r="Y131" s="544">
        <f>IFERROR(IF(X131="",0,CEILING((X131/$H131),1)*$H131),"")</f>
        <v>53.199999999999996</v>
      </c>
      <c r="Z131" s="36">
        <f>IFERROR(IF(Y131=0,"",ROUNDUP(Y131/H131,0)*0.00651),"")</f>
        <v>0.12369000000000001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57.524999999999999</v>
      </c>
      <c r="BN131" s="64">
        <f>IFERROR(Y131*I131/H131,"0")</f>
        <v>58.291999999999994</v>
      </c>
      <c r="BO131" s="64">
        <f>IFERROR(1/J131*(X131/H131),"0")</f>
        <v>0.10302197802197803</v>
      </c>
      <c r="BP131" s="64">
        <f>IFERROR(1/J131*(Y131/H131),"0")</f>
        <v>0.1043956043956044</v>
      </c>
    </row>
    <row r="132" spans="1:68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18.75</v>
      </c>
      <c r="Y132" s="545">
        <f>IFERROR(Y130/H130,"0")+IFERROR(Y131/H131,"0")</f>
        <v>19</v>
      </c>
      <c r="Z132" s="545">
        <f>IFERROR(IF(Z130="",0,Z130),"0")+IFERROR(IF(Z131="",0,Z131),"0")</f>
        <v>0.12369000000000001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52.5</v>
      </c>
      <c r="Y133" s="545">
        <f>IFERROR(SUM(Y130:Y131),"0")</f>
        <v>53.199999999999996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59.400000000000013</v>
      </c>
      <c r="Y136" s="544">
        <f>IFERROR(IF(X136="",0,CEILING((X136/$H136),1)*$H136),"")</f>
        <v>60.720000000000006</v>
      </c>
      <c r="Z136" s="36">
        <f>IFERROR(IF(Y136=0,"",ROUNDUP(Y136/H136,0)*0.00651),"")</f>
        <v>0.14973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65.430000000000007</v>
      </c>
      <c r="BN136" s="64">
        <f>IFERROR(Y136*I136/H136,"0")</f>
        <v>66.884</v>
      </c>
      <c r="BO136" s="64">
        <f>IFERROR(1/J136*(X136/H136),"0")</f>
        <v>0.12362637362637366</v>
      </c>
      <c r="BP136" s="64">
        <f>IFERROR(1/J136*(Y136/H136),"0")</f>
        <v>0.1263736263736264</v>
      </c>
    </row>
    <row r="137" spans="1:68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22.500000000000004</v>
      </c>
      <c r="Y137" s="545">
        <f>IFERROR(Y135/H135,"0")+IFERROR(Y136/H136,"0")</f>
        <v>23</v>
      </c>
      <c r="Z137" s="545">
        <f>IFERROR(IF(Z135="",0,Z135),"0")+IFERROR(IF(Z136="",0,Z136),"0")</f>
        <v>0.14973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59.400000000000013</v>
      </c>
      <c r="Y138" s="545">
        <f>IFERROR(SUM(Y135:Y136),"0")</f>
        <v>60.720000000000006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250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60</v>
      </c>
      <c r="Y158" s="544">
        <f t="shared" ref="Y158:Y166" si="5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63.857142857142854</v>
      </c>
      <c r="BN158" s="64">
        <f t="shared" ref="BN158:BN166" si="7">IFERROR(Y158*I158/H158,"0")</f>
        <v>67.049999999999983</v>
      </c>
      <c r="BO158" s="64">
        <f t="shared" ref="BO158:BO166" si="8">IFERROR(1/J158*(X158/H158),"0")</f>
        <v>0.10822510822510822</v>
      </c>
      <c r="BP158" s="64">
        <f t="shared" ref="BP158:BP166" si="9">IFERROR(1/J158*(Y158/H158),"0")</f>
        <v>0.11363636363636365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80</v>
      </c>
      <c r="Y160" s="544">
        <f t="shared" si="5"/>
        <v>84</v>
      </c>
      <c r="Z160" s="36">
        <f>IFERROR(IF(Y160=0,"",ROUNDUP(Y160/H160,0)*0.00902),"")</f>
        <v>0.1804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84</v>
      </c>
      <c r="BN160" s="64">
        <f t="shared" si="7"/>
        <v>88.199999999999989</v>
      </c>
      <c r="BO160" s="64">
        <f t="shared" si="8"/>
        <v>0.14430014430014429</v>
      </c>
      <c r="BP160" s="64">
        <f t="shared" si="9"/>
        <v>0.15151515151515152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80.5</v>
      </c>
      <c r="Y161" s="544">
        <f t="shared" si="5"/>
        <v>81.900000000000006</v>
      </c>
      <c r="Z161" s="36">
        <f>IFERROR(IF(Y161=0,"",ROUNDUP(Y161/H161,0)*0.00502),"")</f>
        <v>0.19578000000000001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85.48333333333332</v>
      </c>
      <c r="BN161" s="64">
        <f t="shared" si="7"/>
        <v>86.97</v>
      </c>
      <c r="BO161" s="64">
        <f t="shared" si="8"/>
        <v>0.16381766381766383</v>
      </c>
      <c r="BP161" s="64">
        <f t="shared" si="9"/>
        <v>0.16666666666666669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87.5</v>
      </c>
      <c r="Y164" s="544">
        <f t="shared" si="5"/>
        <v>88.2</v>
      </c>
      <c r="Z164" s="36">
        <f>IFERROR(IF(Y164=0,"",ROUNDUP(Y164/H164,0)*0.00502),"")</f>
        <v>0.21084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91.666666666666671</v>
      </c>
      <c r="BN164" s="64">
        <f t="shared" si="7"/>
        <v>92.4</v>
      </c>
      <c r="BO164" s="64">
        <f t="shared" si="8"/>
        <v>0.17806267806267806</v>
      </c>
      <c r="BP164" s="64">
        <f t="shared" si="9"/>
        <v>0.17948717948717952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153.8095238095238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158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0.96515999999999991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408</v>
      </c>
      <c r="Y168" s="545">
        <f>IFERROR(SUM(Y158:Y166),"0")</f>
        <v>422.09999999999997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7.0000000000000009</v>
      </c>
      <c r="Y170" s="544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17.5</v>
      </c>
      <c r="Y172" s="544">
        <f>IFERROR(IF(X172="",0,CEILING((X172/$H172),1)*$H172),"")</f>
        <v>17.64</v>
      </c>
      <c r="Z172" s="36">
        <f>IFERROR(IF(Y172=0,"",ROUNDUP(Y172/H172,0)*0.0059),"")</f>
        <v>8.2599999999999993E-2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20.138888888888889</v>
      </c>
      <c r="BN172" s="64">
        <f>IFERROR(Y172*I172/H172,"0")</f>
        <v>20.3</v>
      </c>
      <c r="BO172" s="64">
        <f>IFERROR(1/J172*(X172/H172),"0")</f>
        <v>6.4300411522633744E-2</v>
      </c>
      <c r="BP172" s="64">
        <f>IFERROR(1/J172*(Y172/H172),"0")</f>
        <v>6.4814814814814811E-2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19.444444444444446</v>
      </c>
      <c r="Y173" s="545">
        <f>IFERROR(Y170/H170,"0")+IFERROR(Y171/H171,"0")+IFERROR(Y172/H172,"0")</f>
        <v>20</v>
      </c>
      <c r="Z173" s="545">
        <f>IFERROR(IF(Z170="",0,Z170),"0")+IFERROR(IF(Z171="",0,Z171),"0")+IFERROR(IF(Z172="",0,Z172),"0")</f>
        <v>0.11799999999999999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24.5</v>
      </c>
      <c r="Y174" s="545">
        <f>IFERROR(SUM(Y170:Y172),"0")</f>
        <v>25.200000000000003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7.0000000000000009</v>
      </c>
      <c r="Y176" s="544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5.5555555555555562</v>
      </c>
      <c r="Y177" s="545">
        <f>IFERROR(Y176/H176,"0")</f>
        <v>6</v>
      </c>
      <c r="Z177" s="545">
        <f>IFERROR(IF(Z176="",0,Z176),"0")</f>
        <v>3.5400000000000001E-2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7.0000000000000009</v>
      </c>
      <c r="Y178" s="545">
        <f>IFERROR(SUM(Y176:Y176),"0")</f>
        <v>7.5600000000000005</v>
      </c>
      <c r="Z178" s="37"/>
      <c r="AA178" s="546"/>
      <c r="AB178" s="546"/>
      <c r="AC178" s="546"/>
    </row>
    <row r="179" spans="1:68" ht="16.5" hidden="1" customHeight="1" x14ac:dyDescent="0.25">
      <c r="A179" s="568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400</v>
      </c>
      <c r="Y193" s="544">
        <f t="shared" si="10"/>
        <v>405</v>
      </c>
      <c r="Z193" s="36">
        <f>IFERROR(IF(Y193=0,"",ROUNDUP(Y193/H193,0)*0.00902),"")</f>
        <v>0.67649999999999999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415.55555555555554</v>
      </c>
      <c r="BN193" s="64">
        <f t="shared" si="12"/>
        <v>420.75</v>
      </c>
      <c r="BO193" s="64">
        <f t="shared" si="13"/>
        <v>0.5611672278338945</v>
      </c>
      <c r="BP193" s="64">
        <f t="shared" si="14"/>
        <v>0.56818181818181823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40</v>
      </c>
      <c r="Y194" s="544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51</v>
      </c>
      <c r="Y195" s="544">
        <f t="shared" si="10"/>
        <v>52.2</v>
      </c>
      <c r="Z195" s="36">
        <f>IFERROR(IF(Y195=0,"",ROUNDUP(Y195/H195,0)*0.00502),"")</f>
        <v>0.14558000000000001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54.68333333333333</v>
      </c>
      <c r="BN195" s="64">
        <f t="shared" si="12"/>
        <v>55.970000000000006</v>
      </c>
      <c r="BO195" s="64">
        <f t="shared" si="13"/>
        <v>0.12108262108262109</v>
      </c>
      <c r="BP195" s="64">
        <f t="shared" si="14"/>
        <v>0.12393162393162395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33</v>
      </c>
      <c r="Y196" s="544">
        <f t="shared" si="10"/>
        <v>34.200000000000003</v>
      </c>
      <c r="Z196" s="36">
        <f>IFERROR(IF(Y196=0,"",ROUNDUP(Y196/H196,0)*0.00502),"")</f>
        <v>9.5380000000000006E-2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34.833333333333329</v>
      </c>
      <c r="BN196" s="64">
        <f t="shared" si="12"/>
        <v>36.1</v>
      </c>
      <c r="BO196" s="64">
        <f t="shared" si="13"/>
        <v>7.8347578347578356E-2</v>
      </c>
      <c r="BP196" s="64">
        <f t="shared" si="14"/>
        <v>8.11965811965812E-2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105</v>
      </c>
      <c r="Y197" s="544">
        <f t="shared" si="10"/>
        <v>106.2</v>
      </c>
      <c r="Z197" s="36">
        <f>IFERROR(IF(Y197=0,"",ROUNDUP(Y197/H197,0)*0.00502),"")</f>
        <v>0.29618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110.83333333333333</v>
      </c>
      <c r="BN197" s="64">
        <f t="shared" si="12"/>
        <v>112.1</v>
      </c>
      <c r="BO197" s="64">
        <f t="shared" si="13"/>
        <v>0.2492877492877493</v>
      </c>
      <c r="BP197" s="64">
        <f t="shared" si="14"/>
        <v>0.25213675213675218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30</v>
      </c>
      <c r="Y198" s="544">
        <f t="shared" si="10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31.666666666666664</v>
      </c>
      <c r="BN198" s="64">
        <f t="shared" si="12"/>
        <v>32.299999999999997</v>
      </c>
      <c r="BO198" s="64">
        <f t="shared" si="13"/>
        <v>7.122507122507124E-2</v>
      </c>
      <c r="BP198" s="64">
        <f t="shared" si="14"/>
        <v>7.2649572649572655E-2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230.9259259259259</v>
      </c>
      <c r="Y199" s="545">
        <f>IFERROR(Y191/H191,"0")+IFERROR(Y192/H192,"0")+IFERROR(Y193/H193,"0")+IFERROR(Y194/H194,"0")+IFERROR(Y195/H195,"0")+IFERROR(Y196/H196,"0")+IFERROR(Y197/H197,"0")+IFERROR(Y198/H198,"0")</f>
        <v>236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1.6327199999999999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809</v>
      </c>
      <c r="Y200" s="545">
        <f>IFERROR(SUM(Y191:Y198),"0")</f>
        <v>828.00000000000023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220</v>
      </c>
      <c r="Y204" s="544">
        <f t="shared" si="15"/>
        <v>226.2</v>
      </c>
      <c r="Z204" s="36">
        <f>IFERROR(IF(Y204=0,"",ROUNDUP(Y204/H204,0)*0.01898),"")</f>
        <v>0.49348000000000003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233.12413793103448</v>
      </c>
      <c r="BN204" s="64">
        <f t="shared" si="17"/>
        <v>239.69399999999999</v>
      </c>
      <c r="BO204" s="64">
        <f t="shared" si="18"/>
        <v>0.39511494252873569</v>
      </c>
      <c r="BP204" s="64">
        <f t="shared" si="19"/>
        <v>0.40625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240</v>
      </c>
      <c r="Y207" s="544">
        <f t="shared" si="15"/>
        <v>240</v>
      </c>
      <c r="Z207" s="36">
        <f t="shared" si="20"/>
        <v>0.65100000000000002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92</v>
      </c>
      <c r="Y209" s="544">
        <f t="shared" si="15"/>
        <v>93.6</v>
      </c>
      <c r="Z209" s="36">
        <f t="shared" si="20"/>
        <v>0.25389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101.66000000000001</v>
      </c>
      <c r="BN209" s="64">
        <f t="shared" si="17"/>
        <v>103.42800000000001</v>
      </c>
      <c r="BO209" s="64">
        <f t="shared" si="18"/>
        <v>0.21062271062271065</v>
      </c>
      <c r="BP209" s="64">
        <f t="shared" si="19"/>
        <v>0.2142857142857143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260</v>
      </c>
      <c r="Y210" s="544">
        <f t="shared" si="15"/>
        <v>261.59999999999997</v>
      </c>
      <c r="Z210" s="36">
        <f t="shared" si="20"/>
        <v>0.70959000000000005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287.95</v>
      </c>
      <c r="BN210" s="64">
        <f t="shared" si="17"/>
        <v>289.72199999999998</v>
      </c>
      <c r="BO210" s="64">
        <f t="shared" si="18"/>
        <v>0.59523809523809534</v>
      </c>
      <c r="BP210" s="64">
        <f t="shared" si="19"/>
        <v>0.59890109890109888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371.9540229885057</v>
      </c>
      <c r="Y211" s="545">
        <f>IFERROR(Y202/H202,"0")+IFERROR(Y203/H203,"0")+IFERROR(Y204/H204,"0")+IFERROR(Y205/H205,"0")+IFERROR(Y206/H206,"0")+IFERROR(Y207/H207,"0")+IFERROR(Y208/H208,"0")+IFERROR(Y209/H209,"0")+IFERROR(Y210/H210,"0")</f>
        <v>374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2.7589600000000001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1052</v>
      </c>
      <c r="Y212" s="545">
        <f>IFERROR(SUM(Y202:Y210),"0")</f>
        <v>1061.4000000000001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16</v>
      </c>
      <c r="Y214" s="544">
        <f>IFERROR(IF(X214="",0,CEILING((X214/$H214),1)*$H214),"")</f>
        <v>16.8</v>
      </c>
      <c r="Z214" s="36">
        <f>IFERROR(IF(Y214=0,"",ROUNDUP(Y214/H214,0)*0.00651),"")</f>
        <v>4.5569999999999999E-2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17.680000000000003</v>
      </c>
      <c r="BN214" s="64">
        <f>IFERROR(Y214*I214/H214,"0")</f>
        <v>18.564000000000004</v>
      </c>
      <c r="BO214" s="64">
        <f>IFERROR(1/J214*(X214/H214),"0")</f>
        <v>3.6630036630036632E-2</v>
      </c>
      <c r="BP214" s="64">
        <f>IFERROR(1/J214*(Y214/H214),"0")</f>
        <v>3.8461538461538471E-2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15</v>
      </c>
      <c r="Y216" s="545">
        <f>IFERROR(Y214/H214,"0")+IFERROR(Y215/H215,"0")</f>
        <v>16</v>
      </c>
      <c r="Z216" s="545">
        <f>IFERROR(IF(Z214="",0,Z214),"0")+IFERROR(IF(Z215="",0,Z215),"0")</f>
        <v>0.10416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36</v>
      </c>
      <c r="Y217" s="545">
        <f>IFERROR(SUM(Y214:Y215),"0")</f>
        <v>38.4</v>
      </c>
      <c r="Z217" s="37"/>
      <c r="AA217" s="546"/>
      <c r="AB217" s="546"/>
      <c r="AC217" s="546"/>
    </row>
    <row r="218" spans="1:68" ht="16.5" hidden="1" customHeight="1" x14ac:dyDescent="0.25">
      <c r="A218" s="568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12</v>
      </c>
      <c r="Y225" s="544">
        <f t="shared" si="21"/>
        <v>12</v>
      </c>
      <c r="Z225" s="36">
        <f t="shared" si="26"/>
        <v>2.7060000000000001E-2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12.629999999999999</v>
      </c>
      <c r="BN225" s="64">
        <f t="shared" si="23"/>
        <v>12.629999999999999</v>
      </c>
      <c r="BO225" s="64">
        <f t="shared" si="24"/>
        <v>2.2727272727272728E-2</v>
      </c>
      <c r="BP225" s="64">
        <f t="shared" si="25"/>
        <v>2.2727272727272728E-2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20</v>
      </c>
      <c r="Y229" s="544">
        <f t="shared" si="21"/>
        <v>20</v>
      </c>
      <c r="Z229" s="36">
        <f t="shared" si="26"/>
        <v>4.5100000000000001E-2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21.05</v>
      </c>
      <c r="BN229" s="64">
        <f t="shared" si="23"/>
        <v>21.05</v>
      </c>
      <c r="BO229" s="64">
        <f t="shared" si="24"/>
        <v>3.787878787878788E-2</v>
      </c>
      <c r="BP229" s="64">
        <f t="shared" si="25"/>
        <v>3.787878787878788E-2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8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8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7.2160000000000002E-2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32</v>
      </c>
      <c r="Y231" s="545">
        <f>IFERROR(SUM(Y220:Y229),"0")</f>
        <v>32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6</v>
      </c>
      <c r="Y237" s="544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3.333333333333333</v>
      </c>
      <c r="Y238" s="545">
        <f>IFERROR(Y237/H237,"0")</f>
        <v>4</v>
      </c>
      <c r="Z238" s="545">
        <f>IFERROR(IF(Z237="",0,Z237),"0")</f>
        <v>2.3599999999999999E-2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6</v>
      </c>
      <c r="Y239" s="545">
        <f>IFERROR(SUM(Y237:Y237),"0")</f>
        <v>7.2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3.5</v>
      </c>
      <c r="Y242" s="544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3.8402777777777781</v>
      </c>
      <c r="BN242" s="64">
        <f>IFERROR(Y242*I242/H242,"0")</f>
        <v>3.95</v>
      </c>
      <c r="BO242" s="64">
        <f>IFERROR(1/J242*(X242/H242),"0")</f>
        <v>9.0020576131687232E-3</v>
      </c>
      <c r="BP242" s="64">
        <f>IFERROR(1/J242*(Y242/H242),"0")</f>
        <v>9.2592592592592587E-3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1.9444444444444444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3.5</v>
      </c>
      <c r="Y247" s="545">
        <f>IFERROR(SUM(Y241:Y245),"0")</f>
        <v>3.6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100</v>
      </c>
      <c r="Y268" s="544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100</v>
      </c>
      <c r="Y269" s="544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83.333333333333343</v>
      </c>
      <c r="Y270" s="545">
        <f>IFERROR(Y267/H267,"0")+IFERROR(Y268/H268,"0")+IFERROR(Y269/H269,"0")</f>
        <v>84</v>
      </c>
      <c r="Z270" s="545">
        <f>IFERROR(IF(Z267="",0,Z267),"0")+IFERROR(IF(Z268="",0,Z268),"0")+IFERROR(IF(Z269="",0,Z269),"0")</f>
        <v>0.54683999999999999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200</v>
      </c>
      <c r="Y271" s="545">
        <f>IFERROR(SUM(Y267:Y269),"0")</f>
        <v>201.6</v>
      </c>
      <c r="Z271" s="37"/>
      <c r="AA271" s="546"/>
      <c r="AB271" s="546"/>
      <c r="AC271" s="546"/>
    </row>
    <row r="272" spans="1:68" ht="16.5" hidden="1" customHeight="1" x14ac:dyDescent="0.25">
      <c r="A272" s="568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120</v>
      </c>
      <c r="Y275" s="544">
        <f>IFERROR(IF(X275="",0,CEILING((X275/$H275),1)*$H275),"")</f>
        <v>120</v>
      </c>
      <c r="Z275" s="36">
        <f>IFERROR(IF(Y275=0,"",ROUNDUP(Y275/H275,0)*0.00651),"")</f>
        <v>0.32550000000000001</v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129.00000000000003</v>
      </c>
      <c r="BN275" s="64">
        <f>IFERROR(Y275*I275/H275,"0")</f>
        <v>129.00000000000003</v>
      </c>
      <c r="BO275" s="64">
        <f>IFERROR(1/J275*(X275/H275),"0")</f>
        <v>0.27472527472527475</v>
      </c>
      <c r="BP275" s="64">
        <f>IFERROR(1/J275*(Y275/H275),"0")</f>
        <v>0.27472527472527475</v>
      </c>
    </row>
    <row r="276" spans="1:68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50</v>
      </c>
      <c r="Y276" s="545">
        <f>IFERROR(Y274/H274,"0")+IFERROR(Y275/H275,"0")</f>
        <v>50</v>
      </c>
      <c r="Z276" s="545">
        <f>IFERROR(IF(Z274="",0,Z274),"0")+IFERROR(IF(Z275="",0,Z275),"0")</f>
        <v>0.32550000000000001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120</v>
      </c>
      <c r="Y277" s="545">
        <f>IFERROR(SUM(Y274:Y275),"0")</f>
        <v>120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157.5</v>
      </c>
      <c r="Y301" s="544">
        <f t="shared" si="27"/>
        <v>157.5</v>
      </c>
      <c r="Z301" s="36">
        <f>IFERROR(IF(Y301=0,"",ROUNDUP(Y301/H301,0)*0.00502),"")</f>
        <v>0.3765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165</v>
      </c>
      <c r="BN301" s="64">
        <f t="shared" si="29"/>
        <v>165</v>
      </c>
      <c r="BO301" s="64">
        <f t="shared" si="30"/>
        <v>0.32051282051282054</v>
      </c>
      <c r="BP301" s="64">
        <f t="shared" si="31"/>
        <v>0.32051282051282054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21</v>
      </c>
      <c r="Y303" s="544">
        <f t="shared" si="27"/>
        <v>21.6</v>
      </c>
      <c r="Z303" s="36">
        <f>IFERROR(IF(Y303=0,"",ROUNDUP(Y303/H303,0)*0.00651),"")</f>
        <v>7.8119999999999995E-2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23.66</v>
      </c>
      <c r="BN303" s="64">
        <f t="shared" si="29"/>
        <v>24.335999999999999</v>
      </c>
      <c r="BO303" s="64">
        <f t="shared" si="30"/>
        <v>6.4102564102564111E-2</v>
      </c>
      <c r="BP303" s="64">
        <f t="shared" si="31"/>
        <v>6.5934065934065936E-2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86.666666666666671</v>
      </c>
      <c r="Y304" s="545">
        <f>IFERROR(Y297/H297,"0")+IFERROR(Y298/H298,"0")+IFERROR(Y299/H299,"0")+IFERROR(Y300/H300,"0")+IFERROR(Y301/H301,"0")+IFERROR(Y302/H302,"0")+IFERROR(Y303/H303,"0")</f>
        <v>87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0.45462000000000002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178.5</v>
      </c>
      <c r="Y305" s="545">
        <f>IFERROR(SUM(Y297:Y303),"0")</f>
        <v>179.1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450</v>
      </c>
      <c r="Y316" s="544">
        <f>IFERROR(IF(X316="",0,CEILING((X316/$H316),1)*$H316),"")</f>
        <v>452.4</v>
      </c>
      <c r="Z316" s="36">
        <f>IFERROR(IF(Y316=0,"",ROUNDUP(Y316/H316,0)*0.01898),"")</f>
        <v>1.10084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479.94230769230774</v>
      </c>
      <c r="BN316" s="64">
        <f>IFERROR(Y316*I316/H316,"0")</f>
        <v>482.50200000000001</v>
      </c>
      <c r="BO316" s="64">
        <f>IFERROR(1/J316*(X316/H316),"0")</f>
        <v>0.90144230769230771</v>
      </c>
      <c r="BP316" s="64">
        <f>IFERROR(1/J316*(Y316/H316),"0")</f>
        <v>0.90625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350</v>
      </c>
      <c r="Y317" s="544">
        <f>IFERROR(IF(X317="",0,CEILING((X317/$H317),1)*$H317),"")</f>
        <v>352.8</v>
      </c>
      <c r="Z317" s="36">
        <f>IFERROR(IF(Y317=0,"",ROUNDUP(Y317/H317,0)*0.01898),"")</f>
        <v>0.79715999999999998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371.625</v>
      </c>
      <c r="BN317" s="64">
        <f>IFERROR(Y317*I317/H317,"0")</f>
        <v>374.59800000000001</v>
      </c>
      <c r="BO317" s="64">
        <f>IFERROR(1/J317*(X317/H317),"0")</f>
        <v>0.65104166666666663</v>
      </c>
      <c r="BP317" s="64">
        <f>IFERROR(1/J317*(Y317/H317),"0")</f>
        <v>0.65625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99.358974358974365</v>
      </c>
      <c r="Y318" s="545">
        <f>IFERROR(Y315/H315,"0")+IFERROR(Y316/H316,"0")+IFERROR(Y317/H317,"0")</f>
        <v>100</v>
      </c>
      <c r="Z318" s="545">
        <f>IFERROR(IF(Z315="",0,Z315),"0")+IFERROR(IF(Z316="",0,Z316),"0")+IFERROR(IF(Z317="",0,Z317),"0")</f>
        <v>1.8980000000000001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800</v>
      </c>
      <c r="Y319" s="545">
        <f>IFERROR(SUM(Y315:Y317),"0")</f>
        <v>805.2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1225</v>
      </c>
      <c r="Y336" s="544">
        <f>IFERROR(IF(X336="",0,CEILING((X336/$H336),1)*$H336),"")</f>
        <v>1226.4000000000001</v>
      </c>
      <c r="Z336" s="36">
        <f>IFERROR(IF(Y336=0,"",ROUNDUP(Y336/H336,0)*0.00651),"")</f>
        <v>3.8018399999999999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1371.9999999999998</v>
      </c>
      <c r="BN336" s="64">
        <f>IFERROR(Y336*I336/H336,"0")</f>
        <v>1373.568</v>
      </c>
      <c r="BO336" s="64">
        <f>IFERROR(1/J336*(X336/H336),"0")</f>
        <v>3.2051282051282048</v>
      </c>
      <c r="BP336" s="64">
        <f>IFERROR(1/J336*(Y336/H336),"0")</f>
        <v>3.2087912087912089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560</v>
      </c>
      <c r="Y337" s="544">
        <f>IFERROR(IF(X337="",0,CEILING((X337/$H337),1)*$H337),"")</f>
        <v>560.70000000000005</v>
      </c>
      <c r="Z337" s="36">
        <f>IFERROR(IF(Y337=0,"",ROUNDUP(Y337/H337,0)*0.00651),"")</f>
        <v>1.73817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623.99999999999989</v>
      </c>
      <c r="BN337" s="64">
        <f>IFERROR(Y337*I337/H337,"0")</f>
        <v>624.78</v>
      </c>
      <c r="BO337" s="64">
        <f>IFERROR(1/J337*(X337/H337),"0")</f>
        <v>1.4652014652014651</v>
      </c>
      <c r="BP337" s="64">
        <f>IFERROR(1/J337*(Y337/H337),"0")</f>
        <v>1.4670329670329672</v>
      </c>
    </row>
    <row r="338" spans="1:68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849.99999999999989</v>
      </c>
      <c r="Y338" s="545">
        <f>IFERROR(Y335/H335,"0")+IFERROR(Y336/H336,"0")+IFERROR(Y337/H337,"0")</f>
        <v>851</v>
      </c>
      <c r="Z338" s="545">
        <f>IFERROR(IF(Z335="",0,Z335),"0")+IFERROR(IF(Z336="",0,Z336),"0")+IFERROR(IF(Z337="",0,Z337),"0")</f>
        <v>5.5400099999999997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1785</v>
      </c>
      <c r="Y339" s="545">
        <f>IFERROR(SUM(Y335:Y337),"0")</f>
        <v>1787.1000000000001</v>
      </c>
      <c r="Z339" s="37"/>
      <c r="AA339" s="546"/>
      <c r="AB339" s="546"/>
      <c r="AC339" s="546"/>
    </row>
    <row r="340" spans="1:68" ht="27.75" hidden="1" customHeight="1" x14ac:dyDescent="0.2">
      <c r="A340" s="611" t="s">
        <v>536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1300</v>
      </c>
      <c r="Y343" s="544">
        <f t="shared" ref="Y343:Y349" si="32">IFERROR(IF(X343="",0,CEILING((X343/$H343),1)*$H343),"")</f>
        <v>1305</v>
      </c>
      <c r="Z343" s="36">
        <f>IFERROR(IF(Y343=0,"",ROUNDUP(Y343/H343,0)*0.02175),"")</f>
        <v>1.8922499999999998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1341.6</v>
      </c>
      <c r="BN343" s="64">
        <f t="shared" ref="BN343:BN349" si="34">IFERROR(Y343*I343/H343,"0")</f>
        <v>1346.76</v>
      </c>
      <c r="BO343" s="64">
        <f t="shared" ref="BO343:BO349" si="35">IFERROR(1/J343*(X343/H343),"0")</f>
        <v>1.8055555555555556</v>
      </c>
      <c r="BP343" s="64">
        <f t="shared" ref="BP343:BP349" si="36">IFERROR(1/J343*(Y343/H343),"0")</f>
        <v>1.8125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800</v>
      </c>
      <c r="Y344" s="544">
        <f t="shared" si="32"/>
        <v>810</v>
      </c>
      <c r="Z344" s="36">
        <f>IFERROR(IF(Y344=0,"",ROUNDUP(Y344/H344,0)*0.02175),"")</f>
        <v>1.1744999999999999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825.6</v>
      </c>
      <c r="BN344" s="64">
        <f t="shared" si="34"/>
        <v>835.92000000000007</v>
      </c>
      <c r="BO344" s="64">
        <f t="shared" si="35"/>
        <v>1.1111111111111112</v>
      </c>
      <c r="BP344" s="64">
        <f t="shared" si="36"/>
        <v>1.125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200</v>
      </c>
      <c r="Y345" s="544">
        <f t="shared" si="32"/>
        <v>210</v>
      </c>
      <c r="Z345" s="36">
        <f>IFERROR(IF(Y345=0,"",ROUNDUP(Y345/H345,0)*0.02175),"")</f>
        <v>0.30449999999999999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206.4</v>
      </c>
      <c r="BN345" s="64">
        <f t="shared" si="34"/>
        <v>216.72</v>
      </c>
      <c r="BO345" s="64">
        <f t="shared" si="35"/>
        <v>0.27777777777777779</v>
      </c>
      <c r="BP345" s="64">
        <f t="shared" si="36"/>
        <v>0.29166666666666663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1100</v>
      </c>
      <c r="Y346" s="544">
        <f t="shared" si="32"/>
        <v>1110</v>
      </c>
      <c r="Z346" s="36">
        <f>IFERROR(IF(Y346=0,"",ROUNDUP(Y346/H346,0)*0.02175),"")</f>
        <v>1.6094999999999999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1135.2</v>
      </c>
      <c r="BN346" s="64">
        <f t="shared" si="34"/>
        <v>1145.52</v>
      </c>
      <c r="BO346" s="64">
        <f t="shared" si="35"/>
        <v>1.5277777777777777</v>
      </c>
      <c r="BP346" s="64">
        <f t="shared" si="36"/>
        <v>1.5416666666666665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25</v>
      </c>
      <c r="Y349" s="544">
        <f t="shared" si="32"/>
        <v>25</v>
      </c>
      <c r="Z349" s="36">
        <f>IFERROR(IF(Y349=0,"",ROUNDUP(Y349/H349,0)*0.00902),"")</f>
        <v>4.5100000000000001E-2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26.05</v>
      </c>
      <c r="BN349" s="64">
        <f t="shared" si="34"/>
        <v>26.05</v>
      </c>
      <c r="BO349" s="64">
        <f t="shared" si="35"/>
        <v>3.787878787878788E-2</v>
      </c>
      <c r="BP349" s="64">
        <f t="shared" si="36"/>
        <v>3.787878787878788E-2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231.66666666666669</v>
      </c>
      <c r="Y350" s="545">
        <f>IFERROR(Y343/H343,"0")+IFERROR(Y344/H344,"0")+IFERROR(Y345/H345,"0")+IFERROR(Y346/H346,"0")+IFERROR(Y347/H347,"0")+IFERROR(Y348/H348,"0")+IFERROR(Y349/H349,"0")</f>
        <v>234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5.0258499999999993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3425</v>
      </c>
      <c r="Y351" s="545">
        <f>IFERROR(SUM(Y343:Y349),"0")</f>
        <v>3460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1600</v>
      </c>
      <c r="Y353" s="544">
        <f>IFERROR(IF(X353="",0,CEILING((X353/$H353),1)*$H353),"")</f>
        <v>1605</v>
      </c>
      <c r="Z353" s="36">
        <f>IFERROR(IF(Y353=0,"",ROUNDUP(Y353/H353,0)*0.02175),"")</f>
        <v>2.3272499999999998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1651.2</v>
      </c>
      <c r="BN353" s="64">
        <f>IFERROR(Y353*I353/H353,"0")</f>
        <v>1656.3600000000001</v>
      </c>
      <c r="BO353" s="64">
        <f>IFERROR(1/J353*(X353/H353),"0")</f>
        <v>2.2222222222222223</v>
      </c>
      <c r="BP353" s="64">
        <f>IFERROR(1/J353*(Y353/H353),"0")</f>
        <v>2.2291666666666665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12</v>
      </c>
      <c r="Y354" s="544">
        <f>IFERROR(IF(X354="",0,CEILING((X354/$H354),1)*$H354),"")</f>
        <v>12</v>
      </c>
      <c r="Z354" s="36">
        <f>IFERROR(IF(Y354=0,"",ROUNDUP(Y354/H354,0)*0.00902),"")</f>
        <v>2.7060000000000001E-2</v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12.629999999999999</v>
      </c>
      <c r="BN354" s="64">
        <f>IFERROR(Y354*I354/H354,"0")</f>
        <v>12.629999999999999</v>
      </c>
      <c r="BO354" s="64">
        <f>IFERROR(1/J354*(X354/H354),"0")</f>
        <v>2.2727272727272728E-2</v>
      </c>
      <c r="BP354" s="64">
        <f>IFERROR(1/J354*(Y354/H354),"0")</f>
        <v>2.2727272727272728E-2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109.66666666666667</v>
      </c>
      <c r="Y355" s="545">
        <f>IFERROR(Y353/H353,"0")+IFERROR(Y354/H354,"0")</f>
        <v>110</v>
      </c>
      <c r="Z355" s="545">
        <f>IFERROR(IF(Z353="",0,Z353),"0")+IFERROR(IF(Z354="",0,Z354),"0")</f>
        <v>2.3543099999999999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1612</v>
      </c>
      <c r="Y356" s="545">
        <f>IFERROR(SUM(Y353:Y354),"0")</f>
        <v>1617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20</v>
      </c>
      <c r="Y359" s="544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2.2222222222222223</v>
      </c>
      <c r="Y360" s="545">
        <f>IFERROR(Y358/H358,"0")+IFERROR(Y359/H359,"0")</f>
        <v>3</v>
      </c>
      <c r="Z360" s="545">
        <f>IFERROR(IF(Z358="",0,Z358),"0")+IFERROR(IF(Z359="",0,Z359),"0")</f>
        <v>5.6940000000000004E-2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20</v>
      </c>
      <c r="Y361" s="545">
        <f>IFERROR(SUM(Y358:Y359),"0")</f>
        <v>27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40</v>
      </c>
      <c r="Y363" s="544">
        <f>IFERROR(IF(X363="",0,CEILING((X363/$H363),1)*$H363),"")</f>
        <v>45</v>
      </c>
      <c r="Z363" s="36">
        <f>IFERROR(IF(Y363=0,"",ROUNDUP(Y363/H363,0)*0.01898),"")</f>
        <v>9.4899999999999998E-2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42.306666666666665</v>
      </c>
      <c r="BN363" s="64">
        <f>IFERROR(Y363*I363/H363,"0")</f>
        <v>47.594999999999999</v>
      </c>
      <c r="BO363" s="64">
        <f>IFERROR(1/J363*(X363/H363),"0")</f>
        <v>6.9444444444444448E-2</v>
      </c>
      <c r="BP363" s="64">
        <f>IFERROR(1/J363*(Y363/H363),"0")</f>
        <v>7.8125E-2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4.4444444444444446</v>
      </c>
      <c r="Y364" s="545">
        <f>IFERROR(Y363/H363,"0")</f>
        <v>5</v>
      </c>
      <c r="Z364" s="545">
        <f>IFERROR(IF(Z363="",0,Z363),"0")</f>
        <v>9.4899999999999998E-2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40</v>
      </c>
      <c r="Y365" s="545">
        <f>IFERROR(SUM(Y363:Y363),"0")</f>
        <v>45</v>
      </c>
      <c r="Z365" s="37"/>
      <c r="AA365" s="546"/>
      <c r="AB365" s="546"/>
      <c r="AC365" s="546"/>
    </row>
    <row r="366" spans="1:68" ht="16.5" hidden="1" customHeight="1" x14ac:dyDescent="0.25">
      <c r="A366" s="568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50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4.166666666666667</v>
      </c>
      <c r="Y370" s="545">
        <f>IFERROR(Y368/H368,"0")+IFERROR(Y369/H369,"0")</f>
        <v>5</v>
      </c>
      <c r="Z370" s="545">
        <f>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50</v>
      </c>
      <c r="Y371" s="545">
        <f>IFERROR(SUM(Y368:Y369),"0")</f>
        <v>60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586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10</v>
      </c>
      <c r="Y385" s="544">
        <f t="shared" ref="Y385:Y394" si="37">IFERROR(IF(X385="",0,CEILING((X385/$H385),1)*$H385),"")</f>
        <v>10.8</v>
      </c>
      <c r="Z385" s="36">
        <f>IFERROR(IF(Y385=0,"",ROUNDUP(Y385/H385,0)*0.00902),"")</f>
        <v>1.804E-2</v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10.388888888888889</v>
      </c>
      <c r="BN385" s="64">
        <f t="shared" ref="BN385:BN394" si="39">IFERROR(Y385*I385/H385,"0")</f>
        <v>11.22</v>
      </c>
      <c r="BO385" s="64">
        <f t="shared" ref="BO385:BO394" si="40">IFERROR(1/J385*(X385/H385),"0")</f>
        <v>1.4029180695847361E-2</v>
      </c>
      <c r="BP385" s="64">
        <f t="shared" ref="BP385:BP394" si="41">IFERROR(1/J385*(Y385/H385),"0")</f>
        <v>1.5151515151515152E-2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62.999999999999993</v>
      </c>
      <c r="Y390" s="544">
        <f t="shared" si="37"/>
        <v>63</v>
      </c>
      <c r="Z390" s="36">
        <f t="shared" si="42"/>
        <v>0.15060000000000001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66.899999999999991</v>
      </c>
      <c r="BN390" s="64">
        <f t="shared" si="39"/>
        <v>66.900000000000006</v>
      </c>
      <c r="BO390" s="64">
        <f t="shared" si="40"/>
        <v>0.12820512820512819</v>
      </c>
      <c r="BP390" s="64">
        <f t="shared" si="41"/>
        <v>0.12820512820512822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70</v>
      </c>
      <c r="Y391" s="544">
        <f t="shared" si="37"/>
        <v>71.400000000000006</v>
      </c>
      <c r="Z391" s="36">
        <f t="shared" si="42"/>
        <v>0.17068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74.333333333333329</v>
      </c>
      <c r="BN391" s="64">
        <f t="shared" si="39"/>
        <v>75.820000000000007</v>
      </c>
      <c r="BO391" s="64">
        <f t="shared" si="40"/>
        <v>0.14245014245014245</v>
      </c>
      <c r="BP391" s="64">
        <f t="shared" si="41"/>
        <v>0.14529914529914531</v>
      </c>
    </row>
    <row r="392" spans="1:68" ht="27" hidden="1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81.851851851851848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83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0.42466000000000004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178</v>
      </c>
      <c r="Y396" s="545">
        <f>IFERROR(SUM(Y385:Y394),"0")</f>
        <v>180.89999999999998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10</v>
      </c>
      <c r="Y408" s="544">
        <f>IFERROR(IF(X408="",0,CEILING((X408/$H408),1)*$H408),"")</f>
        <v>10.8</v>
      </c>
      <c r="Z408" s="36">
        <f>IFERROR(IF(Y408=0,"",ROUNDUP(Y408/H408,0)*0.00902),"")</f>
        <v>1.804E-2</v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10.388888888888889</v>
      </c>
      <c r="BN408" s="64">
        <f>IFERROR(Y408*I408/H408,"0")</f>
        <v>11.22</v>
      </c>
      <c r="BO408" s="64">
        <f>IFERROR(1/J408*(X408/H408),"0")</f>
        <v>1.4029180695847361E-2</v>
      </c>
      <c r="BP408" s="64">
        <f>IFERROR(1/J408*(Y408/H408),"0")</f>
        <v>1.5151515151515152E-2</v>
      </c>
    </row>
    <row r="409" spans="1:68" ht="27" hidden="1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10.5</v>
      </c>
      <c r="Y411" s="544">
        <f>IFERROR(IF(X411="",0,CEILING((X411/$H411),1)*$H411),"")</f>
        <v>10.5</v>
      </c>
      <c r="Z411" s="36">
        <f>IFERROR(IF(Y411=0,"",ROUNDUP(Y411/H411,0)*0.00502),"")</f>
        <v>2.5100000000000001E-2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11.149999999999999</v>
      </c>
      <c r="BN411" s="64">
        <f>IFERROR(Y411*I411/H411,"0")</f>
        <v>11.149999999999999</v>
      </c>
      <c r="BO411" s="64">
        <f>IFERROR(1/J411*(X411/H411),"0")</f>
        <v>2.1367521367521368E-2</v>
      </c>
      <c r="BP411" s="64">
        <f>IFERROR(1/J411*(Y411/H411),"0")</f>
        <v>2.1367521367521368E-2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6.8518518518518512</v>
      </c>
      <c r="Y412" s="545">
        <f>IFERROR(Y408/H408,"0")+IFERROR(Y409/H409,"0")+IFERROR(Y410/H410,"0")+IFERROR(Y411/H411,"0")</f>
        <v>7</v>
      </c>
      <c r="Z412" s="545">
        <f>IFERROR(IF(Z408="",0,Z408),"0")+IFERROR(IF(Z409="",0,Z409),"0")+IFERROR(IF(Z410="",0,Z410),"0")+IFERROR(IF(Z411="",0,Z411),"0")</f>
        <v>4.3139999999999998E-2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20.5</v>
      </c>
      <c r="Y413" s="545">
        <f>IFERROR(SUM(Y408:Y411),"0")</f>
        <v>21.3</v>
      </c>
      <c r="Z413" s="37"/>
      <c r="AA413" s="546"/>
      <c r="AB413" s="546"/>
      <c r="AC413" s="546"/>
    </row>
    <row r="414" spans="1:68" ht="16.5" hidden="1" customHeight="1" x14ac:dyDescent="0.25">
      <c r="A414" s="568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20</v>
      </c>
      <c r="Y416" s="544">
        <f>IFERROR(IF(X416="",0,CEILING((X416/$H416),1)*$H416),"")</f>
        <v>20.399999999999999</v>
      </c>
      <c r="Z416" s="36">
        <f>IFERROR(IF(Y416=0,"",ROUNDUP(Y416/H416,0)*0.00651),"")</f>
        <v>0.11067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35</v>
      </c>
      <c r="BN416" s="64">
        <f>IFERROR(Y416*I416/H416,"0")</f>
        <v>35.699999999999996</v>
      </c>
      <c r="BO416" s="64">
        <f>IFERROR(1/J416*(X416/H416),"0")</f>
        <v>9.1575091575091583E-2</v>
      </c>
      <c r="BP416" s="64">
        <f>IFERROR(1/J416*(Y416/H416),"0")</f>
        <v>9.3406593406593408E-2</v>
      </c>
    </row>
    <row r="417" spans="1:68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16.666666666666668</v>
      </c>
      <c r="Y417" s="545">
        <f>IFERROR(Y416/H416,"0")</f>
        <v>17</v>
      </c>
      <c r="Z417" s="545">
        <f>IFERROR(IF(Z416="",0,Z416),"0")</f>
        <v>0.11067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20</v>
      </c>
      <c r="Y418" s="545">
        <f>IFERROR(SUM(Y416:Y416),"0")</f>
        <v>20.399999999999999</v>
      </c>
      <c r="Z418" s="37"/>
      <c r="AA418" s="546"/>
      <c r="AB418" s="546"/>
      <c r="AC418" s="546"/>
    </row>
    <row r="419" spans="1:68" ht="27.75" hidden="1" customHeight="1" x14ac:dyDescent="0.2">
      <c r="A419" s="611" t="s">
        <v>638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110</v>
      </c>
      <c r="Y427" s="544">
        <f t="shared" si="43"/>
        <v>110.88000000000001</v>
      </c>
      <c r="Z427" s="36">
        <f t="shared" si="44"/>
        <v>0.25115999999999999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117.49999999999999</v>
      </c>
      <c r="BN427" s="64">
        <f t="shared" si="46"/>
        <v>118.44</v>
      </c>
      <c r="BO427" s="64">
        <f t="shared" si="47"/>
        <v>0.20032051282051283</v>
      </c>
      <c r="BP427" s="64">
        <f t="shared" si="48"/>
        <v>0.20192307692307693</v>
      </c>
    </row>
    <row r="428" spans="1:68" ht="16.5" hidden="1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60</v>
      </c>
      <c r="Y430" s="544">
        <f t="shared" si="43"/>
        <v>62.4</v>
      </c>
      <c r="Z430" s="36">
        <f>IFERROR(IF(Y430=0,"",ROUNDUP(Y430/H430,0)*0.00902),"")</f>
        <v>0.11726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86.625</v>
      </c>
      <c r="BN430" s="64">
        <f t="shared" si="46"/>
        <v>90.089999999999989</v>
      </c>
      <c r="BO430" s="64">
        <f t="shared" si="47"/>
        <v>9.4696969696969696E-2</v>
      </c>
      <c r="BP430" s="64">
        <f t="shared" si="48"/>
        <v>9.8484848484848481E-2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120</v>
      </c>
      <c r="Y433" s="544">
        <f t="shared" si="43"/>
        <v>120</v>
      </c>
      <c r="Z433" s="36">
        <f>IFERROR(IF(Y433=0,"",ROUNDUP(Y433/H433,0)*0.00902),"")</f>
        <v>0.22550000000000001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173.25</v>
      </c>
      <c r="BN433" s="64">
        <f t="shared" si="46"/>
        <v>173.25</v>
      </c>
      <c r="BO433" s="64">
        <f t="shared" si="47"/>
        <v>0.18939393939393939</v>
      </c>
      <c r="BP433" s="64">
        <f t="shared" si="48"/>
        <v>0.18939393939393939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58.333333333333329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59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0.59392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290</v>
      </c>
      <c r="Y435" s="545">
        <f>IFERROR(SUM(Y422:Y433),"0")</f>
        <v>293.27999999999997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120</v>
      </c>
      <c r="Y437" s="544">
        <f>IFERROR(IF(X437="",0,CEILING((X437/$H437),1)*$H437),"")</f>
        <v>121.44000000000001</v>
      </c>
      <c r="Z437" s="36">
        <f>IFERROR(IF(Y437=0,"",ROUNDUP(Y437/H437,0)*0.01196),"")</f>
        <v>0.27507999999999999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128.18181818181816</v>
      </c>
      <c r="BN437" s="64">
        <f>IFERROR(Y437*I437/H437,"0")</f>
        <v>129.72</v>
      </c>
      <c r="BO437" s="64">
        <f>IFERROR(1/J437*(X437/H437),"0")</f>
        <v>0.21853146853146854</v>
      </c>
      <c r="BP437" s="64">
        <f>IFERROR(1/J437*(Y437/H437),"0")</f>
        <v>0.22115384615384617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22.727272727272727</v>
      </c>
      <c r="Y440" s="545">
        <f>IFERROR(Y437/H437,"0")+IFERROR(Y438/H438,"0")+IFERROR(Y439/H439,"0")</f>
        <v>23</v>
      </c>
      <c r="Z440" s="545">
        <f>IFERROR(IF(Z437="",0,Z437),"0")+IFERROR(IF(Z438="",0,Z438),"0")+IFERROR(IF(Z439="",0,Z439),"0")</f>
        <v>0.27507999999999999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120</v>
      </c>
      <c r="Y441" s="545">
        <f>IFERROR(SUM(Y437:Y439),"0")</f>
        <v>121.44000000000001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30</v>
      </c>
      <c r="Y443" s="544">
        <f t="shared" ref="Y443:Y448" si="49">IFERROR(IF(X443="",0,CEILING((X443/$H443),1)*$H443),"")</f>
        <v>31.68</v>
      </c>
      <c r="Z443" s="36">
        <f>IFERROR(IF(Y443=0,"",ROUNDUP(Y443/H443,0)*0.01196),"")</f>
        <v>7.1760000000000004E-2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32.04545454545454</v>
      </c>
      <c r="BN443" s="64">
        <f t="shared" ref="BN443:BN448" si="51">IFERROR(Y443*I443/H443,"0")</f>
        <v>33.839999999999996</v>
      </c>
      <c r="BO443" s="64">
        <f t="shared" ref="BO443:BO448" si="52">IFERROR(1/J443*(X443/H443),"0")</f>
        <v>5.4632867132867136E-2</v>
      </c>
      <c r="BP443" s="64">
        <f t="shared" ref="BP443:BP448" si="53">IFERROR(1/J443*(Y443/H443),"0")</f>
        <v>5.7692307692307696E-2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120</v>
      </c>
      <c r="Y444" s="544">
        <f t="shared" si="49"/>
        <v>121.44000000000001</v>
      </c>
      <c r="Z444" s="36">
        <f>IFERROR(IF(Y444=0,"",ROUNDUP(Y444/H444,0)*0.01196),"")</f>
        <v>0.27507999999999999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128.18181818181816</v>
      </c>
      <c r="BN444" s="64">
        <f t="shared" si="51"/>
        <v>129.72</v>
      </c>
      <c r="BO444" s="64">
        <f t="shared" si="52"/>
        <v>0.21853146853146854</v>
      </c>
      <c r="BP444" s="64">
        <f t="shared" si="53"/>
        <v>0.22115384615384617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66</v>
      </c>
      <c r="Y446" s="544">
        <f t="shared" si="49"/>
        <v>67.2</v>
      </c>
      <c r="Z446" s="36">
        <f>IFERROR(IF(Y446=0,"",ROUNDUP(Y446/H446,0)*0.00902),"")</f>
        <v>0.12628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95.287500000000009</v>
      </c>
      <c r="BN446" s="64">
        <f t="shared" si="51"/>
        <v>97.02000000000001</v>
      </c>
      <c r="BO446" s="64">
        <f t="shared" si="52"/>
        <v>0.10416666666666667</v>
      </c>
      <c r="BP446" s="64">
        <f t="shared" si="53"/>
        <v>0.10606060606060608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12</v>
      </c>
      <c r="Y447" s="544">
        <f t="shared" si="49"/>
        <v>14.399999999999999</v>
      </c>
      <c r="Z447" s="36">
        <f>IFERROR(IF(Y447=0,"",ROUNDUP(Y447/H447,0)*0.00902),"")</f>
        <v>2.7060000000000001E-2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16.725000000000001</v>
      </c>
      <c r="BN447" s="64">
        <f t="shared" si="51"/>
        <v>20.07</v>
      </c>
      <c r="BO447" s="64">
        <f t="shared" si="52"/>
        <v>1.893939393939394E-2</v>
      </c>
      <c r="BP447" s="64">
        <f t="shared" si="53"/>
        <v>2.2727272727272728E-2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60</v>
      </c>
      <c r="Y448" s="544">
        <f t="shared" si="49"/>
        <v>62.4</v>
      </c>
      <c r="Z448" s="36">
        <f>IFERROR(IF(Y448=0,"",ROUNDUP(Y448/H448,0)*0.00902),"")</f>
        <v>0.11726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83.625000000000014</v>
      </c>
      <c r="BN448" s="64">
        <f t="shared" si="51"/>
        <v>86.970000000000013</v>
      </c>
      <c r="BO448" s="64">
        <f t="shared" si="52"/>
        <v>9.4696969696969696E-2</v>
      </c>
      <c r="BP448" s="64">
        <f t="shared" si="53"/>
        <v>9.8484848484848481E-2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57.159090909090907</v>
      </c>
      <c r="Y449" s="545">
        <f>IFERROR(Y443/H443,"0")+IFERROR(Y444/H444,"0")+IFERROR(Y445/H445,"0")+IFERROR(Y446/H446,"0")+IFERROR(Y447/H447,"0")+IFERROR(Y448/H448,"0")</f>
        <v>59</v>
      </c>
      <c r="Z449" s="545">
        <f>IFERROR(IF(Z443="",0,Z443),"0")+IFERROR(IF(Z444="",0,Z444),"0")+IFERROR(IF(Z445="",0,Z445),"0")+IFERROR(IF(Z446="",0,Z446),"0")+IFERROR(IF(Z447="",0,Z447),"0")+IFERROR(IF(Z448="",0,Z448),"0")</f>
        <v>0.61743999999999999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288</v>
      </c>
      <c r="Y450" s="545">
        <f>IFERROR(SUM(Y443:Y448),"0")</f>
        <v>297.12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702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750</v>
      </c>
      <c r="Y478" s="544">
        <f>IFERROR(IF(X478="",0,CEILING((X478/$H478),1)*$H478),"")</f>
        <v>756</v>
      </c>
      <c r="Z478" s="36">
        <f>IFERROR(IF(Y478=0,"",ROUNDUP(Y478/H478,0)*0.01898),"")</f>
        <v>1.59432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793.25</v>
      </c>
      <c r="BN478" s="64">
        <f>IFERROR(Y478*I478/H478,"0")</f>
        <v>799.596</v>
      </c>
      <c r="BO478" s="64">
        <f>IFERROR(1/J478*(X478/H478),"0")</f>
        <v>1.3020833333333333</v>
      </c>
      <c r="BP478" s="64">
        <f>IFERROR(1/J478*(Y478/H478),"0")</f>
        <v>1.3125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83.333333333333329</v>
      </c>
      <c r="Y479" s="545">
        <f>IFERROR(Y478/H478,"0")</f>
        <v>84</v>
      </c>
      <c r="Z479" s="545">
        <f>IFERROR(IF(Z478="",0,Z478),"0")</f>
        <v>1.59432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750</v>
      </c>
      <c r="Y480" s="545">
        <f>IFERROR(SUM(Y478:Y478),"0")</f>
        <v>756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742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17519.3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17707.78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743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18725.518380447786</v>
      </c>
      <c r="Y492" s="545">
        <f>IFERROR(SUM(BN22:BN488),"0")</f>
        <v>18927.106000000014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744</v>
      </c>
      <c r="Q493" s="665"/>
      <c r="R493" s="665"/>
      <c r="S493" s="665"/>
      <c r="T493" s="665"/>
      <c r="U493" s="665"/>
      <c r="V493" s="666"/>
      <c r="W493" s="37" t="s">
        <v>745</v>
      </c>
      <c r="X493" s="38">
        <f>ROUNDUP(SUM(BO22:BO488),0)</f>
        <v>32</v>
      </c>
      <c r="Y493" s="38">
        <f>ROUNDUP(SUM(BP22:BP488),0)</f>
        <v>33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746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19525.518380447786</v>
      </c>
      <c r="Y494" s="545">
        <f>GrossWeightTotalR+PalletQtyTotalR*25</f>
        <v>19752.106000000014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747</v>
      </c>
      <c r="Q495" s="665"/>
      <c r="R495" s="665"/>
      <c r="S495" s="665"/>
      <c r="T495" s="665"/>
      <c r="U495" s="665"/>
      <c r="V495" s="666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3900.9934526946017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3934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748</v>
      </c>
      <c r="Q496" s="665"/>
      <c r="R496" s="665"/>
      <c r="S496" s="665"/>
      <c r="T496" s="665"/>
      <c r="U496" s="665"/>
      <c r="V496" s="666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37.24042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250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536</v>
      </c>
      <c r="U498" s="661"/>
      <c r="V498" s="591" t="s">
        <v>586</v>
      </c>
      <c r="W498" s="660"/>
      <c r="X498" s="661"/>
      <c r="Y498" s="540" t="s">
        <v>638</v>
      </c>
      <c r="Z498" s="591" t="s">
        <v>702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751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191</v>
      </c>
      <c r="G499" s="591" t="s">
        <v>223</v>
      </c>
      <c r="H499" s="591" t="s">
        <v>97</v>
      </c>
      <c r="I499" s="591" t="s">
        <v>251</v>
      </c>
      <c r="J499" s="591" t="s">
        <v>292</v>
      </c>
      <c r="K499" s="591" t="s">
        <v>352</v>
      </c>
      <c r="L499" s="591" t="s">
        <v>395</v>
      </c>
      <c r="M499" s="591" t="s">
        <v>411</v>
      </c>
      <c r="N499" s="541"/>
      <c r="O499" s="591" t="s">
        <v>423</v>
      </c>
      <c r="P499" s="591" t="s">
        <v>433</v>
      </c>
      <c r="Q499" s="591" t="s">
        <v>443</v>
      </c>
      <c r="R499" s="591" t="s">
        <v>448</v>
      </c>
      <c r="S499" s="591" t="s">
        <v>526</v>
      </c>
      <c r="T499" s="591" t="s">
        <v>537</v>
      </c>
      <c r="U499" s="591" t="s">
        <v>571</v>
      </c>
      <c r="V499" s="591" t="s">
        <v>587</v>
      </c>
      <c r="W499" s="591" t="s">
        <v>619</v>
      </c>
      <c r="X499" s="591" t="s">
        <v>634</v>
      </c>
      <c r="Y499" s="591" t="s">
        <v>638</v>
      </c>
      <c r="Z499" s="591" t="s">
        <v>702</v>
      </c>
      <c r="AA499" s="591" t="s">
        <v>738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423.6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733.5</v>
      </c>
      <c r="E501" s="46">
        <f>IFERROR(Y86*1,"0")+IFERROR(Y87*1,"0")+IFERROR(Y88*1,"0")+IFERROR(Y92*1,"0")+IFERROR(Y93*1,"0")+IFERROR(Y94*1,"0")+IFERROR(Y95*1,"0")</f>
        <v>1961.1000000000001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2000.1599999999999</v>
      </c>
      <c r="G501" s="46">
        <f>IFERROR(Y125*1,"0")+IFERROR(Y126*1,"0")+IFERROR(Y130*1,"0")+IFERROR(Y131*1,"0")+IFERROR(Y135*1,"0")+IFERROR(Y136*1,"0")</f>
        <v>171.52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454.85999999999996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1927.8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42.800000000000004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201.6</v>
      </c>
      <c r="P501" s="46">
        <f>IFERROR(Y274*1,"0")+IFERROR(Y275*1,"0")+IFERROR(Y279*1,"0")</f>
        <v>120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984.3</v>
      </c>
      <c r="S501" s="46">
        <f>IFERROR(Y335*1,"0")+IFERROR(Y336*1,"0")+IFERROR(Y337*1,"0")</f>
        <v>1787.1000000000001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5149</v>
      </c>
      <c r="U501" s="46">
        <f>IFERROR(Y368*1,"0")+IFERROR(Y369*1,"0")+IFERROR(Y373*1,"0")+IFERROR(Y374*1,"0")+IFERROR(Y378*1,"0")+IFERROR(Y379*1,"0")</f>
        <v>60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180.89999999999998</v>
      </c>
      <c r="W501" s="46">
        <f>IFERROR(Y404*1,"0")+IFERROR(Y408*1,"0")+IFERROR(Y409*1,"0")+IFERROR(Y410*1,"0")+IFERROR(Y411*1,"0")</f>
        <v>21.3</v>
      </c>
      <c r="X501" s="46">
        <f>IFERROR(Y416*1,"0")</f>
        <v>20.399999999999999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711.84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756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2,00"/>
        <filter val="1 100,00"/>
        <filter val="1 225,00"/>
        <filter val="1 260,00"/>
        <filter val="1 300,00"/>
        <filter val="1 600,00"/>
        <filter val="1 612,00"/>
        <filter val="1 785,00"/>
        <filter val="1,94"/>
        <filter val="10,00"/>
        <filter val="10,50"/>
        <filter val="100,00"/>
        <filter val="103,50"/>
        <filter val="105,00"/>
        <filter val="109,67"/>
        <filter val="110,00"/>
        <filter val="12,00"/>
        <filter val="120,00"/>
        <filter val="139,26"/>
        <filter val="15,00"/>
        <filter val="153,81"/>
        <filter val="157,50"/>
        <filter val="16,00"/>
        <filter val="16,67"/>
        <filter val="17 519,30"/>
        <filter val="17,50"/>
        <filter val="178,00"/>
        <filter val="178,50"/>
        <filter val="18 725,52"/>
        <filter val="18,75"/>
        <filter val="180,00"/>
        <filter val="188,52"/>
        <filter val="19 525,52"/>
        <filter val="19,44"/>
        <filter val="2,22"/>
        <filter val="20,00"/>
        <filter val="20,50"/>
        <filter val="200,00"/>
        <filter val="21,00"/>
        <filter val="21,67"/>
        <filter val="22,50"/>
        <filter val="22,73"/>
        <filter val="220,00"/>
        <filter val="230,93"/>
        <filter val="231,67"/>
        <filter val="24,50"/>
        <filter val="240,00"/>
        <filter val="25,00"/>
        <filter val="260,00"/>
        <filter val="266,05"/>
        <filter val="288,00"/>
        <filter val="290,00"/>
        <filter val="3 425,00"/>
        <filter val="3 900,99"/>
        <filter val="3,33"/>
        <filter val="3,50"/>
        <filter val="30,00"/>
        <filter val="303,50"/>
        <filter val="315,00"/>
        <filter val="32"/>
        <filter val="32,00"/>
        <filter val="33,00"/>
        <filter val="35,00"/>
        <filter val="350,00"/>
        <filter val="355,56"/>
        <filter val="36,00"/>
        <filter val="371,95"/>
        <filter val="4,17"/>
        <filter val="4,44"/>
        <filter val="40,00"/>
        <filter val="400,00"/>
        <filter val="408,00"/>
        <filter val="415,00"/>
        <filter val="42,90"/>
        <filter val="420,00"/>
        <filter val="450,00"/>
        <filter val="5,56"/>
        <filter val="50,00"/>
        <filter val="51,00"/>
        <filter val="52,50"/>
        <filter val="56,00"/>
        <filter val="56,85"/>
        <filter val="560,00"/>
        <filter val="57,16"/>
        <filter val="58,33"/>
        <filter val="585,00"/>
        <filter val="59,40"/>
        <filter val="6,00"/>
        <filter val="6,85"/>
        <filter val="60,00"/>
        <filter val="63,00"/>
        <filter val="66,00"/>
        <filter val="685,00"/>
        <filter val="7,00"/>
        <filter val="70,00"/>
        <filter val="750,00"/>
        <filter val="76,67"/>
        <filter val="765,00"/>
        <filter val="79,26"/>
        <filter val="8,00"/>
        <filter val="80,00"/>
        <filter val="80,50"/>
        <filter val="800,00"/>
        <filter val="809,00"/>
        <filter val="81,85"/>
        <filter val="810,00"/>
        <filter val="83,33"/>
        <filter val="850,00"/>
        <filter val="86,67"/>
        <filter val="87,50"/>
        <filter val="92,00"/>
        <filter val="965,00"/>
        <filter val="985,00"/>
        <filter val="99,36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