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8BAF113-DB1D-42E3-8375-1F8BCA2A32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X489" i="1"/>
  <c r="BO488" i="1"/>
  <c r="BM488" i="1"/>
  <c r="Y488" i="1"/>
  <c r="P488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Y355" i="1" s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Y276" i="1" s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4" i="1"/>
  <c r="X183" i="1"/>
  <c r="BO182" i="1"/>
  <c r="BM182" i="1"/>
  <c r="Y182" i="1"/>
  <c r="BP182" i="1" s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495" i="1" s="1"/>
  <c r="BO22" i="1"/>
  <c r="BM22" i="1"/>
  <c r="X492" i="1" s="1"/>
  <c r="Y22" i="1"/>
  <c r="P22" i="1"/>
  <c r="H10" i="1"/>
  <c r="A9" i="1"/>
  <c r="F10" i="1" s="1"/>
  <c r="D7" i="1"/>
  <c r="Q6" i="1"/>
  <c r="P2" i="1"/>
  <c r="BP103" i="1" l="1"/>
  <c r="BN103" i="1"/>
  <c r="BP113" i="1"/>
  <c r="BN113" i="1"/>
  <c r="Z113" i="1"/>
  <c r="BP163" i="1"/>
  <c r="BN163" i="1"/>
  <c r="Z163" i="1"/>
  <c r="BP202" i="1"/>
  <c r="BN202" i="1"/>
  <c r="Z202" i="1"/>
  <c r="BP225" i="1"/>
  <c r="BN225" i="1"/>
  <c r="Z225" i="1"/>
  <c r="BP254" i="1"/>
  <c r="BN254" i="1"/>
  <c r="Z254" i="1"/>
  <c r="BP299" i="1"/>
  <c r="BN299" i="1"/>
  <c r="Z299" i="1"/>
  <c r="BP330" i="1"/>
  <c r="BN330" i="1"/>
  <c r="Z330" i="1"/>
  <c r="BP354" i="1"/>
  <c r="BN354" i="1"/>
  <c r="Z354" i="1"/>
  <c r="BP358" i="1"/>
  <c r="BN358" i="1"/>
  <c r="Z358" i="1"/>
  <c r="BP399" i="1"/>
  <c r="BN399" i="1"/>
  <c r="Z399" i="1"/>
  <c r="BP433" i="1"/>
  <c r="BN433" i="1"/>
  <c r="Z433" i="1"/>
  <c r="BP461" i="1"/>
  <c r="BN461" i="1"/>
  <c r="Z461" i="1"/>
  <c r="Z41" i="1"/>
  <c r="BN41" i="1"/>
  <c r="Z67" i="1"/>
  <c r="BN67" i="1"/>
  <c r="Z86" i="1"/>
  <c r="BN86" i="1"/>
  <c r="E501" i="1"/>
  <c r="Z103" i="1"/>
  <c r="BP141" i="1"/>
  <c r="BN141" i="1"/>
  <c r="Z141" i="1"/>
  <c r="BP192" i="1"/>
  <c r="BN192" i="1"/>
  <c r="Z192" i="1"/>
  <c r="BP210" i="1"/>
  <c r="BN210" i="1"/>
  <c r="Z210" i="1"/>
  <c r="BP243" i="1"/>
  <c r="BN243" i="1"/>
  <c r="Z243" i="1"/>
  <c r="BP275" i="1"/>
  <c r="BN275" i="1"/>
  <c r="Z275" i="1"/>
  <c r="Y281" i="1"/>
  <c r="Y280" i="1"/>
  <c r="BP279" i="1"/>
  <c r="BN279" i="1"/>
  <c r="Z279" i="1"/>
  <c r="Z280" i="1" s="1"/>
  <c r="Q501" i="1"/>
  <c r="Y285" i="1"/>
  <c r="BP284" i="1"/>
  <c r="BN284" i="1"/>
  <c r="Z284" i="1"/>
  <c r="Z285" i="1" s="1"/>
  <c r="BP289" i="1"/>
  <c r="BN289" i="1"/>
  <c r="Z289" i="1"/>
  <c r="BP309" i="1"/>
  <c r="BN309" i="1"/>
  <c r="Z309" i="1"/>
  <c r="BP343" i="1"/>
  <c r="BN343" i="1"/>
  <c r="Z343" i="1"/>
  <c r="BP387" i="1"/>
  <c r="BN387" i="1"/>
  <c r="Z387" i="1"/>
  <c r="BP425" i="1"/>
  <c r="BN425" i="1"/>
  <c r="Z425" i="1"/>
  <c r="BP443" i="1"/>
  <c r="BN443" i="1"/>
  <c r="Z443" i="1"/>
  <c r="BP483" i="1"/>
  <c r="BN483" i="1"/>
  <c r="Z483" i="1"/>
  <c r="Y263" i="1"/>
  <c r="Y110" i="1"/>
  <c r="Y313" i="1"/>
  <c r="BP307" i="1"/>
  <c r="BP317" i="1"/>
  <c r="BN317" i="1"/>
  <c r="Z317" i="1"/>
  <c r="BP321" i="1"/>
  <c r="BN321" i="1"/>
  <c r="Z321" i="1"/>
  <c r="Y332" i="1"/>
  <c r="BP328" i="1"/>
  <c r="BN328" i="1"/>
  <c r="Z328" i="1"/>
  <c r="Z331" i="1" s="1"/>
  <c r="BP345" i="1"/>
  <c r="BN345" i="1"/>
  <c r="Z345" i="1"/>
  <c r="BP369" i="1"/>
  <c r="BN369" i="1"/>
  <c r="Z369" i="1"/>
  <c r="BP389" i="1"/>
  <c r="BN389" i="1"/>
  <c r="Z389" i="1"/>
  <c r="Y405" i="1"/>
  <c r="BP404" i="1"/>
  <c r="BN404" i="1"/>
  <c r="Z404" i="1"/>
  <c r="Z405" i="1" s="1"/>
  <c r="Y412" i="1"/>
  <c r="BP408" i="1"/>
  <c r="BN408" i="1"/>
  <c r="Z408" i="1"/>
  <c r="BP427" i="1"/>
  <c r="BN427" i="1"/>
  <c r="Z427" i="1"/>
  <c r="Y441" i="1"/>
  <c r="BP437" i="1"/>
  <c r="BN437" i="1"/>
  <c r="Z437" i="1"/>
  <c r="BP453" i="1"/>
  <c r="BN453" i="1"/>
  <c r="Z453" i="1"/>
  <c r="BP469" i="1"/>
  <c r="BN469" i="1"/>
  <c r="Z469" i="1"/>
  <c r="BP473" i="1"/>
  <c r="BN473" i="1"/>
  <c r="Z473" i="1"/>
  <c r="B501" i="1"/>
  <c r="X493" i="1"/>
  <c r="X494" i="1" s="1"/>
  <c r="Y31" i="1"/>
  <c r="Z29" i="1"/>
  <c r="BN29" i="1"/>
  <c r="C501" i="1"/>
  <c r="Z52" i="1"/>
  <c r="BN52" i="1"/>
  <c r="Z61" i="1"/>
  <c r="BN61" i="1"/>
  <c r="Z73" i="1"/>
  <c r="BN73" i="1"/>
  <c r="Z81" i="1"/>
  <c r="BN81" i="1"/>
  <c r="Y90" i="1"/>
  <c r="Z88" i="1"/>
  <c r="BN88" i="1"/>
  <c r="Y89" i="1"/>
  <c r="Z92" i="1"/>
  <c r="BN92" i="1"/>
  <c r="Z101" i="1"/>
  <c r="BN101" i="1"/>
  <c r="Z107" i="1"/>
  <c r="BN107" i="1"/>
  <c r="BP107" i="1"/>
  <c r="Z115" i="1"/>
  <c r="BN115" i="1"/>
  <c r="Z136" i="1"/>
  <c r="BN136" i="1"/>
  <c r="Z147" i="1"/>
  <c r="BN147" i="1"/>
  <c r="Z161" i="1"/>
  <c r="BN161" i="1"/>
  <c r="Z165" i="1"/>
  <c r="BN165" i="1"/>
  <c r="Z182" i="1"/>
  <c r="BN182" i="1"/>
  <c r="Z186" i="1"/>
  <c r="BN186" i="1"/>
  <c r="Z194" i="1"/>
  <c r="BN194" i="1"/>
  <c r="Z198" i="1"/>
  <c r="BN198" i="1"/>
  <c r="Z204" i="1"/>
  <c r="BN204" i="1"/>
  <c r="Z208" i="1"/>
  <c r="BN208" i="1"/>
  <c r="Z214" i="1"/>
  <c r="BN214" i="1"/>
  <c r="Z223" i="1"/>
  <c r="BN223" i="1"/>
  <c r="Z227" i="1"/>
  <c r="BN227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5" i="1"/>
  <c r="BN245" i="1"/>
  <c r="Z252" i="1"/>
  <c r="BN252" i="1"/>
  <c r="Z259" i="1"/>
  <c r="BN259" i="1"/>
  <c r="BP259" i="1"/>
  <c r="Z268" i="1"/>
  <c r="BN268" i="1"/>
  <c r="Z291" i="1"/>
  <c r="BN291" i="1"/>
  <c r="Z297" i="1"/>
  <c r="BN297" i="1"/>
  <c r="Z301" i="1"/>
  <c r="BN301" i="1"/>
  <c r="Z307" i="1"/>
  <c r="BN307" i="1"/>
  <c r="BP311" i="1"/>
  <c r="BN311" i="1"/>
  <c r="Z311" i="1"/>
  <c r="BP322" i="1"/>
  <c r="BN322" i="1"/>
  <c r="Z322" i="1"/>
  <c r="Y331" i="1"/>
  <c r="BP337" i="1"/>
  <c r="BN337" i="1"/>
  <c r="Z337" i="1"/>
  <c r="BP349" i="1"/>
  <c r="BN349" i="1"/>
  <c r="Z349" i="1"/>
  <c r="BP379" i="1"/>
  <c r="BN379" i="1"/>
  <c r="Z379" i="1"/>
  <c r="V501" i="1"/>
  <c r="BP385" i="1"/>
  <c r="BN385" i="1"/>
  <c r="Z385" i="1"/>
  <c r="BP393" i="1"/>
  <c r="BN393" i="1"/>
  <c r="Z393" i="1"/>
  <c r="BP423" i="1"/>
  <c r="BN423" i="1"/>
  <c r="Z423" i="1"/>
  <c r="BP431" i="1"/>
  <c r="BN431" i="1"/>
  <c r="Z431" i="1"/>
  <c r="Y440" i="1"/>
  <c r="BP445" i="1"/>
  <c r="BN445" i="1"/>
  <c r="Z445" i="1"/>
  <c r="BP463" i="1"/>
  <c r="BN463" i="1"/>
  <c r="Z463" i="1"/>
  <c r="AA501" i="1"/>
  <c r="Y489" i="1"/>
  <c r="BP488" i="1"/>
  <c r="BN488" i="1"/>
  <c r="Z488" i="1"/>
  <c r="Z489" i="1" s="1"/>
  <c r="Y319" i="1"/>
  <c r="Y318" i="1"/>
  <c r="Y375" i="1"/>
  <c r="Y471" i="1"/>
  <c r="Y470" i="1"/>
  <c r="H9" i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BP93" i="1"/>
  <c r="BN93" i="1"/>
  <c r="Z93" i="1"/>
  <c r="BP102" i="1"/>
  <c r="BN102" i="1"/>
  <c r="Z102" i="1"/>
  <c r="BP114" i="1"/>
  <c r="BN114" i="1"/>
  <c r="Z114" i="1"/>
  <c r="Z117" i="1" s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Y338" i="1"/>
  <c r="F9" i="1"/>
  <c r="J9" i="1"/>
  <c r="Z22" i="1"/>
  <c r="Z23" i="1" s="1"/>
  <c r="BN22" i="1"/>
  <c r="BP22" i="1"/>
  <c r="Y23" i="1"/>
  <c r="X491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BP62" i="1"/>
  <c r="BN62" i="1"/>
  <c r="Z62" i="1"/>
  <c r="Y64" i="1"/>
  <c r="Y69" i="1"/>
  <c r="BP66" i="1"/>
  <c r="BN66" i="1"/>
  <c r="Z66" i="1"/>
  <c r="BP74" i="1"/>
  <c r="BN74" i="1"/>
  <c r="Z74" i="1"/>
  <c r="Y82" i="1"/>
  <c r="BP87" i="1"/>
  <c r="BN87" i="1"/>
  <c r="Z87" i="1"/>
  <c r="Z89" i="1" s="1"/>
  <c r="Y96" i="1"/>
  <c r="BP95" i="1"/>
  <c r="BN95" i="1"/>
  <c r="Z95" i="1"/>
  <c r="Y97" i="1"/>
  <c r="F501" i="1"/>
  <c r="Y105" i="1"/>
  <c r="BP100" i="1"/>
  <c r="BN100" i="1"/>
  <c r="Z100" i="1"/>
  <c r="Z104" i="1" s="1"/>
  <c r="Y104" i="1"/>
  <c r="Z110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Z325" i="1"/>
  <c r="BP323" i="1"/>
  <c r="BN323" i="1"/>
  <c r="Z323" i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Z246" i="1" s="1"/>
  <c r="Y246" i="1"/>
  <c r="Z255" i="1"/>
  <c r="BP251" i="1"/>
  <c r="BN251" i="1"/>
  <c r="Z251" i="1"/>
  <c r="Y255" i="1"/>
  <c r="BP260" i="1"/>
  <c r="BN260" i="1"/>
  <c r="Z260" i="1"/>
  <c r="BP269" i="1"/>
  <c r="BN269" i="1"/>
  <c r="Z269" i="1"/>
  <c r="P501" i="1"/>
  <c r="Y277" i="1"/>
  <c r="BP274" i="1"/>
  <c r="BN274" i="1"/>
  <c r="Z274" i="1"/>
  <c r="Z276" i="1" s="1"/>
  <c r="R501" i="1"/>
  <c r="BP292" i="1"/>
  <c r="BN292" i="1"/>
  <c r="Z292" i="1"/>
  <c r="Y305" i="1"/>
  <c r="BP300" i="1"/>
  <c r="BN300" i="1"/>
  <c r="Z300" i="1"/>
  <c r="Z312" i="1"/>
  <c r="BP308" i="1"/>
  <c r="BN308" i="1"/>
  <c r="Z308" i="1"/>
  <c r="Y312" i="1"/>
  <c r="BP316" i="1"/>
  <c r="BN316" i="1"/>
  <c r="Z316" i="1"/>
  <c r="Z318" i="1" s="1"/>
  <c r="Y326" i="1"/>
  <c r="BP329" i="1"/>
  <c r="BN329" i="1"/>
  <c r="Z329" i="1"/>
  <c r="BP344" i="1"/>
  <c r="BN344" i="1"/>
  <c r="Z344" i="1"/>
  <c r="BP348" i="1"/>
  <c r="BN348" i="1"/>
  <c r="Z348" i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Y360" i="1"/>
  <c r="BP374" i="1"/>
  <c r="BN374" i="1"/>
  <c r="Z374" i="1"/>
  <c r="Z375" i="1" s="1"/>
  <c r="Y376" i="1"/>
  <c r="Y381" i="1"/>
  <c r="BP378" i="1"/>
  <c r="BN378" i="1"/>
  <c r="Z378" i="1"/>
  <c r="Y395" i="1"/>
  <c r="BP388" i="1"/>
  <c r="BN388" i="1"/>
  <c r="Z388" i="1"/>
  <c r="BP392" i="1"/>
  <c r="BN392" i="1"/>
  <c r="Z392" i="1"/>
  <c r="BP409" i="1"/>
  <c r="BN409" i="1"/>
  <c r="Z409" i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BP438" i="1"/>
  <c r="BN438" i="1"/>
  <c r="Z438" i="1"/>
  <c r="Y449" i="1"/>
  <c r="BP446" i="1"/>
  <c r="BN446" i="1"/>
  <c r="Z446" i="1"/>
  <c r="BP454" i="1"/>
  <c r="BN454" i="1"/>
  <c r="Z454" i="1"/>
  <c r="Y465" i="1"/>
  <c r="BP460" i="1"/>
  <c r="BN460" i="1"/>
  <c r="Z460" i="1"/>
  <c r="Y464" i="1"/>
  <c r="BP468" i="1"/>
  <c r="BN468" i="1"/>
  <c r="Z468" i="1"/>
  <c r="Y475" i="1"/>
  <c r="Y490" i="1"/>
  <c r="Z440" i="1" l="1"/>
  <c r="Z470" i="1"/>
  <c r="Z355" i="1"/>
  <c r="Z400" i="1"/>
  <c r="Z350" i="1"/>
  <c r="Z304" i="1"/>
  <c r="Z449" i="1"/>
  <c r="Z211" i="1"/>
  <c r="Z96" i="1"/>
  <c r="Z464" i="1"/>
  <c r="Z412" i="1"/>
  <c r="Z380" i="1"/>
  <c r="Z395" i="1"/>
  <c r="Z263" i="1"/>
  <c r="Z294" i="1"/>
  <c r="Z69" i="1"/>
  <c r="Z57" i="1"/>
  <c r="Z338" i="1"/>
  <c r="Z82" i="1"/>
  <c r="Z434" i="1"/>
  <c r="Y493" i="1"/>
  <c r="Z230" i="1"/>
  <c r="Z167" i="1"/>
  <c r="Z455" i="1"/>
  <c r="Z270" i="1"/>
  <c r="Z43" i="1"/>
  <c r="Z31" i="1"/>
  <c r="Y495" i="1"/>
  <c r="Y492" i="1"/>
  <c r="Y494" i="1" s="1"/>
  <c r="Z199" i="1"/>
  <c r="Z173" i="1"/>
  <c r="Z77" i="1"/>
  <c r="Z63" i="1"/>
  <c r="Y491" i="1"/>
  <c r="Z496" i="1" l="1"/>
</calcChain>
</file>

<file path=xl/sharedStrings.xml><?xml version="1.0" encoding="utf-8"?>
<sst xmlns="http://schemas.openxmlformats.org/spreadsheetml/2006/main" count="2330" uniqueCount="768">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</sst>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1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1" t="s">
        <v>0</v>
      </c>
      <c r="E1" s="579"/>
      <c r="F1" s="579"/>
      <c r="G1" s="12" t="s">
        <v>1</v>
      </c>
      <c r="H1" s="631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8" t="s">
        <v>8</v>
      </c>
      <c r="B5" s="665"/>
      <c r="C5" s="666"/>
      <c r="D5" s="635"/>
      <c r="E5" s="636"/>
      <c r="F5" s="814" t="s">
        <v>9</v>
      </c>
      <c r="G5" s="666"/>
      <c r="H5" s="635" t="s">
        <v>767</v>
      </c>
      <c r="I5" s="772"/>
      <c r="J5" s="772"/>
      <c r="K5" s="772"/>
      <c r="L5" s="772"/>
      <c r="M5" s="636"/>
      <c r="N5" s="58"/>
      <c r="P5" s="24" t="s">
        <v>10</v>
      </c>
      <c r="Q5" s="852">
        <v>45957</v>
      </c>
      <c r="R5" s="670"/>
      <c r="T5" s="714" t="s">
        <v>11</v>
      </c>
      <c r="U5" s="715"/>
      <c r="V5" s="717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8" t="s">
        <v>13</v>
      </c>
      <c r="B6" s="665"/>
      <c r="C6" s="666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70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24" t="s">
        <v>16</v>
      </c>
      <c r="U6" s="715"/>
      <c r="V6" s="855" t="s">
        <v>17</v>
      </c>
      <c r="W6" s="590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617"/>
      <c r="M7" s="618"/>
      <c r="N7" s="60"/>
      <c r="P7" s="24"/>
      <c r="Q7" s="42"/>
      <c r="R7" s="42"/>
      <c r="T7" s="557"/>
      <c r="U7" s="715"/>
      <c r="V7" s="856"/>
      <c r="W7" s="857"/>
      <c r="AB7" s="51"/>
      <c r="AC7" s="51"/>
      <c r="AD7" s="51"/>
      <c r="AE7" s="51"/>
    </row>
    <row r="8" spans="1:32" s="537" customFormat="1" ht="25.5" customHeight="1" x14ac:dyDescent="0.2">
      <c r="A8" s="869" t="s">
        <v>18</v>
      </c>
      <c r="B8" s="566"/>
      <c r="C8" s="567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84">
        <v>0.41666666666666669</v>
      </c>
      <c r="R8" s="618"/>
      <c r="T8" s="557"/>
      <c r="U8" s="715"/>
      <c r="V8" s="856"/>
      <c r="W8" s="857"/>
      <c r="AB8" s="51"/>
      <c r="AC8" s="51"/>
      <c r="AD8" s="51"/>
      <c r="AE8" s="51"/>
    </row>
    <row r="9" spans="1:32" s="537" customFormat="1" ht="39.950000000000003" customHeight="1" x14ac:dyDescent="0.2">
      <c r="A9" s="6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2"/>
      <c r="E9" s="564"/>
      <c r="F9" s="6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5"/>
      <c r="P9" s="26" t="s">
        <v>21</v>
      </c>
      <c r="Q9" s="667"/>
      <c r="R9" s="668"/>
      <c r="T9" s="557"/>
      <c r="U9" s="715"/>
      <c r="V9" s="858"/>
      <c r="W9" s="859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2"/>
      <c r="E10" s="564"/>
      <c r="F10" s="6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2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25"/>
      <c r="R10" s="726"/>
      <c r="U10" s="24" t="s">
        <v>23</v>
      </c>
      <c r="V10" s="589" t="s">
        <v>24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1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6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684"/>
      <c r="R12" s="618"/>
      <c r="S12" s="23"/>
      <c r="U12" s="24"/>
      <c r="V12" s="579"/>
      <c r="W12" s="557"/>
      <c r="AB12" s="51"/>
      <c r="AC12" s="51"/>
      <c r="AD12" s="51"/>
      <c r="AE12" s="51"/>
    </row>
    <row r="13" spans="1:32" s="537" customFormat="1" ht="23.25" customHeight="1" x14ac:dyDescent="0.2">
      <c r="A13" s="706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1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6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5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42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3"/>
      <c r="Q16" s="743"/>
      <c r="R16" s="743"/>
      <c r="S16" s="743"/>
      <c r="T16" s="7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688" t="s">
        <v>38</v>
      </c>
      <c r="D17" s="593" t="s">
        <v>39</v>
      </c>
      <c r="E17" s="65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653"/>
      <c r="R17" s="653"/>
      <c r="S17" s="653"/>
      <c r="T17" s="654"/>
      <c r="U17" s="851" t="s">
        <v>51</v>
      </c>
      <c r="V17" s="666"/>
      <c r="W17" s="593" t="s">
        <v>52</v>
      </c>
      <c r="X17" s="593" t="s">
        <v>53</v>
      </c>
      <c r="Y17" s="849" t="s">
        <v>54</v>
      </c>
      <c r="Z17" s="862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18"/>
      <c r="AF17" s="819"/>
      <c r="AG17" s="66"/>
      <c r="BD17" s="65" t="s">
        <v>60</v>
      </c>
    </row>
    <row r="18" spans="1:68" ht="14.25" customHeight="1" x14ac:dyDescent="0.2">
      <c r="A18" s="594"/>
      <c r="B18" s="594"/>
      <c r="C18" s="594"/>
      <c r="D18" s="655"/>
      <c r="E18" s="657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5"/>
      <c r="Q18" s="656"/>
      <c r="R18" s="656"/>
      <c r="S18" s="656"/>
      <c r="T18" s="657"/>
      <c r="U18" s="67" t="s">
        <v>61</v>
      </c>
      <c r="V18" s="67" t="s">
        <v>62</v>
      </c>
      <c r="W18" s="594"/>
      <c r="X18" s="594"/>
      <c r="Y18" s="850"/>
      <c r="Z18" s="863"/>
      <c r="AA18" s="751"/>
      <c r="AB18" s="751"/>
      <c r="AC18" s="751"/>
      <c r="AD18" s="820"/>
      <c r="AE18" s="821"/>
      <c r="AF18" s="822"/>
      <c r="AG18" s="66"/>
      <c r="BD18" s="65"/>
    </row>
    <row r="19" spans="1:68" ht="27.75" hidden="1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hidden="1" customHeight="1" x14ac:dyDescent="0.25">
      <c r="A20" s="568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0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1"/>
      <c r="P23" s="565" t="s">
        <v>71</v>
      </c>
      <c r="Q23" s="566"/>
      <c r="R23" s="566"/>
      <c r="S23" s="566"/>
      <c r="T23" s="566"/>
      <c r="U23" s="566"/>
      <c r="V23" s="567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1"/>
      <c r="P24" s="565" t="s">
        <v>71</v>
      </c>
      <c r="Q24" s="566"/>
      <c r="R24" s="566"/>
      <c r="S24" s="566"/>
      <c r="T24" s="566"/>
      <c r="U24" s="566"/>
      <c r="V24" s="567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0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1"/>
      <c r="P31" s="565" t="s">
        <v>71</v>
      </c>
      <c r="Q31" s="566"/>
      <c r="R31" s="566"/>
      <c r="S31" s="566"/>
      <c r="T31" s="566"/>
      <c r="U31" s="566"/>
      <c r="V31" s="567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1"/>
      <c r="P32" s="565" t="s">
        <v>71</v>
      </c>
      <c r="Q32" s="566"/>
      <c r="R32" s="566"/>
      <c r="S32" s="566"/>
      <c r="T32" s="566"/>
      <c r="U32" s="566"/>
      <c r="V32" s="567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0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1"/>
      <c r="P35" s="565" t="s">
        <v>71</v>
      </c>
      <c r="Q35" s="566"/>
      <c r="R35" s="566"/>
      <c r="S35" s="566"/>
      <c r="T35" s="566"/>
      <c r="U35" s="566"/>
      <c r="V35" s="567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1"/>
      <c r="P36" s="565" t="s">
        <v>71</v>
      </c>
      <c r="Q36" s="566"/>
      <c r="R36" s="566"/>
      <c r="S36" s="566"/>
      <c r="T36" s="566"/>
      <c r="U36" s="566"/>
      <c r="V36" s="567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1" t="s">
        <v>97</v>
      </c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12"/>
      <c r="R37" s="612"/>
      <c r="S37" s="612"/>
      <c r="T37" s="612"/>
      <c r="U37" s="612"/>
      <c r="V37" s="612"/>
      <c r="W37" s="612"/>
      <c r="X37" s="612"/>
      <c r="Y37" s="612"/>
      <c r="Z37" s="612"/>
      <c r="AA37" s="48"/>
      <c r="AB37" s="48"/>
      <c r="AC37" s="48"/>
    </row>
    <row r="38" spans="1:68" ht="16.5" hidden="1" customHeight="1" x14ac:dyDescent="0.25">
      <c r="A38" s="568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hidden="1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150</v>
      </c>
      <c r="Y40" s="544">
        <f>IFERROR(IF(X40="",0,CEILING((X40/$H40),1)*$H40),"")</f>
        <v>151.20000000000002</v>
      </c>
      <c r="Z40" s="36">
        <f>IFERROR(IF(Y40=0,"",ROUNDUP(Y40/H40,0)*0.01898),"")</f>
        <v>0.26572000000000001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156.04166666666666</v>
      </c>
      <c r="BN40" s="64">
        <f>IFERROR(Y40*I40/H40,"0")</f>
        <v>157.29000000000002</v>
      </c>
      <c r="BO40" s="64">
        <f>IFERROR(1/J40*(X40/H40),"0")</f>
        <v>0.21701388888888887</v>
      </c>
      <c r="BP40" s="64">
        <f>IFERROR(1/J40*(Y40/H40),"0")</f>
        <v>0.21875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6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0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1"/>
      <c r="P43" s="565" t="s">
        <v>71</v>
      </c>
      <c r="Q43" s="566"/>
      <c r="R43" s="566"/>
      <c r="S43" s="566"/>
      <c r="T43" s="566"/>
      <c r="U43" s="566"/>
      <c r="V43" s="567"/>
      <c r="W43" s="37" t="s">
        <v>72</v>
      </c>
      <c r="X43" s="545">
        <f>IFERROR(X40/H40,"0")+IFERROR(X41/H41,"0")+IFERROR(X42/H42,"0")</f>
        <v>13.888888888888888</v>
      </c>
      <c r="Y43" s="545">
        <f>IFERROR(Y40/H40,"0")+IFERROR(Y41/H41,"0")+IFERROR(Y42/H42,"0")</f>
        <v>14</v>
      </c>
      <c r="Z43" s="545">
        <f>IFERROR(IF(Z40="",0,Z40),"0")+IFERROR(IF(Z41="",0,Z41),"0")+IFERROR(IF(Z42="",0,Z42),"0")</f>
        <v>0.26572000000000001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1"/>
      <c r="P44" s="565" t="s">
        <v>71</v>
      </c>
      <c r="Q44" s="566"/>
      <c r="R44" s="566"/>
      <c r="S44" s="566"/>
      <c r="T44" s="566"/>
      <c r="U44" s="566"/>
      <c r="V44" s="567"/>
      <c r="W44" s="37" t="s">
        <v>69</v>
      </c>
      <c r="X44" s="545">
        <f>IFERROR(SUM(X40:X42),"0")</f>
        <v>150</v>
      </c>
      <c r="Y44" s="545">
        <f>IFERROR(SUM(Y40:Y42),"0")</f>
        <v>151.20000000000002</v>
      </c>
      <c r="Z44" s="37"/>
      <c r="AA44" s="546"/>
      <c r="AB44" s="546"/>
      <c r="AC44" s="546"/>
    </row>
    <row r="45" spans="1:68" ht="14.25" hidden="1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3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0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1"/>
      <c r="P47" s="565" t="s">
        <v>71</v>
      </c>
      <c r="Q47" s="566"/>
      <c r="R47" s="566"/>
      <c r="S47" s="566"/>
      <c r="T47" s="566"/>
      <c r="U47" s="566"/>
      <c r="V47" s="567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1"/>
      <c r="P48" s="565" t="s">
        <v>71</v>
      </c>
      <c r="Q48" s="566"/>
      <c r="R48" s="566"/>
      <c r="S48" s="566"/>
      <c r="T48" s="566"/>
      <c r="U48" s="566"/>
      <c r="V48" s="567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68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hidden="1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6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50</v>
      </c>
      <c r="Y52" s="544">
        <f t="shared" si="0"/>
        <v>54</v>
      </c>
      <c r="Z52" s="36">
        <f>IFERROR(IF(Y52=0,"",ROUNDUP(Y52/H52,0)*0.01898),"")</f>
        <v>9.4899999999999998E-2</v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52.013888888888886</v>
      </c>
      <c r="BN52" s="64">
        <f t="shared" si="2"/>
        <v>56.17499999999999</v>
      </c>
      <c r="BO52" s="64">
        <f t="shared" si="3"/>
        <v>7.2337962962962965E-2</v>
      </c>
      <c r="BP52" s="64">
        <f t="shared" si="4"/>
        <v>7.8125E-2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0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1"/>
      <c r="P57" s="565" t="s">
        <v>71</v>
      </c>
      <c r="Q57" s="566"/>
      <c r="R57" s="566"/>
      <c r="S57" s="566"/>
      <c r="T57" s="566"/>
      <c r="U57" s="566"/>
      <c r="V57" s="567"/>
      <c r="W57" s="37" t="s">
        <v>72</v>
      </c>
      <c r="X57" s="545">
        <f>IFERROR(X51/H51,"0")+IFERROR(X52/H52,"0")+IFERROR(X53/H53,"0")+IFERROR(X54/H54,"0")+IFERROR(X55/H55,"0")+IFERROR(X56/H56,"0")</f>
        <v>4.6296296296296298</v>
      </c>
      <c r="Y57" s="545">
        <f>IFERROR(Y51/H51,"0")+IFERROR(Y52/H52,"0")+IFERROR(Y53/H53,"0")+IFERROR(Y54/H54,"0")+IFERROR(Y55/H55,"0")+IFERROR(Y56/H56,"0")</f>
        <v>5</v>
      </c>
      <c r="Z57" s="545">
        <f>IFERROR(IF(Z51="",0,Z51),"0")+IFERROR(IF(Z52="",0,Z52),"0")+IFERROR(IF(Z53="",0,Z53),"0")+IFERROR(IF(Z54="",0,Z54),"0")+IFERROR(IF(Z55="",0,Z55),"0")+IFERROR(IF(Z56="",0,Z56),"0")</f>
        <v>9.4899999999999998E-2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1"/>
      <c r="P58" s="565" t="s">
        <v>71</v>
      </c>
      <c r="Q58" s="566"/>
      <c r="R58" s="566"/>
      <c r="S58" s="566"/>
      <c r="T58" s="566"/>
      <c r="U58" s="566"/>
      <c r="V58" s="567"/>
      <c r="W58" s="37" t="s">
        <v>69</v>
      </c>
      <c r="X58" s="545">
        <f>IFERROR(SUM(X51:X56),"0")</f>
        <v>50</v>
      </c>
      <c r="Y58" s="545">
        <f>IFERROR(SUM(Y51:Y56),"0")</f>
        <v>54</v>
      </c>
      <c r="Z58" s="37"/>
      <c r="AA58" s="546"/>
      <c r="AB58" s="546"/>
      <c r="AC58" s="546"/>
    </row>
    <row r="59" spans="1:68" ht="14.25" hidden="1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50</v>
      </c>
      <c r="Y60" s="544">
        <f>IFERROR(IF(X60="",0,CEILING((X60/$H60),1)*$H60),"")</f>
        <v>54</v>
      </c>
      <c r="Z60" s="36">
        <f>IFERROR(IF(Y60=0,"",ROUNDUP(Y60/H60,0)*0.01898),"")</f>
        <v>9.4899999999999998E-2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52.013888888888886</v>
      </c>
      <c r="BN60" s="64">
        <f>IFERROR(Y60*I60/H60,"0")</f>
        <v>56.17499999999999</v>
      </c>
      <c r="BO60" s="64">
        <f>IFERROR(1/J60*(X60/H60),"0")</f>
        <v>7.2337962962962965E-2</v>
      </c>
      <c r="BP60" s="64">
        <f>IFERROR(1/J60*(Y60/H60),"0")</f>
        <v>7.8125E-2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0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1"/>
      <c r="P63" s="565" t="s">
        <v>71</v>
      </c>
      <c r="Q63" s="566"/>
      <c r="R63" s="566"/>
      <c r="S63" s="566"/>
      <c r="T63" s="566"/>
      <c r="U63" s="566"/>
      <c r="V63" s="567"/>
      <c r="W63" s="37" t="s">
        <v>72</v>
      </c>
      <c r="X63" s="545">
        <f>IFERROR(X60/H60,"0")+IFERROR(X61/H61,"0")+IFERROR(X62/H62,"0")</f>
        <v>4.6296296296296298</v>
      </c>
      <c r="Y63" s="545">
        <f>IFERROR(Y60/H60,"0")+IFERROR(Y61/H61,"0")+IFERROR(Y62/H62,"0")</f>
        <v>5</v>
      </c>
      <c r="Z63" s="545">
        <f>IFERROR(IF(Z60="",0,Z60),"0")+IFERROR(IF(Z61="",0,Z61),"0")+IFERROR(IF(Z62="",0,Z62),"0")</f>
        <v>9.4899999999999998E-2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1"/>
      <c r="P64" s="565" t="s">
        <v>71</v>
      </c>
      <c r="Q64" s="566"/>
      <c r="R64" s="566"/>
      <c r="S64" s="566"/>
      <c r="T64" s="566"/>
      <c r="U64" s="566"/>
      <c r="V64" s="567"/>
      <c r="W64" s="37" t="s">
        <v>69</v>
      </c>
      <c r="X64" s="545">
        <f>IFERROR(SUM(X60:X62),"0")</f>
        <v>50</v>
      </c>
      <c r="Y64" s="545">
        <f>IFERROR(SUM(Y60:Y62),"0")</f>
        <v>54</v>
      </c>
      <c r="Z64" s="37"/>
      <c r="AA64" s="546"/>
      <c r="AB64" s="546"/>
      <c r="AC64" s="546"/>
    </row>
    <row r="65" spans="1:68" ht="14.25" hidden="1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0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1"/>
      <c r="P69" s="565" t="s">
        <v>71</v>
      </c>
      <c r="Q69" s="566"/>
      <c r="R69" s="566"/>
      <c r="S69" s="566"/>
      <c r="T69" s="566"/>
      <c r="U69" s="566"/>
      <c r="V69" s="567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1"/>
      <c r="P70" s="565" t="s">
        <v>71</v>
      </c>
      <c r="Q70" s="566"/>
      <c r="R70" s="566"/>
      <c r="S70" s="566"/>
      <c r="T70" s="566"/>
      <c r="U70" s="566"/>
      <c r="V70" s="567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0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1"/>
      <c r="P77" s="565" t="s">
        <v>71</v>
      </c>
      <c r="Q77" s="566"/>
      <c r="R77" s="566"/>
      <c r="S77" s="566"/>
      <c r="T77" s="566"/>
      <c r="U77" s="566"/>
      <c r="V77" s="567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1"/>
      <c r="P78" s="565" t="s">
        <v>71</v>
      </c>
      <c r="Q78" s="566"/>
      <c r="R78" s="566"/>
      <c r="S78" s="566"/>
      <c r="T78" s="566"/>
      <c r="U78" s="566"/>
      <c r="V78" s="567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hidden="1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60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1"/>
      <c r="P82" s="565" t="s">
        <v>71</v>
      </c>
      <c r="Q82" s="566"/>
      <c r="R82" s="566"/>
      <c r="S82" s="566"/>
      <c r="T82" s="566"/>
      <c r="U82" s="566"/>
      <c r="V82" s="567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1"/>
      <c r="P83" s="565" t="s">
        <v>71</v>
      </c>
      <c r="Q83" s="566"/>
      <c r="R83" s="566"/>
      <c r="S83" s="566"/>
      <c r="T83" s="566"/>
      <c r="U83" s="566"/>
      <c r="V83" s="567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68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hidden="1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hidden="1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6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60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1"/>
      <c r="P89" s="565" t="s">
        <v>71</v>
      </c>
      <c r="Q89" s="566"/>
      <c r="R89" s="566"/>
      <c r="S89" s="566"/>
      <c r="T89" s="566"/>
      <c r="U89" s="566"/>
      <c r="V89" s="567"/>
      <c r="W89" s="37" t="s">
        <v>72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hidden="1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1"/>
      <c r="P90" s="565" t="s">
        <v>71</v>
      </c>
      <c r="Q90" s="566"/>
      <c r="R90" s="566"/>
      <c r="S90" s="566"/>
      <c r="T90" s="566"/>
      <c r="U90" s="566"/>
      <c r="V90" s="567"/>
      <c r="W90" s="37" t="s">
        <v>69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hidden="1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150</v>
      </c>
      <c r="Y92" s="544">
        <f>IFERROR(IF(X92="",0,CEILING((X92/$H92),1)*$H92),"")</f>
        <v>153.9</v>
      </c>
      <c r="Z92" s="36">
        <f>IFERROR(IF(Y92=0,"",ROUNDUP(Y92/H92,0)*0.01898),"")</f>
        <v>0.36062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159.61111111111111</v>
      </c>
      <c r="BN92" s="64">
        <f>IFERROR(Y92*I92/H92,"0")</f>
        <v>163.761</v>
      </c>
      <c r="BO92" s="64">
        <f>IFERROR(1/J92*(X92/H92),"0")</f>
        <v>0.28935185185185186</v>
      </c>
      <c r="BP92" s="64">
        <f>IFERROR(1/J92*(Y92/H92),"0")</f>
        <v>0.296875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45</v>
      </c>
      <c r="Y94" s="544">
        <f>IFERROR(IF(X94="",0,CEILING((X94/$H94),1)*$H94),"")</f>
        <v>45.900000000000006</v>
      </c>
      <c r="Z94" s="36">
        <f>IFERROR(IF(Y94=0,"",ROUNDUP(Y94/H94,0)*0.00651),"")</f>
        <v>0.11067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49.199999999999996</v>
      </c>
      <c r="BN94" s="64">
        <f>IFERROR(Y94*I94/H94,"0")</f>
        <v>50.183999999999997</v>
      </c>
      <c r="BO94" s="64">
        <f>IFERROR(1/J94*(X94/H94),"0")</f>
        <v>9.1575091575091569E-2</v>
      </c>
      <c r="BP94" s="64">
        <f>IFERROR(1/J94*(Y94/H94),"0")</f>
        <v>9.3406593406593408E-2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0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1"/>
      <c r="P96" s="565" t="s">
        <v>71</v>
      </c>
      <c r="Q96" s="566"/>
      <c r="R96" s="566"/>
      <c r="S96" s="566"/>
      <c r="T96" s="566"/>
      <c r="U96" s="566"/>
      <c r="V96" s="567"/>
      <c r="W96" s="37" t="s">
        <v>72</v>
      </c>
      <c r="X96" s="545">
        <f>IFERROR(X92/H92,"0")+IFERROR(X93/H93,"0")+IFERROR(X94/H94,"0")+IFERROR(X95/H95,"0")</f>
        <v>35.185185185185183</v>
      </c>
      <c r="Y96" s="545">
        <f>IFERROR(Y92/H92,"0")+IFERROR(Y93/H93,"0")+IFERROR(Y94/H94,"0")+IFERROR(Y95/H95,"0")</f>
        <v>36</v>
      </c>
      <c r="Z96" s="545">
        <f>IFERROR(IF(Z92="",0,Z92),"0")+IFERROR(IF(Z93="",0,Z93),"0")+IFERROR(IF(Z94="",0,Z94),"0")+IFERROR(IF(Z95="",0,Z95),"0")</f>
        <v>0.47128999999999999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1"/>
      <c r="P97" s="565" t="s">
        <v>71</v>
      </c>
      <c r="Q97" s="566"/>
      <c r="R97" s="566"/>
      <c r="S97" s="566"/>
      <c r="T97" s="566"/>
      <c r="U97" s="566"/>
      <c r="V97" s="567"/>
      <c r="W97" s="37" t="s">
        <v>69</v>
      </c>
      <c r="X97" s="545">
        <f>IFERROR(SUM(X92:X95),"0")</f>
        <v>195</v>
      </c>
      <c r="Y97" s="545">
        <f>IFERROR(SUM(Y92:Y95),"0")</f>
        <v>199.8</v>
      </c>
      <c r="Z97" s="37"/>
      <c r="AA97" s="546"/>
      <c r="AB97" s="546"/>
      <c r="AC97" s="546"/>
    </row>
    <row r="98" spans="1:68" ht="16.5" hidden="1" customHeight="1" x14ac:dyDescent="0.25">
      <c r="A98" s="568" t="s">
        <v>192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hidden="1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150</v>
      </c>
      <c r="Y100" s="544">
        <f>IFERROR(IF(X100="",0,CEILING((X100/$H100),1)*$H100),"")</f>
        <v>151.20000000000002</v>
      </c>
      <c r="Z100" s="36">
        <f>IFERROR(IF(Y100=0,"",ROUNDUP(Y100/H100,0)*0.01898),"")</f>
        <v>0.26572000000000001</v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156.04166666666666</v>
      </c>
      <c r="BN100" s="64">
        <f>IFERROR(Y100*I100/H100,"0")</f>
        <v>157.29000000000002</v>
      </c>
      <c r="BO100" s="64">
        <f>IFERROR(1/J100*(X100/H100),"0")</f>
        <v>0.21701388888888887</v>
      </c>
      <c r="BP100" s="64">
        <f>IFERROR(1/J100*(Y100/H100),"0")</f>
        <v>0.21875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7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0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1"/>
      <c r="P104" s="565" t="s">
        <v>71</v>
      </c>
      <c r="Q104" s="566"/>
      <c r="R104" s="566"/>
      <c r="S104" s="566"/>
      <c r="T104" s="566"/>
      <c r="U104" s="566"/>
      <c r="V104" s="567"/>
      <c r="W104" s="37" t="s">
        <v>72</v>
      </c>
      <c r="X104" s="545">
        <f>IFERROR(X100/H100,"0")+IFERROR(X101/H101,"0")+IFERROR(X102/H102,"0")+IFERROR(X103/H103,"0")</f>
        <v>13.888888888888888</v>
      </c>
      <c r="Y104" s="545">
        <f>IFERROR(Y100/H100,"0")+IFERROR(Y101/H101,"0")+IFERROR(Y102/H102,"0")+IFERROR(Y103/H103,"0")</f>
        <v>14</v>
      </c>
      <c r="Z104" s="545">
        <f>IFERROR(IF(Z100="",0,Z100),"0")+IFERROR(IF(Z101="",0,Z101),"0")+IFERROR(IF(Z102="",0,Z102),"0")+IFERROR(IF(Z103="",0,Z103),"0")</f>
        <v>0.26572000000000001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1"/>
      <c r="P105" s="565" t="s">
        <v>71</v>
      </c>
      <c r="Q105" s="566"/>
      <c r="R105" s="566"/>
      <c r="S105" s="566"/>
      <c r="T105" s="566"/>
      <c r="U105" s="566"/>
      <c r="V105" s="567"/>
      <c r="W105" s="37" t="s">
        <v>69</v>
      </c>
      <c r="X105" s="545">
        <f>IFERROR(SUM(X100:X103),"0")</f>
        <v>150</v>
      </c>
      <c r="Y105" s="545">
        <f>IFERROR(SUM(Y100:Y103),"0")</f>
        <v>151.20000000000002</v>
      </c>
      <c r="Z105" s="37"/>
      <c r="AA105" s="546"/>
      <c r="AB105" s="546"/>
      <c r="AC105" s="546"/>
    </row>
    <row r="106" spans="1:68" ht="14.25" hidden="1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60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1"/>
      <c r="P110" s="565" t="s">
        <v>71</v>
      </c>
      <c r="Q110" s="566"/>
      <c r="R110" s="566"/>
      <c r="S110" s="566"/>
      <c r="T110" s="566"/>
      <c r="U110" s="566"/>
      <c r="V110" s="567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1"/>
      <c r="P111" s="565" t="s">
        <v>71</v>
      </c>
      <c r="Q111" s="566"/>
      <c r="R111" s="566"/>
      <c r="S111" s="566"/>
      <c r="T111" s="566"/>
      <c r="U111" s="566"/>
      <c r="V111" s="567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60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1"/>
      <c r="P117" s="565" t="s">
        <v>71</v>
      </c>
      <c r="Q117" s="566"/>
      <c r="R117" s="566"/>
      <c r="S117" s="566"/>
      <c r="T117" s="566"/>
      <c r="U117" s="566"/>
      <c r="V117" s="567"/>
      <c r="W117" s="37" t="s">
        <v>72</v>
      </c>
      <c r="X117" s="545">
        <f>IFERROR(X113/H113,"0")+IFERROR(X114/H114,"0")+IFERROR(X115/H115,"0")+IFERROR(X116/H116,"0")</f>
        <v>0</v>
      </c>
      <c r="Y117" s="545">
        <f>IFERROR(Y113/H113,"0")+IFERROR(Y114/H114,"0")+IFERROR(Y115/H115,"0")+IFERROR(Y116/H116,"0")</f>
        <v>0</v>
      </c>
      <c r="Z117" s="545">
        <f>IFERROR(IF(Z113="",0,Z113),"0")+IFERROR(IF(Z114="",0,Z114),"0")+IFERROR(IF(Z115="",0,Z115),"0")+IFERROR(IF(Z116="",0,Z116),"0")</f>
        <v>0</v>
      </c>
      <c r="AA117" s="546"/>
      <c r="AB117" s="546"/>
      <c r="AC117" s="546"/>
    </row>
    <row r="118" spans="1:68" hidden="1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1"/>
      <c r="P118" s="565" t="s">
        <v>71</v>
      </c>
      <c r="Q118" s="566"/>
      <c r="R118" s="566"/>
      <c r="S118" s="566"/>
      <c r="T118" s="566"/>
      <c r="U118" s="566"/>
      <c r="V118" s="567"/>
      <c r="W118" s="37" t="s">
        <v>69</v>
      </c>
      <c r="X118" s="545">
        <f>IFERROR(SUM(X113:X116),"0")</f>
        <v>0</v>
      </c>
      <c r="Y118" s="545">
        <f>IFERROR(SUM(Y113:Y116),"0")</f>
        <v>0</v>
      </c>
      <c r="Z118" s="37"/>
      <c r="AA118" s="546"/>
      <c r="AB118" s="546"/>
      <c r="AC118" s="546"/>
    </row>
    <row r="119" spans="1:68" ht="14.25" hidden="1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0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1"/>
      <c r="P121" s="565" t="s">
        <v>71</v>
      </c>
      <c r="Q121" s="566"/>
      <c r="R121" s="566"/>
      <c r="S121" s="566"/>
      <c r="T121" s="566"/>
      <c r="U121" s="566"/>
      <c r="V121" s="567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1"/>
      <c r="P122" s="565" t="s">
        <v>71</v>
      </c>
      <c r="Q122" s="566"/>
      <c r="R122" s="566"/>
      <c r="S122" s="566"/>
      <c r="T122" s="566"/>
      <c r="U122" s="566"/>
      <c r="V122" s="567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68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hidden="1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60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1"/>
      <c r="P127" s="565" t="s">
        <v>71</v>
      </c>
      <c r="Q127" s="566"/>
      <c r="R127" s="566"/>
      <c r="S127" s="566"/>
      <c r="T127" s="566"/>
      <c r="U127" s="566"/>
      <c r="V127" s="567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1"/>
      <c r="P128" s="565" t="s">
        <v>71</v>
      </c>
      <c r="Q128" s="566"/>
      <c r="R128" s="566"/>
      <c r="S128" s="566"/>
      <c r="T128" s="566"/>
      <c r="U128" s="566"/>
      <c r="V128" s="567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5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0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1"/>
      <c r="P132" s="565" t="s">
        <v>71</v>
      </c>
      <c r="Q132" s="566"/>
      <c r="R132" s="566"/>
      <c r="S132" s="566"/>
      <c r="T132" s="566"/>
      <c r="U132" s="566"/>
      <c r="V132" s="567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1"/>
      <c r="P133" s="565" t="s">
        <v>71</v>
      </c>
      <c r="Q133" s="566"/>
      <c r="R133" s="566"/>
      <c r="S133" s="566"/>
      <c r="T133" s="566"/>
      <c r="U133" s="566"/>
      <c r="V133" s="567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0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1"/>
      <c r="P137" s="565" t="s">
        <v>71</v>
      </c>
      <c r="Q137" s="566"/>
      <c r="R137" s="566"/>
      <c r="S137" s="566"/>
      <c r="T137" s="566"/>
      <c r="U137" s="566"/>
      <c r="V137" s="567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1"/>
      <c r="P138" s="565" t="s">
        <v>71</v>
      </c>
      <c r="Q138" s="566"/>
      <c r="R138" s="566"/>
      <c r="S138" s="566"/>
      <c r="T138" s="566"/>
      <c r="U138" s="566"/>
      <c r="V138" s="567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68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hidden="1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8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0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1"/>
      <c r="P143" s="565" t="s">
        <v>71</v>
      </c>
      <c r="Q143" s="566"/>
      <c r="R143" s="566"/>
      <c r="S143" s="566"/>
      <c r="T143" s="566"/>
      <c r="U143" s="566"/>
      <c r="V143" s="567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1"/>
      <c r="P144" s="565" t="s">
        <v>71</v>
      </c>
      <c r="Q144" s="566"/>
      <c r="R144" s="566"/>
      <c r="S144" s="566"/>
      <c r="T144" s="566"/>
      <c r="U144" s="566"/>
      <c r="V144" s="567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5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0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1"/>
      <c r="P149" s="565" t="s">
        <v>71</v>
      </c>
      <c r="Q149" s="566"/>
      <c r="R149" s="566"/>
      <c r="S149" s="566"/>
      <c r="T149" s="566"/>
      <c r="U149" s="566"/>
      <c r="V149" s="567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1"/>
      <c r="P150" s="565" t="s">
        <v>71</v>
      </c>
      <c r="Q150" s="566"/>
      <c r="R150" s="566"/>
      <c r="S150" s="566"/>
      <c r="T150" s="566"/>
      <c r="U150" s="566"/>
      <c r="V150" s="567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1" t="s">
        <v>249</v>
      </c>
      <c r="B151" s="612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48"/>
      <c r="AB151" s="48"/>
      <c r="AC151" s="48"/>
    </row>
    <row r="152" spans="1:68" ht="16.5" hidden="1" customHeight="1" x14ac:dyDescent="0.25">
      <c r="A152" s="568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hidden="1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0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1"/>
      <c r="P155" s="565" t="s">
        <v>71</v>
      </c>
      <c r="Q155" s="566"/>
      <c r="R155" s="566"/>
      <c r="S155" s="566"/>
      <c r="T155" s="566"/>
      <c r="U155" s="566"/>
      <c r="V155" s="567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1"/>
      <c r="P156" s="565" t="s">
        <v>71</v>
      </c>
      <c r="Q156" s="566"/>
      <c r="R156" s="566"/>
      <c r="S156" s="566"/>
      <c r="T156" s="566"/>
      <c r="U156" s="566"/>
      <c r="V156" s="567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hidden="1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110</v>
      </c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 t="s">
        <v>265</v>
      </c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60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1"/>
      <c r="P167" s="565" t="s">
        <v>71</v>
      </c>
      <c r="Q167" s="566"/>
      <c r="R167" s="566"/>
      <c r="S167" s="566"/>
      <c r="T167" s="566"/>
      <c r="U167" s="566"/>
      <c r="V167" s="567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0</v>
      </c>
      <c r="Y167" s="545">
        <f>IFERROR(Y158/H158,"0")+IFERROR(Y159/H159,"0")+IFERROR(Y160/H160,"0")+IFERROR(Y161/H161,"0")+IFERROR(Y162/H162,"0")+IFERROR(Y163/H163,"0")+IFERROR(Y164/H164,"0")+IFERROR(Y165/H165,"0")+IFERROR(Y166/H166,"0")</f>
        <v>0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6"/>
      <c r="AB167" s="546"/>
      <c r="AC167" s="546"/>
    </row>
    <row r="168" spans="1:68" hidden="1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1"/>
      <c r="P168" s="565" t="s">
        <v>71</v>
      </c>
      <c r="Q168" s="566"/>
      <c r="R168" s="566"/>
      <c r="S168" s="566"/>
      <c r="T168" s="566"/>
      <c r="U168" s="566"/>
      <c r="V168" s="567"/>
      <c r="W168" s="37" t="s">
        <v>69</v>
      </c>
      <c r="X168" s="545">
        <f>IFERROR(SUM(X158:X166),"0")</f>
        <v>0</v>
      </c>
      <c r="Y168" s="545">
        <f>IFERROR(SUM(Y158:Y166),"0")</f>
        <v>0</v>
      </c>
      <c r="Z168" s="37"/>
      <c r="AA168" s="546"/>
      <c r="AB168" s="546"/>
      <c r="AC168" s="546"/>
    </row>
    <row r="169" spans="1:68" ht="14.25" hidden="1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60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1"/>
      <c r="P173" s="565" t="s">
        <v>71</v>
      </c>
      <c r="Q173" s="566"/>
      <c r="R173" s="566"/>
      <c r="S173" s="566"/>
      <c r="T173" s="566"/>
      <c r="U173" s="566"/>
      <c r="V173" s="567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1"/>
      <c r="P174" s="565" t="s">
        <v>71</v>
      </c>
      <c r="Q174" s="566"/>
      <c r="R174" s="566"/>
      <c r="S174" s="566"/>
      <c r="T174" s="566"/>
      <c r="U174" s="566"/>
      <c r="V174" s="567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hidden="1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8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0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1"/>
      <c r="P177" s="565" t="s">
        <v>71</v>
      </c>
      <c r="Q177" s="566"/>
      <c r="R177" s="566"/>
      <c r="S177" s="566"/>
      <c r="T177" s="566"/>
      <c r="U177" s="566"/>
      <c r="V177" s="567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1"/>
      <c r="P178" s="565" t="s">
        <v>71</v>
      </c>
      <c r="Q178" s="566"/>
      <c r="R178" s="566"/>
      <c r="S178" s="566"/>
      <c r="T178" s="566"/>
      <c r="U178" s="566"/>
      <c r="V178" s="567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68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hidden="1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0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1"/>
      <c r="P183" s="565" t="s">
        <v>71</v>
      </c>
      <c r="Q183" s="566"/>
      <c r="R183" s="566"/>
      <c r="S183" s="566"/>
      <c r="T183" s="566"/>
      <c r="U183" s="566"/>
      <c r="V183" s="567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1"/>
      <c r="P184" s="565" t="s">
        <v>71</v>
      </c>
      <c r="Q184" s="566"/>
      <c r="R184" s="566"/>
      <c r="S184" s="566"/>
      <c r="T184" s="566"/>
      <c r="U184" s="566"/>
      <c r="V184" s="567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 t="s">
        <v>188</v>
      </c>
      <c r="M187" s="33" t="s">
        <v>104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0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1"/>
      <c r="P188" s="565" t="s">
        <v>71</v>
      </c>
      <c r="Q188" s="566"/>
      <c r="R188" s="566"/>
      <c r="S188" s="566"/>
      <c r="T188" s="566"/>
      <c r="U188" s="566"/>
      <c r="V188" s="567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1"/>
      <c r="P189" s="565" t="s">
        <v>71</v>
      </c>
      <c r="Q189" s="566"/>
      <c r="R189" s="566"/>
      <c r="S189" s="566"/>
      <c r="T189" s="566"/>
      <c r="U189" s="566"/>
      <c r="V189" s="567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hidden="1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60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1"/>
      <c r="P199" s="565" t="s">
        <v>71</v>
      </c>
      <c r="Q199" s="566"/>
      <c r="R199" s="566"/>
      <c r="S199" s="566"/>
      <c r="T199" s="566"/>
      <c r="U199" s="566"/>
      <c r="V199" s="567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0</v>
      </c>
      <c r="Y199" s="545">
        <f>IFERROR(Y191/H191,"0")+IFERROR(Y192/H192,"0")+IFERROR(Y193/H193,"0")+IFERROR(Y194/H194,"0")+IFERROR(Y195/H195,"0")+IFERROR(Y196/H196,"0")+IFERROR(Y197/H197,"0")+IFERROR(Y198/H198,"0")</f>
        <v>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6"/>
      <c r="AB199" s="546"/>
      <c r="AC199" s="546"/>
    </row>
    <row r="200" spans="1:68" hidden="1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1"/>
      <c r="P200" s="565" t="s">
        <v>71</v>
      </c>
      <c r="Q200" s="566"/>
      <c r="R200" s="566"/>
      <c r="S200" s="566"/>
      <c r="T200" s="566"/>
      <c r="U200" s="566"/>
      <c r="V200" s="567"/>
      <c r="W200" s="37" t="s">
        <v>69</v>
      </c>
      <c r="X200" s="545">
        <f>IFERROR(SUM(X191:X198),"0")</f>
        <v>0</v>
      </c>
      <c r="Y200" s="545">
        <f>IFERROR(SUM(Y191:Y198),"0")</f>
        <v>0</v>
      </c>
      <c r="Z200" s="37"/>
      <c r="AA200" s="546"/>
      <c r="AB200" s="546"/>
      <c r="AC200" s="546"/>
    </row>
    <row r="201" spans="1:68" ht="14.25" hidden="1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0</v>
      </c>
      <c r="Y205" s="544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20</v>
      </c>
      <c r="Y207" s="544">
        <f t="shared" si="15"/>
        <v>21.599999999999998</v>
      </c>
      <c r="Z207" s="36">
        <f t="shared" si="20"/>
        <v>5.8590000000000003E-2</v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22.100000000000005</v>
      </c>
      <c r="BN207" s="64">
        <f t="shared" si="17"/>
        <v>23.868000000000002</v>
      </c>
      <c r="BO207" s="64">
        <f t="shared" si="18"/>
        <v>4.5787545787545791E-2</v>
      </c>
      <c r="BP207" s="64">
        <f t="shared" si="19"/>
        <v>4.9450549450549455E-2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0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1"/>
      <c r="P211" s="565" t="s">
        <v>71</v>
      </c>
      <c r="Q211" s="566"/>
      <c r="R211" s="566"/>
      <c r="S211" s="566"/>
      <c r="T211" s="566"/>
      <c r="U211" s="566"/>
      <c r="V211" s="567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8.3333333333333339</v>
      </c>
      <c r="Y211" s="545">
        <f>IFERROR(Y202/H202,"0")+IFERROR(Y203/H203,"0")+IFERROR(Y204/H204,"0")+IFERROR(Y205/H205,"0")+IFERROR(Y206/H206,"0")+IFERROR(Y207/H207,"0")+IFERROR(Y208/H208,"0")+IFERROR(Y209/H209,"0")+IFERROR(Y210/H210,"0")</f>
        <v>9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5.8590000000000003E-2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1"/>
      <c r="P212" s="565" t="s">
        <v>71</v>
      </c>
      <c r="Q212" s="566"/>
      <c r="R212" s="566"/>
      <c r="S212" s="566"/>
      <c r="T212" s="566"/>
      <c r="U212" s="566"/>
      <c r="V212" s="567"/>
      <c r="W212" s="37" t="s">
        <v>69</v>
      </c>
      <c r="X212" s="545">
        <f>IFERROR(SUM(X202:X210),"0")</f>
        <v>20</v>
      </c>
      <c r="Y212" s="545">
        <f>IFERROR(SUM(Y202:Y210),"0")</f>
        <v>21.599999999999998</v>
      </c>
      <c r="Z212" s="37"/>
      <c r="AA212" s="546"/>
      <c r="AB212" s="546"/>
      <c r="AC212" s="546"/>
    </row>
    <row r="213" spans="1:68" ht="14.25" hidden="1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hidden="1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60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1"/>
      <c r="P216" s="565" t="s">
        <v>71</v>
      </c>
      <c r="Q216" s="566"/>
      <c r="R216" s="566"/>
      <c r="S216" s="566"/>
      <c r="T216" s="566"/>
      <c r="U216" s="566"/>
      <c r="V216" s="567"/>
      <c r="W216" s="37" t="s">
        <v>72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hidden="1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1"/>
      <c r="P217" s="565" t="s">
        <v>71</v>
      </c>
      <c r="Q217" s="566"/>
      <c r="R217" s="566"/>
      <c r="S217" s="566"/>
      <c r="T217" s="566"/>
      <c r="U217" s="566"/>
      <c r="V217" s="567"/>
      <c r="W217" s="37" t="s">
        <v>69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hidden="1" customHeight="1" x14ac:dyDescent="0.25">
      <c r="A218" s="568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hidden="1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3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60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1"/>
      <c r="P230" s="565" t="s">
        <v>71</v>
      </c>
      <c r="Q230" s="566"/>
      <c r="R230" s="566"/>
      <c r="S230" s="566"/>
      <c r="T230" s="566"/>
      <c r="U230" s="566"/>
      <c r="V230" s="567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hidden="1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1"/>
      <c r="P231" s="565" t="s">
        <v>71</v>
      </c>
      <c r="Q231" s="566"/>
      <c r="R231" s="566"/>
      <c r="S231" s="566"/>
      <c r="T231" s="566"/>
      <c r="U231" s="566"/>
      <c r="V231" s="567"/>
      <c r="W231" s="37" t="s">
        <v>69</v>
      </c>
      <c r="X231" s="545">
        <f>IFERROR(SUM(X220:X229),"0")</f>
        <v>0</v>
      </c>
      <c r="Y231" s="545">
        <f>IFERROR(SUM(Y220:Y229),"0")</f>
        <v>0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0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1"/>
      <c r="P234" s="565" t="s">
        <v>71</v>
      </c>
      <c r="Q234" s="566"/>
      <c r="R234" s="566"/>
      <c r="S234" s="566"/>
      <c r="T234" s="566"/>
      <c r="U234" s="566"/>
      <c r="V234" s="567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1"/>
      <c r="P235" s="565" t="s">
        <v>71</v>
      </c>
      <c r="Q235" s="566"/>
      <c r="R235" s="566"/>
      <c r="S235" s="566"/>
      <c r="T235" s="566"/>
      <c r="U235" s="566"/>
      <c r="V235" s="567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2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0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1"/>
      <c r="P238" s="565" t="s">
        <v>71</v>
      </c>
      <c r="Q238" s="566"/>
      <c r="R238" s="566"/>
      <c r="S238" s="566"/>
      <c r="T238" s="566"/>
      <c r="U238" s="566"/>
      <c r="V238" s="567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1"/>
      <c r="P239" s="565" t="s">
        <v>71</v>
      </c>
      <c r="Q239" s="566"/>
      <c r="R239" s="566"/>
      <c r="S239" s="566"/>
      <c r="T239" s="566"/>
      <c r="U239" s="566"/>
      <c r="V239" s="567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78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4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0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1"/>
      <c r="P246" s="565" t="s">
        <v>71</v>
      </c>
      <c r="Q246" s="566"/>
      <c r="R246" s="566"/>
      <c r="S246" s="566"/>
      <c r="T246" s="566"/>
      <c r="U246" s="566"/>
      <c r="V246" s="567"/>
      <c r="W246" s="37" t="s">
        <v>72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1"/>
      <c r="P247" s="565" t="s">
        <v>71</v>
      </c>
      <c r="Q247" s="566"/>
      <c r="R247" s="566"/>
      <c r="S247" s="566"/>
      <c r="T247" s="566"/>
      <c r="U247" s="566"/>
      <c r="V247" s="567"/>
      <c r="W247" s="37" t="s">
        <v>69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68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0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1"/>
      <c r="P255" s="565" t="s">
        <v>71</v>
      </c>
      <c r="Q255" s="566"/>
      <c r="R255" s="566"/>
      <c r="S255" s="566"/>
      <c r="T255" s="566"/>
      <c r="U255" s="566"/>
      <c r="V255" s="567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1"/>
      <c r="P256" s="565" t="s">
        <v>71</v>
      </c>
      <c r="Q256" s="566"/>
      <c r="R256" s="566"/>
      <c r="S256" s="566"/>
      <c r="T256" s="566"/>
      <c r="U256" s="566"/>
      <c r="V256" s="567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0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1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31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0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1"/>
      <c r="P263" s="565" t="s">
        <v>71</v>
      </c>
      <c r="Q263" s="566"/>
      <c r="R263" s="566"/>
      <c r="S263" s="566"/>
      <c r="T263" s="566"/>
      <c r="U263" s="566"/>
      <c r="V263" s="567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1"/>
      <c r="P264" s="565" t="s">
        <v>71</v>
      </c>
      <c r="Q264" s="566"/>
      <c r="R264" s="566"/>
      <c r="S264" s="566"/>
      <c r="T264" s="566"/>
      <c r="U264" s="566"/>
      <c r="V264" s="567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0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1"/>
      <c r="P270" s="565" t="s">
        <v>71</v>
      </c>
      <c r="Q270" s="566"/>
      <c r="R270" s="566"/>
      <c r="S270" s="566"/>
      <c r="T270" s="566"/>
      <c r="U270" s="566"/>
      <c r="V270" s="567"/>
      <c r="W270" s="37" t="s">
        <v>72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hidden="1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1"/>
      <c r="P271" s="565" t="s">
        <v>71</v>
      </c>
      <c r="Q271" s="566"/>
      <c r="R271" s="566"/>
      <c r="S271" s="566"/>
      <c r="T271" s="566"/>
      <c r="U271" s="566"/>
      <c r="V271" s="567"/>
      <c r="W271" s="37" t="s">
        <v>69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hidden="1" customHeight="1" x14ac:dyDescent="0.25">
      <c r="A272" s="568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0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1"/>
      <c r="P276" s="565" t="s">
        <v>71</v>
      </c>
      <c r="Q276" s="566"/>
      <c r="R276" s="566"/>
      <c r="S276" s="566"/>
      <c r="T276" s="566"/>
      <c r="U276" s="566"/>
      <c r="V276" s="567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1"/>
      <c r="P277" s="565" t="s">
        <v>71</v>
      </c>
      <c r="Q277" s="566"/>
      <c r="R277" s="566"/>
      <c r="S277" s="566"/>
      <c r="T277" s="566"/>
      <c r="U277" s="566"/>
      <c r="V277" s="567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hidden="1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0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1"/>
      <c r="P280" s="565" t="s">
        <v>71</v>
      </c>
      <c r="Q280" s="566"/>
      <c r="R280" s="566"/>
      <c r="S280" s="566"/>
      <c r="T280" s="566"/>
      <c r="U280" s="566"/>
      <c r="V280" s="567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1"/>
      <c r="P281" s="565" t="s">
        <v>71</v>
      </c>
      <c r="Q281" s="566"/>
      <c r="R281" s="566"/>
      <c r="S281" s="566"/>
      <c r="T281" s="566"/>
      <c r="U281" s="566"/>
      <c r="V281" s="567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hidden="1" customHeight="1" x14ac:dyDescent="0.25">
      <c r="A282" s="568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hidden="1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5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0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1"/>
      <c r="P285" s="565" t="s">
        <v>71</v>
      </c>
      <c r="Q285" s="566"/>
      <c r="R285" s="566"/>
      <c r="S285" s="566"/>
      <c r="T285" s="566"/>
      <c r="U285" s="566"/>
      <c r="V285" s="567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1"/>
      <c r="P286" s="565" t="s">
        <v>71</v>
      </c>
      <c r="Q286" s="566"/>
      <c r="R286" s="566"/>
      <c r="S286" s="566"/>
      <c r="T286" s="566"/>
      <c r="U286" s="566"/>
      <c r="V286" s="567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hidden="1" customHeight="1" x14ac:dyDescent="0.25">
      <c r="A287" s="568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hidden="1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hidden="1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60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1"/>
      <c r="P294" s="565" t="s">
        <v>71</v>
      </c>
      <c r="Q294" s="566"/>
      <c r="R294" s="566"/>
      <c r="S294" s="566"/>
      <c r="T294" s="566"/>
      <c r="U294" s="566"/>
      <c r="V294" s="567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1"/>
      <c r="P295" s="565" t="s">
        <v>71</v>
      </c>
      <c r="Q295" s="566"/>
      <c r="R295" s="566"/>
      <c r="S295" s="566"/>
      <c r="T295" s="566"/>
      <c r="U295" s="566"/>
      <c r="V295" s="567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hidden="1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hidden="1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hidden="1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106</v>
      </c>
      <c r="AK298" s="68">
        <v>50.4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 t="s">
        <v>106</v>
      </c>
      <c r="AK301" s="68">
        <v>37.799999999999997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hidden="1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hidden="1" x14ac:dyDescent="0.2">
      <c r="A304" s="560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1"/>
      <c r="P304" s="565" t="s">
        <v>71</v>
      </c>
      <c r="Q304" s="566"/>
      <c r="R304" s="566"/>
      <c r="S304" s="566"/>
      <c r="T304" s="566"/>
      <c r="U304" s="566"/>
      <c r="V304" s="567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hidden="1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1"/>
      <c r="P305" s="565" t="s">
        <v>71</v>
      </c>
      <c r="Q305" s="566"/>
      <c r="R305" s="566"/>
      <c r="S305" s="566"/>
      <c r="T305" s="566"/>
      <c r="U305" s="566"/>
      <c r="V305" s="567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hidden="1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hidden="1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 t="s">
        <v>106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 t="s">
        <v>188</v>
      </c>
      <c r="M311" s="33" t="s">
        <v>84</v>
      </c>
      <c r="N311" s="33"/>
      <c r="O311" s="32">
        <v>40</v>
      </c>
      <c r="P311" s="7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106</v>
      </c>
      <c r="AK311" s="68">
        <v>37.799999999999997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0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1"/>
      <c r="P312" s="565" t="s">
        <v>71</v>
      </c>
      <c r="Q312" s="566"/>
      <c r="R312" s="566"/>
      <c r="S312" s="566"/>
      <c r="T312" s="566"/>
      <c r="U312" s="566"/>
      <c r="V312" s="567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1"/>
      <c r="P313" s="565" t="s">
        <v>71</v>
      </c>
      <c r="Q313" s="566"/>
      <c r="R313" s="566"/>
      <c r="S313" s="566"/>
      <c r="T313" s="566"/>
      <c r="U313" s="566"/>
      <c r="V313" s="567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hidden="1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300</v>
      </c>
      <c r="Y315" s="544">
        <f>IFERROR(IF(X315="",0,CEILING((X315/$H315),1)*$H315),"")</f>
        <v>302.40000000000003</v>
      </c>
      <c r="Z315" s="36">
        <f>IFERROR(IF(Y315=0,"",ROUNDUP(Y315/H315,0)*0.01898),"")</f>
        <v>0.68328</v>
      </c>
      <c r="AA315" s="56"/>
      <c r="AB315" s="57"/>
      <c r="AC315" s="363" t="s">
        <v>498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318.53571428571428</v>
      </c>
      <c r="BN315" s="64">
        <f>IFERROR(Y315*I315/H315,"0")</f>
        <v>321.084</v>
      </c>
      <c r="BO315" s="64">
        <f>IFERROR(1/J315*(X315/H315),"0")</f>
        <v>0.5580357142857143</v>
      </c>
      <c r="BP315" s="64">
        <f>IFERROR(1/J315*(Y315/H315),"0")</f>
        <v>0.5625</v>
      </c>
    </row>
    <row r="316" spans="1:68" ht="27" hidden="1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6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7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0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1"/>
      <c r="P318" s="565" t="s">
        <v>71</v>
      </c>
      <c r="Q318" s="566"/>
      <c r="R318" s="566"/>
      <c r="S318" s="566"/>
      <c r="T318" s="566"/>
      <c r="U318" s="566"/>
      <c r="V318" s="567"/>
      <c r="W318" s="37" t="s">
        <v>72</v>
      </c>
      <c r="X318" s="545">
        <f>IFERROR(X315/H315,"0")+IFERROR(X316/H316,"0")+IFERROR(X317/H317,"0")</f>
        <v>35.714285714285715</v>
      </c>
      <c r="Y318" s="545">
        <f>IFERROR(Y315/H315,"0")+IFERROR(Y316/H316,"0")+IFERROR(Y317/H317,"0")</f>
        <v>36</v>
      </c>
      <c r="Z318" s="545">
        <f>IFERROR(IF(Z315="",0,Z315),"0")+IFERROR(IF(Z316="",0,Z316),"0")+IFERROR(IF(Z317="",0,Z317),"0")</f>
        <v>0.68328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1"/>
      <c r="P319" s="565" t="s">
        <v>71</v>
      </c>
      <c r="Q319" s="566"/>
      <c r="R319" s="566"/>
      <c r="S319" s="566"/>
      <c r="T319" s="566"/>
      <c r="U319" s="566"/>
      <c r="V319" s="567"/>
      <c r="W319" s="37" t="s">
        <v>69</v>
      </c>
      <c r="X319" s="545">
        <f>IFERROR(SUM(X315:X317),"0")</f>
        <v>300</v>
      </c>
      <c r="Y319" s="545">
        <f>IFERROR(SUM(Y315:Y317),"0")</f>
        <v>302.40000000000003</v>
      </c>
      <c r="Z319" s="37"/>
      <c r="AA319" s="546"/>
      <c r="AB319" s="546"/>
      <c r="AC319" s="546"/>
    </row>
    <row r="320" spans="1:68" ht="14.25" hidden="1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hidden="1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8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1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0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1"/>
      <c r="P325" s="565" t="s">
        <v>71</v>
      </c>
      <c r="Q325" s="566"/>
      <c r="R325" s="566"/>
      <c r="S325" s="566"/>
      <c r="T325" s="566"/>
      <c r="U325" s="566"/>
      <c r="V325" s="567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hidden="1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1"/>
      <c r="P326" s="565" t="s">
        <v>71</v>
      </c>
      <c r="Q326" s="566"/>
      <c r="R326" s="566"/>
      <c r="S326" s="566"/>
      <c r="T326" s="566"/>
      <c r="U326" s="566"/>
      <c r="V326" s="567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hidden="1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hidden="1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 t="s">
        <v>188</v>
      </c>
      <c r="M328" s="33" t="s">
        <v>519</v>
      </c>
      <c r="N328" s="33"/>
      <c r="O328" s="32">
        <v>730</v>
      </c>
      <c r="P328" s="5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 t="s">
        <v>106</v>
      </c>
      <c r="AK328" s="68">
        <v>28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 t="s">
        <v>188</v>
      </c>
      <c r="M330" s="33" t="s">
        <v>519</v>
      </c>
      <c r="N330" s="33"/>
      <c r="O330" s="32">
        <v>730</v>
      </c>
      <c r="P33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520</v>
      </c>
      <c r="AG330" s="64"/>
      <c r="AJ330" s="68" t="s">
        <v>106</v>
      </c>
      <c r="AK330" s="68">
        <v>28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0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1"/>
      <c r="P331" s="565" t="s">
        <v>71</v>
      </c>
      <c r="Q331" s="566"/>
      <c r="R331" s="566"/>
      <c r="S331" s="566"/>
      <c r="T331" s="566"/>
      <c r="U331" s="566"/>
      <c r="V331" s="567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hidden="1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1"/>
      <c r="P332" s="565" t="s">
        <v>71</v>
      </c>
      <c r="Q332" s="566"/>
      <c r="R332" s="566"/>
      <c r="S332" s="566"/>
      <c r="T332" s="566"/>
      <c r="U332" s="566"/>
      <c r="V332" s="567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hidden="1" customHeight="1" x14ac:dyDescent="0.25">
      <c r="A333" s="568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hidden="1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hidden="1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 t="s">
        <v>106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0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1"/>
      <c r="P338" s="565" t="s">
        <v>71</v>
      </c>
      <c r="Q338" s="566"/>
      <c r="R338" s="566"/>
      <c r="S338" s="566"/>
      <c r="T338" s="566"/>
      <c r="U338" s="566"/>
      <c r="V338" s="567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hidden="1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1"/>
      <c r="P339" s="565" t="s">
        <v>71</v>
      </c>
      <c r="Q339" s="566"/>
      <c r="R339" s="566"/>
      <c r="S339" s="566"/>
      <c r="T339" s="566"/>
      <c r="U339" s="566"/>
      <c r="V339" s="567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hidden="1" customHeight="1" x14ac:dyDescent="0.2">
      <c r="A340" s="611" t="s">
        <v>535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hidden="1" customHeight="1" x14ac:dyDescent="0.25">
      <c r="A341" s="568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hidden="1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1000</v>
      </c>
      <c r="Y343" s="544">
        <f t="shared" ref="Y343:Y349" si="32">IFERROR(IF(X343="",0,CEILING((X343/$H343),1)*$H343),"")</f>
        <v>1005</v>
      </c>
      <c r="Z343" s="36">
        <f>IFERROR(IF(Y343=0,"",ROUNDUP(Y343/H343,0)*0.02175),"")</f>
        <v>1.4572499999999999</v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1032</v>
      </c>
      <c r="BN343" s="64">
        <f t="shared" ref="BN343:BN349" si="34">IFERROR(Y343*I343/H343,"0")</f>
        <v>1037.1600000000001</v>
      </c>
      <c r="BO343" s="64">
        <f t="shared" ref="BO343:BO349" si="35">IFERROR(1/J343*(X343/H343),"0")</f>
        <v>1.3888888888888888</v>
      </c>
      <c r="BP343" s="64">
        <f t="shared" ref="BP343:BP349" si="36">IFERROR(1/J343*(Y343/H343),"0")</f>
        <v>1.3958333333333333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500</v>
      </c>
      <c r="Y344" s="544">
        <f t="shared" si="32"/>
        <v>510</v>
      </c>
      <c r="Z344" s="36">
        <f>IFERROR(IF(Y344=0,"",ROUNDUP(Y344/H344,0)*0.02175),"")</f>
        <v>0.73949999999999994</v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516</v>
      </c>
      <c r="BN344" s="64">
        <f t="shared" si="34"/>
        <v>526.32000000000005</v>
      </c>
      <c r="BO344" s="64">
        <f t="shared" si="35"/>
        <v>0.69444444444444442</v>
      </c>
      <c r="BP344" s="64">
        <f t="shared" si="36"/>
        <v>0.70833333333333326</v>
      </c>
    </row>
    <row r="345" spans="1:68" ht="37.5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1500</v>
      </c>
      <c r="Y345" s="544">
        <f t="shared" si="32"/>
        <v>1500</v>
      </c>
      <c r="Z345" s="36">
        <f>IFERROR(IF(Y345=0,"",ROUNDUP(Y345/H345,0)*0.02175),"")</f>
        <v>2.1749999999999998</v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1548</v>
      </c>
      <c r="BN345" s="64">
        <f t="shared" si="34"/>
        <v>1548</v>
      </c>
      <c r="BO345" s="64">
        <f t="shared" si="35"/>
        <v>2.083333333333333</v>
      </c>
      <c r="BP345" s="64">
        <f t="shared" si="36"/>
        <v>2.083333333333333</v>
      </c>
    </row>
    <row r="346" spans="1:68" ht="27" hidden="1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hidden="1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0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1"/>
      <c r="P350" s="565" t="s">
        <v>71</v>
      </c>
      <c r="Q350" s="566"/>
      <c r="R350" s="566"/>
      <c r="S350" s="566"/>
      <c r="T350" s="566"/>
      <c r="U350" s="566"/>
      <c r="V350" s="567"/>
      <c r="W350" s="37" t="s">
        <v>72</v>
      </c>
      <c r="X350" s="545">
        <f>IFERROR(X343/H343,"0")+IFERROR(X344/H344,"0")+IFERROR(X345/H345,"0")+IFERROR(X346/H346,"0")+IFERROR(X347/H347,"0")+IFERROR(X348/H348,"0")+IFERROR(X349/H349,"0")</f>
        <v>200</v>
      </c>
      <c r="Y350" s="545">
        <f>IFERROR(Y343/H343,"0")+IFERROR(Y344/H344,"0")+IFERROR(Y345/H345,"0")+IFERROR(Y346/H346,"0")+IFERROR(Y347/H347,"0")+IFERROR(Y348/H348,"0")+IFERROR(Y349/H349,"0")</f>
        <v>201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4.3717499999999996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1"/>
      <c r="P351" s="565" t="s">
        <v>71</v>
      </c>
      <c r="Q351" s="566"/>
      <c r="R351" s="566"/>
      <c r="S351" s="566"/>
      <c r="T351" s="566"/>
      <c r="U351" s="566"/>
      <c r="V351" s="567"/>
      <c r="W351" s="37" t="s">
        <v>69</v>
      </c>
      <c r="X351" s="545">
        <f>IFERROR(SUM(X343:X349),"0")</f>
        <v>3000</v>
      </c>
      <c r="Y351" s="545">
        <f>IFERROR(SUM(Y343:Y349),"0")</f>
        <v>3015</v>
      </c>
      <c r="Z351" s="37"/>
      <c r="AA351" s="546"/>
      <c r="AB351" s="546"/>
      <c r="AC351" s="546"/>
    </row>
    <row r="352" spans="1:68" ht="14.25" hidden="1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1000</v>
      </c>
      <c r="Y353" s="544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1032</v>
      </c>
      <c r="BN353" s="64">
        <f>IFERROR(Y353*I353/H353,"0")</f>
        <v>1037.1600000000001</v>
      </c>
      <c r="BO353" s="64">
        <f>IFERROR(1/J353*(X353/H353),"0")</f>
        <v>1.3888888888888888</v>
      </c>
      <c r="BP353" s="64">
        <f>IFERROR(1/J353*(Y353/H353),"0")</f>
        <v>1.3958333333333333</v>
      </c>
    </row>
    <row r="354" spans="1:68" ht="16.5" hidden="1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0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1"/>
      <c r="P355" s="565" t="s">
        <v>71</v>
      </c>
      <c r="Q355" s="566"/>
      <c r="R355" s="566"/>
      <c r="S355" s="566"/>
      <c r="T355" s="566"/>
      <c r="U355" s="566"/>
      <c r="V355" s="567"/>
      <c r="W355" s="37" t="s">
        <v>72</v>
      </c>
      <c r="X355" s="545">
        <f>IFERROR(X353/H353,"0")+IFERROR(X354/H354,"0")</f>
        <v>66.666666666666671</v>
      </c>
      <c r="Y355" s="545">
        <f>IFERROR(Y353/H353,"0")+IFERROR(Y354/H354,"0")</f>
        <v>67</v>
      </c>
      <c r="Z355" s="545">
        <f>IFERROR(IF(Z353="",0,Z353),"0")+IFERROR(IF(Z354="",0,Z354),"0")</f>
        <v>1.4572499999999999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1"/>
      <c r="P356" s="565" t="s">
        <v>71</v>
      </c>
      <c r="Q356" s="566"/>
      <c r="R356" s="566"/>
      <c r="S356" s="566"/>
      <c r="T356" s="566"/>
      <c r="U356" s="566"/>
      <c r="V356" s="567"/>
      <c r="W356" s="37" t="s">
        <v>69</v>
      </c>
      <c r="X356" s="545">
        <f>IFERROR(SUM(X353:X354),"0")</f>
        <v>1000</v>
      </c>
      <c r="Y356" s="545">
        <f>IFERROR(SUM(Y353:Y354),"0")</f>
        <v>1005</v>
      </c>
      <c r="Z356" s="37"/>
      <c r="AA356" s="546"/>
      <c r="AB356" s="546"/>
      <c r="AC356" s="546"/>
    </row>
    <row r="357" spans="1:68" ht="14.25" hidden="1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hidden="1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150</v>
      </c>
      <c r="Y359" s="544">
        <f>IFERROR(IF(X359="",0,CEILING((X359/$H359),1)*$H359),"")</f>
        <v>153</v>
      </c>
      <c r="Z359" s="36">
        <f>IFERROR(IF(Y359=0,"",ROUNDUP(Y359/H359,0)*0.01898),"")</f>
        <v>0.32266</v>
      </c>
      <c r="AA359" s="56"/>
      <c r="AB359" s="57"/>
      <c r="AC359" s="409" t="s">
        <v>566</v>
      </c>
      <c r="AG359" s="64"/>
      <c r="AJ359" s="68" t="s">
        <v>106</v>
      </c>
      <c r="AK359" s="68">
        <v>72</v>
      </c>
      <c r="BB359" s="410" t="s">
        <v>1</v>
      </c>
      <c r="BM359" s="64">
        <f>IFERROR(X359*I359/H359,"0")</f>
        <v>158.64999999999998</v>
      </c>
      <c r="BN359" s="64">
        <f>IFERROR(Y359*I359/H359,"0")</f>
        <v>161.82299999999998</v>
      </c>
      <c r="BO359" s="64">
        <f>IFERROR(1/J359*(X359/H359),"0")</f>
        <v>0.26041666666666669</v>
      </c>
      <c r="BP359" s="64">
        <f>IFERROR(1/J359*(Y359/H359),"0")</f>
        <v>0.265625</v>
      </c>
    </row>
    <row r="360" spans="1:68" x14ac:dyDescent="0.2">
      <c r="A360" s="560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1"/>
      <c r="P360" s="565" t="s">
        <v>71</v>
      </c>
      <c r="Q360" s="566"/>
      <c r="R360" s="566"/>
      <c r="S360" s="566"/>
      <c r="T360" s="566"/>
      <c r="U360" s="566"/>
      <c r="V360" s="567"/>
      <c r="W360" s="37" t="s">
        <v>72</v>
      </c>
      <c r="X360" s="545">
        <f>IFERROR(X358/H358,"0")+IFERROR(X359/H359,"0")</f>
        <v>16.666666666666668</v>
      </c>
      <c r="Y360" s="545">
        <f>IFERROR(Y358/H358,"0")+IFERROR(Y359/H359,"0")</f>
        <v>17</v>
      </c>
      <c r="Z360" s="545">
        <f>IFERROR(IF(Z358="",0,Z358),"0")+IFERROR(IF(Z359="",0,Z359),"0")</f>
        <v>0.32266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1"/>
      <c r="P361" s="565" t="s">
        <v>71</v>
      </c>
      <c r="Q361" s="566"/>
      <c r="R361" s="566"/>
      <c r="S361" s="566"/>
      <c r="T361" s="566"/>
      <c r="U361" s="566"/>
      <c r="V361" s="567"/>
      <c r="W361" s="37" t="s">
        <v>69</v>
      </c>
      <c r="X361" s="545">
        <f>IFERROR(SUM(X358:X359),"0")</f>
        <v>150</v>
      </c>
      <c r="Y361" s="545">
        <f>IFERROR(SUM(Y358:Y359),"0")</f>
        <v>153</v>
      </c>
      <c r="Z361" s="37"/>
      <c r="AA361" s="546"/>
      <c r="AB361" s="546"/>
      <c r="AC361" s="546"/>
    </row>
    <row r="362" spans="1:68" ht="14.25" hidden="1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400</v>
      </c>
      <c r="Y363" s="544">
        <f>IFERROR(IF(X363="",0,CEILING((X363/$H363),1)*$H363),"")</f>
        <v>405</v>
      </c>
      <c r="Z363" s="36">
        <f>IFERROR(IF(Y363=0,"",ROUNDUP(Y363/H363,0)*0.01898),"")</f>
        <v>0.85409999999999997</v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423.06666666666666</v>
      </c>
      <c r="BN363" s="64">
        <f>IFERROR(Y363*I363/H363,"0")</f>
        <v>428.35500000000002</v>
      </c>
      <c r="BO363" s="64">
        <f>IFERROR(1/J363*(X363/H363),"0")</f>
        <v>0.69444444444444442</v>
      </c>
      <c r="BP363" s="64">
        <f>IFERROR(1/J363*(Y363/H363),"0")</f>
        <v>0.703125</v>
      </c>
    </row>
    <row r="364" spans="1:68" x14ac:dyDescent="0.2">
      <c r="A364" s="560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1"/>
      <c r="P364" s="565" t="s">
        <v>71</v>
      </c>
      <c r="Q364" s="566"/>
      <c r="R364" s="566"/>
      <c r="S364" s="566"/>
      <c r="T364" s="566"/>
      <c r="U364" s="566"/>
      <c r="V364" s="567"/>
      <c r="W364" s="37" t="s">
        <v>72</v>
      </c>
      <c r="X364" s="545">
        <f>IFERROR(X363/H363,"0")</f>
        <v>44.444444444444443</v>
      </c>
      <c r="Y364" s="545">
        <f>IFERROR(Y363/H363,"0")</f>
        <v>45</v>
      </c>
      <c r="Z364" s="545">
        <f>IFERROR(IF(Z363="",0,Z363),"0")</f>
        <v>0.85409999999999997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1"/>
      <c r="P365" s="565" t="s">
        <v>71</v>
      </c>
      <c r="Q365" s="566"/>
      <c r="R365" s="566"/>
      <c r="S365" s="566"/>
      <c r="T365" s="566"/>
      <c r="U365" s="566"/>
      <c r="V365" s="567"/>
      <c r="W365" s="37" t="s">
        <v>69</v>
      </c>
      <c r="X365" s="545">
        <f>IFERROR(SUM(X363:X363),"0")</f>
        <v>400</v>
      </c>
      <c r="Y365" s="545">
        <f>IFERROR(SUM(Y363:Y363),"0")</f>
        <v>405</v>
      </c>
      <c r="Z365" s="37"/>
      <c r="AA365" s="546"/>
      <c r="AB365" s="546"/>
      <c r="AC365" s="546"/>
    </row>
    <row r="366" spans="1:68" ht="16.5" hidden="1" customHeight="1" x14ac:dyDescent="0.25">
      <c r="A366" s="568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hidden="1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hidden="1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0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1"/>
      <c r="P370" s="565" t="s">
        <v>71</v>
      </c>
      <c r="Q370" s="566"/>
      <c r="R370" s="566"/>
      <c r="S370" s="566"/>
      <c r="T370" s="566"/>
      <c r="U370" s="566"/>
      <c r="V370" s="567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1"/>
      <c r="P371" s="565" t="s">
        <v>71</v>
      </c>
      <c r="Q371" s="566"/>
      <c r="R371" s="566"/>
      <c r="S371" s="566"/>
      <c r="T371" s="566"/>
      <c r="U371" s="566"/>
      <c r="V371" s="567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50</v>
      </c>
      <c r="Y373" s="544">
        <f>IFERROR(IF(X373="",0,CEILING((X373/$H373),1)*$H373),"")</f>
        <v>52.56</v>
      </c>
      <c r="Z373" s="36">
        <f>IFERROR(IF(Y373=0,"",ROUNDUP(Y373/H373,0)*0.00902),"")</f>
        <v>0.10824</v>
      </c>
      <c r="AA373" s="56"/>
      <c r="AB373" s="57"/>
      <c r="AC373" s="417" t="s">
        <v>578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53.082191780821923</v>
      </c>
      <c r="BN373" s="64">
        <f>IFERROR(Y373*I373/H373,"0")</f>
        <v>55.800000000000004</v>
      </c>
      <c r="BO373" s="64">
        <f>IFERROR(1/J373*(X373/H373),"0")</f>
        <v>8.6481250864812509E-2</v>
      </c>
      <c r="BP373" s="64">
        <f>IFERROR(1/J373*(Y373/H373),"0")</f>
        <v>9.0909090909090912E-2</v>
      </c>
    </row>
    <row r="374" spans="1:68" ht="27" hidden="1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0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1"/>
      <c r="P375" s="565" t="s">
        <v>71</v>
      </c>
      <c r="Q375" s="566"/>
      <c r="R375" s="566"/>
      <c r="S375" s="566"/>
      <c r="T375" s="566"/>
      <c r="U375" s="566"/>
      <c r="V375" s="567"/>
      <c r="W375" s="37" t="s">
        <v>72</v>
      </c>
      <c r="X375" s="545">
        <f>IFERROR(X373/H373,"0")+IFERROR(X374/H374,"0")</f>
        <v>11.415525114155251</v>
      </c>
      <c r="Y375" s="545">
        <f>IFERROR(Y373/H373,"0")+IFERROR(Y374/H374,"0")</f>
        <v>12</v>
      </c>
      <c r="Z375" s="545">
        <f>IFERROR(IF(Z373="",0,Z373),"0")+IFERROR(IF(Z374="",0,Z374),"0")</f>
        <v>0.10824</v>
      </c>
      <c r="AA375" s="546"/>
      <c r="AB375" s="546"/>
      <c r="AC375" s="546"/>
    </row>
    <row r="376" spans="1:68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1"/>
      <c r="P376" s="565" t="s">
        <v>71</v>
      </c>
      <c r="Q376" s="566"/>
      <c r="R376" s="566"/>
      <c r="S376" s="566"/>
      <c r="T376" s="566"/>
      <c r="U376" s="566"/>
      <c r="V376" s="567"/>
      <c r="W376" s="37" t="s">
        <v>69</v>
      </c>
      <c r="X376" s="545">
        <f>IFERROR(SUM(X373:X374),"0")</f>
        <v>50</v>
      </c>
      <c r="Y376" s="545">
        <f>IFERROR(SUM(Y373:Y374),"0")</f>
        <v>52.56</v>
      </c>
      <c r="Z376" s="37"/>
      <c r="AA376" s="546"/>
      <c r="AB376" s="546"/>
      <c r="AC376" s="546"/>
    </row>
    <row r="377" spans="1:68" ht="14.25" hidden="1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hidden="1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0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1"/>
      <c r="P380" s="565" t="s">
        <v>71</v>
      </c>
      <c r="Q380" s="566"/>
      <c r="R380" s="566"/>
      <c r="S380" s="566"/>
      <c r="T380" s="566"/>
      <c r="U380" s="566"/>
      <c r="V380" s="567"/>
      <c r="W380" s="37" t="s">
        <v>72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hidden="1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1"/>
      <c r="P381" s="565" t="s">
        <v>71</v>
      </c>
      <c r="Q381" s="566"/>
      <c r="R381" s="566"/>
      <c r="S381" s="566"/>
      <c r="T381" s="566"/>
      <c r="U381" s="566"/>
      <c r="V381" s="567"/>
      <c r="W381" s="37" t="s">
        <v>69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27.75" hidden="1" customHeight="1" x14ac:dyDescent="0.2">
      <c r="A382" s="611" t="s">
        <v>585</v>
      </c>
      <c r="B382" s="612"/>
      <c r="C382" s="612"/>
      <c r="D382" s="612"/>
      <c r="E382" s="612"/>
      <c r="F382" s="612"/>
      <c r="G382" s="612"/>
      <c r="H382" s="612"/>
      <c r="I382" s="612"/>
      <c r="J382" s="612"/>
      <c r="K382" s="612"/>
      <c r="L382" s="612"/>
      <c r="M382" s="612"/>
      <c r="N382" s="612"/>
      <c r="O382" s="612"/>
      <c r="P382" s="612"/>
      <c r="Q382" s="612"/>
      <c r="R382" s="612"/>
      <c r="S382" s="612"/>
      <c r="T382" s="612"/>
      <c r="U382" s="612"/>
      <c r="V382" s="612"/>
      <c r="W382" s="612"/>
      <c r="X382" s="612"/>
      <c r="Y382" s="612"/>
      <c r="Z382" s="612"/>
      <c r="AA382" s="48"/>
      <c r="AB382" s="48"/>
      <c r="AC382" s="48"/>
    </row>
    <row r="383" spans="1:68" ht="16.5" hidden="1" customHeight="1" x14ac:dyDescent="0.25">
      <c r="A383" s="568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hidden="1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hidden="1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 t="s">
        <v>110</v>
      </c>
      <c r="M385" s="33" t="s">
        <v>68</v>
      </c>
      <c r="N385" s="33"/>
      <c r="O385" s="32">
        <v>50</v>
      </c>
      <c r="P385" s="8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589</v>
      </c>
      <c r="AG385" s="64"/>
      <c r="AJ385" s="68" t="s">
        <v>106</v>
      </c>
      <c r="AK385" s="68">
        <v>64.8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hidden="1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50</v>
      </c>
      <c r="Y387" s="544">
        <f t="shared" si="37"/>
        <v>54</v>
      </c>
      <c r="Z387" s="36">
        <f>IFERROR(IF(Y387=0,"",ROUNDUP(Y387/H387,0)*0.00902),"")</f>
        <v>9.0200000000000002E-2</v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51.944444444444443</v>
      </c>
      <c r="BN387" s="64">
        <f t="shared" si="39"/>
        <v>56.099999999999994</v>
      </c>
      <c r="BO387" s="64">
        <f t="shared" si="40"/>
        <v>7.0145903479236812E-2</v>
      </c>
      <c r="BP387" s="64">
        <f t="shared" si="41"/>
        <v>7.575757575757576E-2</v>
      </c>
    </row>
    <row r="388" spans="1:68" ht="27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 t="s">
        <v>110</v>
      </c>
      <c r="M388" s="33" t="s">
        <v>68</v>
      </c>
      <c r="N388" s="33"/>
      <c r="O388" s="32">
        <v>50</v>
      </c>
      <c r="P388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50</v>
      </c>
      <c r="Y388" s="544">
        <f t="shared" si="37"/>
        <v>54</v>
      </c>
      <c r="Z388" s="36">
        <f>IFERROR(IF(Y388=0,"",ROUNDUP(Y388/H388,0)*0.00902),"")</f>
        <v>9.0200000000000002E-2</v>
      </c>
      <c r="AA388" s="56"/>
      <c r="AB388" s="57"/>
      <c r="AC388" s="431" t="s">
        <v>596</v>
      </c>
      <c r="AG388" s="64"/>
      <c r="AJ388" s="68" t="s">
        <v>106</v>
      </c>
      <c r="AK388" s="68">
        <v>64.8</v>
      </c>
      <c r="BB388" s="432" t="s">
        <v>1</v>
      </c>
      <c r="BM388" s="64">
        <f t="shared" si="38"/>
        <v>51.944444444444443</v>
      </c>
      <c r="BN388" s="64">
        <f t="shared" si="39"/>
        <v>56.099999999999994</v>
      </c>
      <c r="BO388" s="64">
        <f t="shared" si="40"/>
        <v>7.0145903479236812E-2</v>
      </c>
      <c r="BP388" s="64">
        <f t="shared" si="41"/>
        <v>7.575757575757576E-2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6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hidden="1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 t="s">
        <v>265</v>
      </c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 t="s">
        <v>106</v>
      </c>
      <c r="AK393" s="68">
        <v>37.799999999999997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10.5</v>
      </c>
      <c r="Y394" s="544">
        <f t="shared" si="37"/>
        <v>10.5</v>
      </c>
      <c r="Z394" s="36">
        <f t="shared" si="42"/>
        <v>2.5100000000000001E-2</v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11.149999999999999</v>
      </c>
      <c r="BN394" s="64">
        <f t="shared" si="39"/>
        <v>11.149999999999999</v>
      </c>
      <c r="BO394" s="64">
        <f t="shared" si="40"/>
        <v>2.1367521367521368E-2</v>
      </c>
      <c r="BP394" s="64">
        <f t="shared" si="41"/>
        <v>2.1367521367521368E-2</v>
      </c>
    </row>
    <row r="395" spans="1:68" x14ac:dyDescent="0.2">
      <c r="A395" s="560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1"/>
      <c r="P395" s="565" t="s">
        <v>71</v>
      </c>
      <c r="Q395" s="566"/>
      <c r="R395" s="566"/>
      <c r="S395" s="566"/>
      <c r="T395" s="566"/>
      <c r="U395" s="566"/>
      <c r="V395" s="567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23.518518518518519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25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0.20550000000000002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1"/>
      <c r="P396" s="565" t="s">
        <v>71</v>
      </c>
      <c r="Q396" s="566"/>
      <c r="R396" s="566"/>
      <c r="S396" s="566"/>
      <c r="T396" s="566"/>
      <c r="U396" s="566"/>
      <c r="V396" s="567"/>
      <c r="W396" s="37" t="s">
        <v>69</v>
      </c>
      <c r="X396" s="545">
        <f>IFERROR(SUM(X385:X394),"0")</f>
        <v>110.5</v>
      </c>
      <c r="Y396" s="545">
        <f>IFERROR(SUM(Y385:Y394),"0")</f>
        <v>118.5</v>
      </c>
      <c r="Z396" s="37"/>
      <c r="AA396" s="546"/>
      <c r="AB396" s="546"/>
      <c r="AC396" s="546"/>
    </row>
    <row r="397" spans="1:68" ht="14.25" hidden="1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hidden="1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560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1"/>
      <c r="P400" s="565" t="s">
        <v>71</v>
      </c>
      <c r="Q400" s="566"/>
      <c r="R400" s="566"/>
      <c r="S400" s="566"/>
      <c r="T400" s="566"/>
      <c r="U400" s="566"/>
      <c r="V400" s="567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1"/>
      <c r="P401" s="565" t="s">
        <v>71</v>
      </c>
      <c r="Q401" s="566"/>
      <c r="R401" s="566"/>
      <c r="S401" s="566"/>
      <c r="T401" s="566"/>
      <c r="U401" s="566"/>
      <c r="V401" s="567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hidden="1" customHeight="1" x14ac:dyDescent="0.25">
      <c r="A402" s="568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hidden="1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hidden="1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0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1"/>
      <c r="P405" s="565" t="s">
        <v>71</v>
      </c>
      <c r="Q405" s="566"/>
      <c r="R405" s="566"/>
      <c r="S405" s="566"/>
      <c r="T405" s="566"/>
      <c r="U405" s="566"/>
      <c r="V405" s="567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1"/>
      <c r="P406" s="565" t="s">
        <v>71</v>
      </c>
      <c r="Q406" s="566"/>
      <c r="R406" s="566"/>
      <c r="S406" s="566"/>
      <c r="T406" s="566"/>
      <c r="U406" s="566"/>
      <c r="V406" s="567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hidden="1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 t="s">
        <v>110</v>
      </c>
      <c r="M408" s="33" t="s">
        <v>104</v>
      </c>
      <c r="N408" s="33"/>
      <c r="O408" s="32">
        <v>50</v>
      </c>
      <c r="P408" s="82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150</v>
      </c>
      <c r="Y408" s="544">
        <f>IFERROR(IF(X408="",0,CEILING((X408/$H408),1)*$H408),"")</f>
        <v>151.20000000000002</v>
      </c>
      <c r="Z408" s="36">
        <f>IFERROR(IF(Y408=0,"",ROUNDUP(Y408/H408,0)*0.00902),"")</f>
        <v>0.25256000000000001</v>
      </c>
      <c r="AA408" s="56"/>
      <c r="AB408" s="57"/>
      <c r="AC408" s="451" t="s">
        <v>624</v>
      </c>
      <c r="AG408" s="64"/>
      <c r="AJ408" s="68" t="s">
        <v>106</v>
      </c>
      <c r="AK408" s="68">
        <v>64.8</v>
      </c>
      <c r="BB408" s="452" t="s">
        <v>1</v>
      </c>
      <c r="BM408" s="64">
        <f>IFERROR(X408*I408/H408,"0")</f>
        <v>155.83333333333331</v>
      </c>
      <c r="BN408" s="64">
        <f>IFERROR(Y408*I408/H408,"0")</f>
        <v>157.08000000000001</v>
      </c>
      <c r="BO408" s="64">
        <f>IFERROR(1/J408*(X408/H408),"0")</f>
        <v>0.21043771043771042</v>
      </c>
      <c r="BP408" s="64">
        <f>IFERROR(1/J408*(Y408/H408),"0")</f>
        <v>0.21212121212121213</v>
      </c>
    </row>
    <row r="409" spans="1:68" ht="27" hidden="1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14</v>
      </c>
      <c r="Y411" s="544">
        <f>IFERROR(IF(X411="",0,CEILING((X411/$H411),1)*$H411),"")</f>
        <v>14.700000000000001</v>
      </c>
      <c r="Z411" s="36">
        <f>IFERROR(IF(Y411=0,"",ROUNDUP(Y411/H411,0)*0.00502),"")</f>
        <v>3.5140000000000005E-2</v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14.866666666666665</v>
      </c>
      <c r="BN411" s="64">
        <f>IFERROR(Y411*I411/H411,"0")</f>
        <v>15.61</v>
      </c>
      <c r="BO411" s="64">
        <f>IFERROR(1/J411*(X411/H411),"0")</f>
        <v>2.8490028490028491E-2</v>
      </c>
      <c r="BP411" s="64">
        <f>IFERROR(1/J411*(Y411/H411),"0")</f>
        <v>2.9914529914529919E-2</v>
      </c>
    </row>
    <row r="412" spans="1:68" x14ac:dyDescent="0.2">
      <c r="A412" s="560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1"/>
      <c r="P412" s="565" t="s">
        <v>71</v>
      </c>
      <c r="Q412" s="566"/>
      <c r="R412" s="566"/>
      <c r="S412" s="566"/>
      <c r="T412" s="566"/>
      <c r="U412" s="566"/>
      <c r="V412" s="567"/>
      <c r="W412" s="37" t="s">
        <v>72</v>
      </c>
      <c r="X412" s="545">
        <f>IFERROR(X408/H408,"0")+IFERROR(X409/H409,"0")+IFERROR(X410/H410,"0")+IFERROR(X411/H411,"0")</f>
        <v>34.444444444444443</v>
      </c>
      <c r="Y412" s="545">
        <f>IFERROR(Y408/H408,"0")+IFERROR(Y409/H409,"0")+IFERROR(Y410/H410,"0")+IFERROR(Y411/H411,"0")</f>
        <v>35</v>
      </c>
      <c r="Z412" s="545">
        <f>IFERROR(IF(Z408="",0,Z408),"0")+IFERROR(IF(Z409="",0,Z409),"0")+IFERROR(IF(Z410="",0,Z410),"0")+IFERROR(IF(Z411="",0,Z411),"0")</f>
        <v>0.28770000000000001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1"/>
      <c r="P413" s="565" t="s">
        <v>71</v>
      </c>
      <c r="Q413" s="566"/>
      <c r="R413" s="566"/>
      <c r="S413" s="566"/>
      <c r="T413" s="566"/>
      <c r="U413" s="566"/>
      <c r="V413" s="567"/>
      <c r="W413" s="37" t="s">
        <v>69</v>
      </c>
      <c r="X413" s="545">
        <f>IFERROR(SUM(X408:X411),"0")</f>
        <v>164</v>
      </c>
      <c r="Y413" s="545">
        <f>IFERROR(SUM(Y408:Y411),"0")</f>
        <v>165.9</v>
      </c>
      <c r="Z413" s="37"/>
      <c r="AA413" s="546"/>
      <c r="AB413" s="546"/>
      <c r="AC413" s="546"/>
    </row>
    <row r="414" spans="1:68" ht="16.5" hidden="1" customHeight="1" x14ac:dyDescent="0.25">
      <c r="A414" s="568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hidden="1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hidden="1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0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1"/>
      <c r="P417" s="565" t="s">
        <v>71</v>
      </c>
      <c r="Q417" s="566"/>
      <c r="R417" s="566"/>
      <c r="S417" s="566"/>
      <c r="T417" s="566"/>
      <c r="U417" s="566"/>
      <c r="V417" s="567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hidden="1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1"/>
      <c r="P418" s="565" t="s">
        <v>71</v>
      </c>
      <c r="Q418" s="566"/>
      <c r="R418" s="566"/>
      <c r="S418" s="566"/>
      <c r="T418" s="566"/>
      <c r="U418" s="566"/>
      <c r="V418" s="567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hidden="1" customHeight="1" x14ac:dyDescent="0.2">
      <c r="A419" s="611" t="s">
        <v>637</v>
      </c>
      <c r="B419" s="612"/>
      <c r="C419" s="612"/>
      <c r="D419" s="612"/>
      <c r="E419" s="612"/>
      <c r="F419" s="612"/>
      <c r="G419" s="612"/>
      <c r="H419" s="612"/>
      <c r="I419" s="612"/>
      <c r="J419" s="612"/>
      <c r="K419" s="612"/>
      <c r="L419" s="612"/>
      <c r="M419" s="612"/>
      <c r="N419" s="612"/>
      <c r="O419" s="612"/>
      <c r="P419" s="612"/>
      <c r="Q419" s="612"/>
      <c r="R419" s="612"/>
      <c r="S419" s="612"/>
      <c r="T419" s="612"/>
      <c r="U419" s="612"/>
      <c r="V419" s="612"/>
      <c r="W419" s="612"/>
      <c r="X419" s="612"/>
      <c r="Y419" s="612"/>
      <c r="Z419" s="612"/>
      <c r="AA419" s="48"/>
      <c r="AB419" s="48"/>
      <c r="AC419" s="48"/>
    </row>
    <row r="420" spans="1:68" ht="16.5" hidden="1" customHeight="1" x14ac:dyDescent="0.25">
      <c r="A420" s="568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hidden="1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hidden="1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3" si="43">IFERROR(IF(X422="",0,CEILING((X422/$H422),1)*$H422),"")</f>
        <v>0</v>
      </c>
      <c r="Z422" s="36" t="str">
        <f t="shared" ref="Z422:Z428" si="44">IFERROR(IF(Y422=0,"",ROUNDUP(Y422/H422,0)*0.01196),"")</f>
        <v/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0</v>
      </c>
      <c r="BN422" s="64">
        <f t="shared" ref="BN422:BN433" si="46">IFERROR(Y422*I422/H422,"0")</f>
        <v>0</v>
      </c>
      <c r="BO422" s="64">
        <f t="shared" ref="BO422:BO433" si="47">IFERROR(1/J422*(X422/H422),"0")</f>
        <v>0</v>
      </c>
      <c r="BP422" s="64">
        <f t="shared" ref="BP422:BP433" si="48">IFERROR(1/J422*(Y422/H422),"0")</f>
        <v>0</v>
      </c>
    </row>
    <row r="423" spans="1:68" ht="27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30</v>
      </c>
      <c r="Y423" s="544">
        <f t="shared" si="43"/>
        <v>31.68</v>
      </c>
      <c r="Z423" s="36">
        <f t="shared" si="44"/>
        <v>7.1760000000000004E-2</v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32.04545454545454</v>
      </c>
      <c r="BN423" s="64">
        <f t="shared" si="46"/>
        <v>33.839999999999996</v>
      </c>
      <c r="BO423" s="64">
        <f t="shared" si="47"/>
        <v>5.4632867132867136E-2</v>
      </c>
      <c r="BP423" s="64">
        <f t="shared" si="48"/>
        <v>5.7692307692307696E-2</v>
      </c>
    </row>
    <row r="424" spans="1:68" ht="27" hidden="1" customHeight="1" x14ac:dyDescent="0.25">
      <c r="A424" s="54" t="s">
        <v>643</v>
      </c>
      <c r="B424" s="54" t="s">
        <v>644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 t="s">
        <v>103</v>
      </c>
      <c r="M424" s="33" t="s">
        <v>77</v>
      </c>
      <c r="N424" s="33"/>
      <c r="O424" s="32">
        <v>60</v>
      </c>
      <c r="P424" s="7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645</v>
      </c>
      <c r="AG424" s="64"/>
      <c r="AJ424" s="68" t="s">
        <v>106</v>
      </c>
      <c r="AK424" s="68">
        <v>42.24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hidden="1" customHeight="1" x14ac:dyDescent="0.25">
      <c r="A425" s="54" t="s">
        <v>646</v>
      </c>
      <c r="B425" s="54" t="s">
        <v>647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0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648</v>
      </c>
      <c r="AG425" s="64"/>
      <c r="AJ425" s="68"/>
      <c r="AK425" s="68">
        <v>0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hidden="1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300</v>
      </c>
      <c r="Y427" s="544">
        <f t="shared" si="43"/>
        <v>300.96000000000004</v>
      </c>
      <c r="Z427" s="36">
        <f t="shared" si="44"/>
        <v>0.68171999999999999</v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320.45454545454544</v>
      </c>
      <c r="BN427" s="64">
        <f t="shared" si="46"/>
        <v>321.48</v>
      </c>
      <c r="BO427" s="64">
        <f t="shared" si="47"/>
        <v>0.54632867132867136</v>
      </c>
      <c r="BP427" s="64">
        <f t="shared" si="48"/>
        <v>0.54807692307692313</v>
      </c>
    </row>
    <row r="428" spans="1:68" ht="16.5" hidden="1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hidden="1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7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hidden="1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hidden="1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6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 t="s">
        <v>110</v>
      </c>
      <c r="M433" s="33" t="s">
        <v>104</v>
      </c>
      <c r="N433" s="33"/>
      <c r="O433" s="32">
        <v>60</v>
      </c>
      <c r="P433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 t="s">
        <v>106</v>
      </c>
      <c r="AK433" s="68">
        <v>57.6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0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1"/>
      <c r="P434" s="565" t="s">
        <v>71</v>
      </c>
      <c r="Q434" s="566"/>
      <c r="R434" s="566"/>
      <c r="S434" s="566"/>
      <c r="T434" s="566"/>
      <c r="U434" s="566"/>
      <c r="V434" s="567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62.499999999999993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63.000000000000007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0.75348000000000004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1"/>
      <c r="P435" s="565" t="s">
        <v>71</v>
      </c>
      <c r="Q435" s="566"/>
      <c r="R435" s="566"/>
      <c r="S435" s="566"/>
      <c r="T435" s="566"/>
      <c r="U435" s="566"/>
      <c r="V435" s="567"/>
      <c r="W435" s="37" t="s">
        <v>69</v>
      </c>
      <c r="X435" s="545">
        <f>IFERROR(SUM(X422:X433),"0")</f>
        <v>330</v>
      </c>
      <c r="Y435" s="545">
        <f>IFERROR(SUM(Y422:Y433),"0")</f>
        <v>332.64000000000004</v>
      </c>
      <c r="Z435" s="37"/>
      <c r="AA435" s="546"/>
      <c r="AB435" s="546"/>
      <c r="AC435" s="546"/>
    </row>
    <row r="436" spans="1:68" ht="14.25" hidden="1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150</v>
      </c>
      <c r="Y437" s="544">
        <f>IFERROR(IF(X437="",0,CEILING((X437/$H437),1)*$H437),"")</f>
        <v>153.12</v>
      </c>
      <c r="Z437" s="36">
        <f>IFERROR(IF(Y437=0,"",ROUNDUP(Y437/H437,0)*0.01196),"")</f>
        <v>0.34683999999999998</v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160.22727272727272</v>
      </c>
      <c r="BN437" s="64">
        <f>IFERROR(Y437*I437/H437,"0")</f>
        <v>163.56</v>
      </c>
      <c r="BO437" s="64">
        <f>IFERROR(1/J437*(X437/H437),"0")</f>
        <v>0.27316433566433568</v>
      </c>
      <c r="BP437" s="64">
        <f>IFERROR(1/J437*(Y437/H437),"0")</f>
        <v>0.27884615384615385</v>
      </c>
    </row>
    <row r="438" spans="1:68" ht="16.5" hidden="1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hidden="1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110</v>
      </c>
      <c r="M439" s="33" t="s">
        <v>104</v>
      </c>
      <c r="N439" s="33"/>
      <c r="O439" s="32">
        <v>70</v>
      </c>
      <c r="P439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0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1"/>
      <c r="P440" s="565" t="s">
        <v>71</v>
      </c>
      <c r="Q440" s="566"/>
      <c r="R440" s="566"/>
      <c r="S440" s="566"/>
      <c r="T440" s="566"/>
      <c r="U440" s="566"/>
      <c r="V440" s="567"/>
      <c r="W440" s="37" t="s">
        <v>72</v>
      </c>
      <c r="X440" s="545">
        <f>IFERROR(X437/H437,"0")+IFERROR(X438/H438,"0")+IFERROR(X439/H439,"0")</f>
        <v>28.409090909090907</v>
      </c>
      <c r="Y440" s="545">
        <f>IFERROR(Y437/H437,"0")+IFERROR(Y438/H438,"0")+IFERROR(Y439/H439,"0")</f>
        <v>29</v>
      </c>
      <c r="Z440" s="545">
        <f>IFERROR(IF(Z437="",0,Z437),"0")+IFERROR(IF(Z438="",0,Z438),"0")+IFERROR(IF(Z439="",0,Z439),"0")</f>
        <v>0.34683999999999998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1"/>
      <c r="P441" s="565" t="s">
        <v>71</v>
      </c>
      <c r="Q441" s="566"/>
      <c r="R441" s="566"/>
      <c r="S441" s="566"/>
      <c r="T441" s="566"/>
      <c r="U441" s="566"/>
      <c r="V441" s="567"/>
      <c r="W441" s="37" t="s">
        <v>69</v>
      </c>
      <c r="X441" s="545">
        <f>IFERROR(SUM(X437:X439),"0")</f>
        <v>150</v>
      </c>
      <c r="Y441" s="545">
        <f>IFERROR(SUM(Y437:Y439),"0")</f>
        <v>153.12</v>
      </c>
      <c r="Z441" s="37"/>
      <c r="AA441" s="546"/>
      <c r="AB441" s="546"/>
      <c r="AC441" s="546"/>
    </row>
    <row r="442" spans="1:68" ht="14.25" hidden="1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5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50</v>
      </c>
      <c r="Y443" s="544">
        <f t="shared" ref="Y443:Y448" si="49">IFERROR(IF(X443="",0,CEILING((X443/$H443),1)*$H443),"")</f>
        <v>52.800000000000004</v>
      </c>
      <c r="Z443" s="36">
        <f>IFERROR(IF(Y443=0,"",ROUNDUP(Y443/H443,0)*0.01196),"")</f>
        <v>0.1196</v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53.409090909090907</v>
      </c>
      <c r="BN443" s="64">
        <f t="shared" ref="BN443:BN448" si="51">IFERROR(Y443*I443/H443,"0")</f>
        <v>56.400000000000006</v>
      </c>
      <c r="BO443" s="64">
        <f t="shared" ref="BO443:BO448" si="52">IFERROR(1/J443*(X443/H443),"0")</f>
        <v>9.1054778554778545E-2</v>
      </c>
      <c r="BP443" s="64">
        <f t="shared" ref="BP443:BP448" si="53">IFERROR(1/J443*(Y443/H443),"0")</f>
        <v>9.6153846153846159E-2</v>
      </c>
    </row>
    <row r="444" spans="1:68" ht="27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50</v>
      </c>
      <c r="Y444" s="544">
        <f t="shared" si="49"/>
        <v>52.800000000000004</v>
      </c>
      <c r="Z444" s="36">
        <f>IFERROR(IF(Y444=0,"",ROUNDUP(Y444/H444,0)*0.01196),"")</f>
        <v>0.1196</v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53.409090909090907</v>
      </c>
      <c r="BN444" s="64">
        <f t="shared" si="51"/>
        <v>56.400000000000006</v>
      </c>
      <c r="BO444" s="64">
        <f t="shared" si="52"/>
        <v>9.1054778554778545E-2</v>
      </c>
      <c r="BP444" s="64">
        <f t="shared" si="53"/>
        <v>9.6153846153846159E-2</v>
      </c>
    </row>
    <row r="445" spans="1:68" ht="27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280</v>
      </c>
      <c r="Y445" s="544">
        <f t="shared" si="49"/>
        <v>285.12</v>
      </c>
      <c r="Z445" s="36">
        <f>IFERROR(IF(Y445=0,"",ROUNDUP(Y445/H445,0)*0.01196),"")</f>
        <v>0.64583999999999997</v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299.09090909090907</v>
      </c>
      <c r="BN445" s="64">
        <f t="shared" si="51"/>
        <v>304.55999999999995</v>
      </c>
      <c r="BO445" s="64">
        <f t="shared" si="52"/>
        <v>0.50990675990675993</v>
      </c>
      <c r="BP445" s="64">
        <f t="shared" si="53"/>
        <v>0.51923076923076927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0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1"/>
      <c r="P449" s="565" t="s">
        <v>71</v>
      </c>
      <c r="Q449" s="566"/>
      <c r="R449" s="566"/>
      <c r="S449" s="566"/>
      <c r="T449" s="566"/>
      <c r="U449" s="566"/>
      <c r="V449" s="567"/>
      <c r="W449" s="37" t="s">
        <v>72</v>
      </c>
      <c r="X449" s="545">
        <f>IFERROR(X443/H443,"0")+IFERROR(X444/H444,"0")+IFERROR(X445/H445,"0")+IFERROR(X446/H446,"0")+IFERROR(X447/H447,"0")+IFERROR(X448/H448,"0")</f>
        <v>71.969696969696969</v>
      </c>
      <c r="Y449" s="545">
        <f>IFERROR(Y443/H443,"0")+IFERROR(Y444/H444,"0")+IFERROR(Y445/H445,"0")+IFERROR(Y446/H446,"0")+IFERROR(Y447/H447,"0")+IFERROR(Y448/H448,"0")</f>
        <v>74</v>
      </c>
      <c r="Z449" s="545">
        <f>IFERROR(IF(Z443="",0,Z443),"0")+IFERROR(IF(Z444="",0,Z444),"0")+IFERROR(IF(Z445="",0,Z445),"0")+IFERROR(IF(Z446="",0,Z446),"0")+IFERROR(IF(Z447="",0,Z447),"0")+IFERROR(IF(Z448="",0,Z448),"0")</f>
        <v>0.88503999999999994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1"/>
      <c r="P450" s="565" t="s">
        <v>71</v>
      </c>
      <c r="Q450" s="566"/>
      <c r="R450" s="566"/>
      <c r="S450" s="566"/>
      <c r="T450" s="566"/>
      <c r="U450" s="566"/>
      <c r="V450" s="567"/>
      <c r="W450" s="37" t="s">
        <v>69</v>
      </c>
      <c r="X450" s="545">
        <f>IFERROR(SUM(X443:X448),"0")</f>
        <v>380</v>
      </c>
      <c r="Y450" s="545">
        <f>IFERROR(SUM(Y443:Y448),"0")</f>
        <v>390.72</v>
      </c>
      <c r="Z450" s="37"/>
      <c r="AA450" s="546"/>
      <c r="AB450" s="546"/>
      <c r="AC450" s="546"/>
    </row>
    <row r="451" spans="1:68" ht="14.25" hidden="1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hidden="1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560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1"/>
      <c r="P455" s="565" t="s">
        <v>71</v>
      </c>
      <c r="Q455" s="566"/>
      <c r="R455" s="566"/>
      <c r="S455" s="566"/>
      <c r="T455" s="566"/>
      <c r="U455" s="566"/>
      <c r="V455" s="567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hidden="1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1"/>
      <c r="P456" s="565" t="s">
        <v>71</v>
      </c>
      <c r="Q456" s="566"/>
      <c r="R456" s="566"/>
      <c r="S456" s="566"/>
      <c r="T456" s="566"/>
      <c r="U456" s="566"/>
      <c r="V456" s="567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hidden="1" customHeight="1" x14ac:dyDescent="0.2">
      <c r="A457" s="611" t="s">
        <v>701</v>
      </c>
      <c r="B457" s="612"/>
      <c r="C457" s="612"/>
      <c r="D457" s="612"/>
      <c r="E457" s="612"/>
      <c r="F457" s="612"/>
      <c r="G457" s="612"/>
      <c r="H457" s="612"/>
      <c r="I457" s="612"/>
      <c r="J457" s="612"/>
      <c r="K457" s="612"/>
      <c r="L457" s="612"/>
      <c r="M457" s="612"/>
      <c r="N457" s="612"/>
      <c r="O457" s="612"/>
      <c r="P457" s="612"/>
      <c r="Q457" s="612"/>
      <c r="R457" s="612"/>
      <c r="S457" s="612"/>
      <c r="T457" s="612"/>
      <c r="U457" s="612"/>
      <c r="V457" s="612"/>
      <c r="W457" s="612"/>
      <c r="X457" s="612"/>
      <c r="Y457" s="612"/>
      <c r="Z457" s="612"/>
      <c r="AA457" s="48"/>
      <c r="AB457" s="48"/>
      <c r="AC457" s="48"/>
    </row>
    <row r="458" spans="1:68" ht="16.5" hidden="1" customHeight="1" x14ac:dyDescent="0.25">
      <c r="A458" s="568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hidden="1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hidden="1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 t="s">
        <v>103</v>
      </c>
      <c r="M462" s="33" t="s">
        <v>104</v>
      </c>
      <c r="N462" s="33"/>
      <c r="O462" s="32">
        <v>50</v>
      </c>
      <c r="P462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 t="s">
        <v>106</v>
      </c>
      <c r="AK462" s="68">
        <v>96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7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0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1"/>
      <c r="P464" s="565" t="s">
        <v>71</v>
      </c>
      <c r="Q464" s="566"/>
      <c r="R464" s="566"/>
      <c r="S464" s="566"/>
      <c r="T464" s="566"/>
      <c r="U464" s="566"/>
      <c r="V464" s="567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1"/>
      <c r="P465" s="565" t="s">
        <v>71</v>
      </c>
      <c r="Q465" s="566"/>
      <c r="R465" s="566"/>
      <c r="S465" s="566"/>
      <c r="T465" s="566"/>
      <c r="U465" s="566"/>
      <c r="V465" s="567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hidden="1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6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601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0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1"/>
      <c r="P470" s="565" t="s">
        <v>71</v>
      </c>
      <c r="Q470" s="566"/>
      <c r="R470" s="566"/>
      <c r="S470" s="566"/>
      <c r="T470" s="566"/>
      <c r="U470" s="566"/>
      <c r="V470" s="567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hidden="1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1"/>
      <c r="P471" s="565" t="s">
        <v>71</v>
      </c>
      <c r="Q471" s="566"/>
      <c r="R471" s="566"/>
      <c r="S471" s="566"/>
      <c r="T471" s="566"/>
      <c r="U471" s="566"/>
      <c r="V471" s="567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hidden="1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hidden="1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 t="s">
        <v>110</v>
      </c>
      <c r="M473" s="33" t="s">
        <v>68</v>
      </c>
      <c r="N473" s="33"/>
      <c r="O473" s="32">
        <v>40</v>
      </c>
      <c r="P473" s="6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 t="s">
        <v>106</v>
      </c>
      <c r="AK473" s="68">
        <v>50.4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 t="s">
        <v>110</v>
      </c>
      <c r="M474" s="33" t="s">
        <v>68</v>
      </c>
      <c r="N474" s="33"/>
      <c r="O474" s="32">
        <v>40</v>
      </c>
      <c r="P474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106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0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1"/>
      <c r="P475" s="565" t="s">
        <v>71</v>
      </c>
      <c r="Q475" s="566"/>
      <c r="R475" s="566"/>
      <c r="S475" s="566"/>
      <c r="T475" s="566"/>
      <c r="U475" s="566"/>
      <c r="V475" s="567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hidden="1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1"/>
      <c r="P476" s="565" t="s">
        <v>71</v>
      </c>
      <c r="Q476" s="566"/>
      <c r="R476" s="566"/>
      <c r="S476" s="566"/>
      <c r="T476" s="566"/>
      <c r="U476" s="566"/>
      <c r="V476" s="567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hidden="1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hidden="1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79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0</v>
      </c>
      <c r="Y478" s="544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0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1"/>
      <c r="P479" s="565" t="s">
        <v>71</v>
      </c>
      <c r="Q479" s="566"/>
      <c r="R479" s="566"/>
      <c r="S479" s="566"/>
      <c r="T479" s="566"/>
      <c r="U479" s="566"/>
      <c r="V479" s="567"/>
      <c r="W479" s="37" t="s">
        <v>72</v>
      </c>
      <c r="X479" s="545">
        <f>IFERROR(X478/H478,"0")</f>
        <v>0</v>
      </c>
      <c r="Y479" s="545">
        <f>IFERROR(Y478/H478,"0")</f>
        <v>0</v>
      </c>
      <c r="Z479" s="545">
        <f>IFERROR(IF(Z478="",0,Z478),"0")</f>
        <v>0</v>
      </c>
      <c r="AA479" s="546"/>
      <c r="AB479" s="546"/>
      <c r="AC479" s="546"/>
    </row>
    <row r="480" spans="1:68" hidden="1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1"/>
      <c r="P480" s="565" t="s">
        <v>71</v>
      </c>
      <c r="Q480" s="566"/>
      <c r="R480" s="566"/>
      <c r="S480" s="566"/>
      <c r="T480" s="566"/>
      <c r="U480" s="566"/>
      <c r="V480" s="567"/>
      <c r="W480" s="37" t="s">
        <v>69</v>
      </c>
      <c r="X480" s="545">
        <f>IFERROR(SUM(X478:X478),"0")</f>
        <v>0</v>
      </c>
      <c r="Y480" s="545">
        <f>IFERROR(SUM(Y478:Y478),"0")</f>
        <v>0</v>
      </c>
      <c r="Z480" s="37"/>
      <c r="AA480" s="546"/>
      <c r="AB480" s="546"/>
      <c r="AC480" s="546"/>
    </row>
    <row r="481" spans="1:68" ht="14.25" hidden="1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hidden="1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0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1"/>
      <c r="P484" s="565" t="s">
        <v>71</v>
      </c>
      <c r="Q484" s="566"/>
      <c r="R484" s="566"/>
      <c r="S484" s="566"/>
      <c r="T484" s="566"/>
      <c r="U484" s="566"/>
      <c r="V484" s="567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1"/>
      <c r="P485" s="565" t="s">
        <v>71</v>
      </c>
      <c r="Q485" s="566"/>
      <c r="R485" s="566"/>
      <c r="S485" s="566"/>
      <c r="T485" s="566"/>
      <c r="U485" s="566"/>
      <c r="V485" s="567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hidden="1" customHeight="1" x14ac:dyDescent="0.25">
      <c r="A486" s="568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hidden="1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hidden="1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0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1"/>
      <c r="P489" s="565" t="s">
        <v>71</v>
      </c>
      <c r="Q489" s="566"/>
      <c r="R489" s="566"/>
      <c r="S489" s="566"/>
      <c r="T489" s="566"/>
      <c r="U489" s="566"/>
      <c r="V489" s="567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1"/>
      <c r="P490" s="565" t="s">
        <v>71</v>
      </c>
      <c r="Q490" s="566"/>
      <c r="R490" s="566"/>
      <c r="S490" s="566"/>
      <c r="T490" s="566"/>
      <c r="U490" s="566"/>
      <c r="V490" s="567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38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15"/>
      <c r="P491" s="664" t="s">
        <v>741</v>
      </c>
      <c r="Q491" s="665"/>
      <c r="R491" s="665"/>
      <c r="S491" s="665"/>
      <c r="T491" s="665"/>
      <c r="U491" s="665"/>
      <c r="V491" s="666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6649.5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6725.64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15"/>
      <c r="P492" s="664" t="s">
        <v>742</v>
      </c>
      <c r="Q492" s="665"/>
      <c r="R492" s="665"/>
      <c r="S492" s="665"/>
      <c r="T492" s="665"/>
      <c r="U492" s="665"/>
      <c r="V492" s="666"/>
      <c r="W492" s="37" t="s">
        <v>69</v>
      </c>
      <c r="X492" s="545">
        <f>IFERROR(SUM(BM22:BM488),"0")</f>
        <v>6932.7320474806766</v>
      </c>
      <c r="Y492" s="545">
        <f>IFERROR(SUM(BN22:BN488),"0")</f>
        <v>7012.7250000000004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15"/>
      <c r="P493" s="664" t="s">
        <v>743</v>
      </c>
      <c r="Q493" s="665"/>
      <c r="R493" s="665"/>
      <c r="S493" s="665"/>
      <c r="T493" s="665"/>
      <c r="U493" s="665"/>
      <c r="V493" s="666"/>
      <c r="W493" s="37" t="s">
        <v>744</v>
      </c>
      <c r="X493" s="38">
        <f>ROUNDUP(SUM(BO22:BO488),0)</f>
        <v>11</v>
      </c>
      <c r="Y493" s="38">
        <f>ROUNDUP(SUM(BP22:BP488),0)</f>
        <v>11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15"/>
      <c r="P494" s="664" t="s">
        <v>745</v>
      </c>
      <c r="Q494" s="665"/>
      <c r="R494" s="665"/>
      <c r="S494" s="665"/>
      <c r="T494" s="665"/>
      <c r="U494" s="665"/>
      <c r="V494" s="666"/>
      <c r="W494" s="37" t="s">
        <v>69</v>
      </c>
      <c r="X494" s="545">
        <f>GrossWeightTotal+PalletQtyTotal*25</f>
        <v>7207.7320474806766</v>
      </c>
      <c r="Y494" s="545">
        <f>GrossWeightTotalR+PalletQtyTotalR*25</f>
        <v>7287.7250000000004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15"/>
      <c r="P495" s="664" t="s">
        <v>746</v>
      </c>
      <c r="Q495" s="665"/>
      <c r="R495" s="665"/>
      <c r="S495" s="665"/>
      <c r="T495" s="665"/>
      <c r="U495" s="665"/>
      <c r="V495" s="666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676.30489500352519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687</v>
      </c>
      <c r="Z495" s="37"/>
      <c r="AA495" s="546"/>
      <c r="AB495" s="546"/>
      <c r="AC495" s="546"/>
    </row>
    <row r="496" spans="1:68" ht="14.25" hidden="1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15"/>
      <c r="P496" s="664" t="s">
        <v>747</v>
      </c>
      <c r="Q496" s="665"/>
      <c r="R496" s="665"/>
      <c r="S496" s="665"/>
      <c r="T496" s="665"/>
      <c r="U496" s="665"/>
      <c r="V496" s="666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11.526960000000001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91" t="s">
        <v>97</v>
      </c>
      <c r="D498" s="660"/>
      <c r="E498" s="660"/>
      <c r="F498" s="660"/>
      <c r="G498" s="660"/>
      <c r="H498" s="661"/>
      <c r="I498" s="591" t="s">
        <v>249</v>
      </c>
      <c r="J498" s="660"/>
      <c r="K498" s="660"/>
      <c r="L498" s="660"/>
      <c r="M498" s="660"/>
      <c r="N498" s="660"/>
      <c r="O498" s="660"/>
      <c r="P498" s="660"/>
      <c r="Q498" s="660"/>
      <c r="R498" s="660"/>
      <c r="S498" s="661"/>
      <c r="T498" s="591" t="s">
        <v>535</v>
      </c>
      <c r="U498" s="661"/>
      <c r="V498" s="591" t="s">
        <v>585</v>
      </c>
      <c r="W498" s="660"/>
      <c r="X498" s="661"/>
      <c r="Y498" s="540" t="s">
        <v>637</v>
      </c>
      <c r="Z498" s="591" t="s">
        <v>701</v>
      </c>
      <c r="AA498" s="661"/>
      <c r="AB498" s="52"/>
      <c r="AC498" s="52"/>
      <c r="AF498" s="541"/>
    </row>
    <row r="499" spans="1:32" ht="14.25" customHeight="1" thickTop="1" x14ac:dyDescent="0.2">
      <c r="A499" s="839" t="s">
        <v>750</v>
      </c>
      <c r="B499" s="591" t="s">
        <v>63</v>
      </c>
      <c r="C499" s="591" t="s">
        <v>98</v>
      </c>
      <c r="D499" s="591" t="s">
        <v>116</v>
      </c>
      <c r="E499" s="591" t="s">
        <v>172</v>
      </c>
      <c r="F499" s="591" t="s">
        <v>192</v>
      </c>
      <c r="G499" s="591" t="s">
        <v>222</v>
      </c>
      <c r="H499" s="591" t="s">
        <v>97</v>
      </c>
      <c r="I499" s="591" t="s">
        <v>250</v>
      </c>
      <c r="J499" s="591" t="s">
        <v>291</v>
      </c>
      <c r="K499" s="591" t="s">
        <v>351</v>
      </c>
      <c r="L499" s="591" t="s">
        <v>394</v>
      </c>
      <c r="M499" s="591" t="s">
        <v>410</v>
      </c>
      <c r="N499" s="541"/>
      <c r="O499" s="591" t="s">
        <v>422</v>
      </c>
      <c r="P499" s="591" t="s">
        <v>432</v>
      </c>
      <c r="Q499" s="591" t="s">
        <v>442</v>
      </c>
      <c r="R499" s="591" t="s">
        <v>447</v>
      </c>
      <c r="S499" s="591" t="s">
        <v>525</v>
      </c>
      <c r="T499" s="591" t="s">
        <v>536</v>
      </c>
      <c r="U499" s="591" t="s">
        <v>570</v>
      </c>
      <c r="V499" s="591" t="s">
        <v>586</v>
      </c>
      <c r="W499" s="591" t="s">
        <v>618</v>
      </c>
      <c r="X499" s="591" t="s">
        <v>633</v>
      </c>
      <c r="Y499" s="591" t="s">
        <v>637</v>
      </c>
      <c r="Z499" s="591" t="s">
        <v>701</v>
      </c>
      <c r="AA499" s="591" t="s">
        <v>737</v>
      </c>
      <c r="AB499" s="52"/>
      <c r="AC499" s="52"/>
      <c r="AF499" s="541"/>
    </row>
    <row r="500" spans="1:32" ht="13.5" customHeight="1" thickBot="1" x14ac:dyDescent="0.25">
      <c r="A500" s="840"/>
      <c r="B500" s="592"/>
      <c r="C500" s="592"/>
      <c r="D500" s="592"/>
      <c r="E500" s="592"/>
      <c r="F500" s="592"/>
      <c r="G500" s="592"/>
      <c r="H500" s="592"/>
      <c r="I500" s="592"/>
      <c r="J500" s="592"/>
      <c r="K500" s="592"/>
      <c r="L500" s="592"/>
      <c r="M500" s="592"/>
      <c r="N500" s="541"/>
      <c r="O500" s="592"/>
      <c r="P500" s="592"/>
      <c r="Q500" s="592"/>
      <c r="R500" s="592"/>
      <c r="S500" s="592"/>
      <c r="T500" s="592"/>
      <c r="U500" s="592"/>
      <c r="V500" s="592"/>
      <c r="W500" s="592"/>
      <c r="X500" s="592"/>
      <c r="Y500" s="592"/>
      <c r="Z500" s="592"/>
      <c r="AA500" s="592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151.20000000000002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108</v>
      </c>
      <c r="E501" s="46">
        <f>IFERROR(Y86*1,"0")+IFERROR(Y87*1,"0")+IFERROR(Y88*1,"0")+IFERROR(Y92*1,"0")+IFERROR(Y93*1,"0")+IFERROR(Y94*1,"0")+IFERROR(Y95*1,"0")</f>
        <v>199.8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151.20000000000002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21.599999999999998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0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302.40000000000003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4578</v>
      </c>
      <c r="U501" s="46">
        <f>IFERROR(Y368*1,"0")+IFERROR(Y369*1,"0")+IFERROR(Y373*1,"0")+IFERROR(Y374*1,"0")+IFERROR(Y378*1,"0")+IFERROR(Y379*1,"0")</f>
        <v>52.56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118.5</v>
      </c>
      <c r="W501" s="46">
        <f>IFERROR(Y404*1,"0")+IFERROR(Y408*1,"0")+IFERROR(Y409*1,"0")+IFERROR(Y410*1,"0")+IFERROR(Y411*1,"0")</f>
        <v>165.9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876.48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46">
        <f>IFERROR(Y488*1,"0")</f>
        <v>0</v>
      </c>
      <c r="AB501" s="52"/>
      <c r="AC501" s="52"/>
      <c r="AF501" s="541"/>
    </row>
  </sheetData>
  <sheetProtection algorithmName="SHA-512" hashValue="Equzxcw6ETIHsBBEBF8Pi0vxWpduFWSLtDsffzG1Gab+EKalY7CJRFTF+Krv07eoo7ldXwXCYAPSExnSUAl6Tg==" saltValue="9+XPEE6RZM8k6rW5ByZrwg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0,50"/>
        <filter val="11"/>
        <filter val="11,42"/>
        <filter val="110,50"/>
        <filter val="13,89"/>
        <filter val="14,00"/>
        <filter val="150,00"/>
        <filter val="16,67"/>
        <filter val="164,00"/>
        <filter val="195,00"/>
        <filter val="20,00"/>
        <filter val="200,00"/>
        <filter val="23,52"/>
        <filter val="28,41"/>
        <filter val="280,00"/>
        <filter val="3 000,00"/>
        <filter val="30,00"/>
        <filter val="300,00"/>
        <filter val="330,00"/>
        <filter val="34,44"/>
        <filter val="35,19"/>
        <filter val="35,71"/>
        <filter val="380,00"/>
        <filter val="4,63"/>
        <filter val="400,00"/>
        <filter val="44,44"/>
        <filter val="45,00"/>
        <filter val="50,00"/>
        <filter val="500,00"/>
        <filter val="6 649,50"/>
        <filter val="6 932,73"/>
        <filter val="62,50"/>
        <filter val="66,67"/>
        <filter val="676,30"/>
        <filter val="7 207,73"/>
        <filter val="71,97"/>
        <filter val="8,33"/>
      </filters>
    </filterColumn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Q6:R6"/>
    <mergeCell ref="A20:Z20"/>
    <mergeCell ref="P23:V23"/>
    <mergeCell ref="M17:M18"/>
    <mergeCell ref="O17:O18"/>
    <mergeCell ref="A9:C9"/>
    <mergeCell ref="Q13:R13"/>
    <mergeCell ref="V6:W9"/>
    <mergeCell ref="P109:T109"/>
    <mergeCell ref="A59:Z59"/>
    <mergeCell ref="P274:T274"/>
    <mergeCell ref="Z17:Z18"/>
    <mergeCell ref="J9:M9"/>
    <mergeCell ref="A13:M13"/>
    <mergeCell ref="D61:E61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D29:E29"/>
    <mergeCell ref="P344:T344"/>
    <mergeCell ref="P72:T72"/>
    <mergeCell ref="A31:O32"/>
    <mergeCell ref="D102:E102"/>
    <mergeCell ref="A33:Z33"/>
    <mergeCell ref="P41:T41"/>
    <mergeCell ref="A35:O36"/>
    <mergeCell ref="A91:Z91"/>
    <mergeCell ref="P70:V70"/>
    <mergeCell ref="P32:V32"/>
    <mergeCell ref="P97:V97"/>
    <mergeCell ref="A318:O319"/>
    <mergeCell ref="P47:V47"/>
    <mergeCell ref="P46:T46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D196:E196"/>
    <mergeCell ref="P202:T202"/>
    <mergeCell ref="A188:O189"/>
    <mergeCell ref="P492:V492"/>
    <mergeCell ref="P286:V286"/>
    <mergeCell ref="P479:V479"/>
    <mergeCell ref="P336:T336"/>
    <mergeCell ref="A248:Z248"/>
    <mergeCell ref="P323:T323"/>
    <mergeCell ref="A414:Z414"/>
    <mergeCell ref="D358:E358"/>
    <mergeCell ref="A327:Z327"/>
    <mergeCell ref="P401:V401"/>
    <mergeCell ref="P339:V33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83:T483"/>
    <mergeCell ref="A157:Z157"/>
    <mergeCell ref="P125:T125"/>
    <mergeCell ref="D373:E373"/>
    <mergeCell ref="D202:E202"/>
    <mergeCell ref="A179:Z179"/>
    <mergeCell ref="P348:T348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P234:V234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P22:T22"/>
    <mergeCell ref="D428:E428"/>
    <mergeCell ref="P40:T40"/>
    <mergeCell ref="A455:O456"/>
    <mergeCell ref="P80:T80"/>
    <mergeCell ref="D194:E194"/>
    <mergeCell ref="P173:V173"/>
    <mergeCell ref="P226:T226"/>
    <mergeCell ref="A294:O295"/>
    <mergeCell ref="P335:T335"/>
    <mergeCell ref="P269:T269"/>
    <mergeCell ref="D207:E207"/>
    <mergeCell ref="D348:E348"/>
    <mergeCell ref="P141:T141"/>
    <mergeCell ref="D62:E62"/>
    <mergeCell ref="D56:E56"/>
    <mergeCell ref="D193:E193"/>
    <mergeCell ref="P206:T206"/>
    <mergeCell ref="P433:T433"/>
    <mergeCell ref="P262:T262"/>
    <mergeCell ref="P450:V450"/>
    <mergeCell ref="P381:V381"/>
    <mergeCell ref="P307:T307"/>
    <mergeCell ref="P444:T444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D203:E203"/>
    <mergeCell ref="A230:O231"/>
    <mergeCell ref="A119:Z119"/>
    <mergeCell ref="D87:E87"/>
    <mergeCell ref="A367:Z367"/>
    <mergeCell ref="P115:T115"/>
    <mergeCell ref="D254:E254"/>
    <mergeCell ref="P231:V231"/>
    <mergeCell ref="P345:T345"/>
    <mergeCell ref="D186:E186"/>
    <mergeCell ref="A155:O156"/>
    <mergeCell ref="P222:T222"/>
    <mergeCell ref="P193:T193"/>
    <mergeCell ref="D250:E250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35:E335"/>
    <mergeCell ref="P267:T267"/>
    <mergeCell ref="D275:E275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P35:V35"/>
    <mergeCell ref="D158:E158"/>
    <mergeCell ref="A47:O48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P448:T448"/>
    <mergeCell ref="P233:T233"/>
    <mergeCell ref="D347:E347"/>
    <mergeCell ref="D176:E176"/>
    <mergeCell ref="P155:V155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59:E359"/>
    <mergeCell ref="H17:H18"/>
    <mergeCell ref="P261:T261"/>
    <mergeCell ref="D204:E204"/>
    <mergeCell ref="P161:T161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D427:E427"/>
    <mergeCell ref="P27:T27"/>
    <mergeCell ref="P154:T154"/>
    <mergeCell ref="D75:E75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245:T245"/>
    <mergeCell ref="P247:V247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P434:V434"/>
    <mergeCell ref="P263:V263"/>
    <mergeCell ref="D251:E251"/>
    <mergeCell ref="P424:T424"/>
    <mergeCell ref="D316:E316"/>
    <mergeCell ref="P188:V188"/>
    <mergeCell ref="P166:T166"/>
    <mergeCell ref="D147:E147"/>
    <mergeCell ref="P116:T116"/>
    <mergeCell ref="P103:T103"/>
    <mergeCell ref="P425:T425"/>
    <mergeCell ref="P83:V83"/>
    <mergeCell ref="A375:O376"/>
    <mergeCell ref="A440:O441"/>
    <mergeCell ref="D424:E424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O499:O500"/>
    <mergeCell ref="P304:V304"/>
    <mergeCell ref="Q499:Q500"/>
    <mergeCell ref="A421:Z421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A50:Z50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D445:E445"/>
    <mergeCell ref="D274:E274"/>
    <mergeCell ref="D301:E301"/>
    <mergeCell ref="D245:E245"/>
    <mergeCell ref="P474:T474"/>
    <mergeCell ref="D224:E224"/>
    <mergeCell ref="P268:T268"/>
    <mergeCell ref="P464:V464"/>
    <mergeCell ref="P471:V471"/>
    <mergeCell ref="X499:X500"/>
    <mergeCell ref="D160:E160"/>
    <mergeCell ref="P499:P500"/>
    <mergeCell ref="Z499:Z500"/>
    <mergeCell ref="A98:Z98"/>
    <mergeCell ref="A140:Z140"/>
    <mergeCell ref="D5:E5"/>
    <mergeCell ref="D303:E303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P118:V118"/>
    <mergeCell ref="P95:T95"/>
    <mergeCell ref="A238:O239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D94:E94"/>
    <mergeCell ref="P396:V396"/>
    <mergeCell ref="A395:O396"/>
    <mergeCell ref="D53:E5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21:V121"/>
    <mergeCell ref="P432:T432"/>
    <mergeCell ref="P400:V400"/>
    <mergeCell ref="D473:E473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462:T462"/>
    <mergeCell ref="P476:V476"/>
    <mergeCell ref="A466:Z466"/>
    <mergeCell ref="D159:E159"/>
    <mergeCell ref="A403:Z403"/>
    <mergeCell ref="A232:Z232"/>
    <mergeCell ref="P158:T158"/>
    <mergeCell ref="A357:Z357"/>
    <mergeCell ref="D330:E330"/>
    <mergeCell ref="P393:T393"/>
    <mergeCell ref="D374:E374"/>
    <mergeCell ref="A475:O476"/>
    <mergeCell ref="D468:E468"/>
    <mergeCell ref="D389:E38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A84:Z84"/>
    <mergeCell ref="D411:E411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D80:E80"/>
    <mergeCell ref="A169:Z169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  <mergeCell ref="D66:E66"/>
    <mergeCell ref="D126:E126"/>
    <mergeCell ref="D289:E289"/>
    <mergeCell ref="P105:V10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58 X160:X161 X163:X164 X187 X191:X196 X198 X202:X205 X207:X210 X214:X215 X221 X250 X268:X269 X298 X301 X307 X311 X315:X317 X323:X324 X328 X330 X335:X337 X343:X346 X353 X359 X368 X373 X378:X379 X385 X388 X393 X408 X422:X424 X427 X433 X437 X439 X443:X445 X462 X473:X474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xLLHjTfQVYyyjW0yZXz5FdBnnY2Ok+rMuoZgwoELgXPTkUBPE1pdLivKYScLQjHGZax/5+RIFDLl3mwswxCwCg==" saltValue="4xDmkSm7A/rUnFu6RbX4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2025-10-24T11:00:34Z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