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6E6CCC6-6378-4505-83B1-D979B07BB3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Y82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1" i="1"/>
  <c r="Y495" i="1" s="1"/>
  <c r="Y43" i="1"/>
  <c r="BP62" i="1"/>
  <c r="BN62" i="1"/>
  <c r="Z62" i="1"/>
  <c r="Y64" i="1"/>
  <c r="Y69" i="1"/>
  <c r="BP66" i="1"/>
  <c r="BN66" i="1"/>
  <c r="Z66" i="1"/>
  <c r="BP74" i="1"/>
  <c r="BN74" i="1"/>
  <c r="Z74" i="1"/>
  <c r="BP87" i="1"/>
  <c r="BN87" i="1"/>
  <c r="Z87" i="1"/>
  <c r="Z89" i="1" s="1"/>
  <c r="BP95" i="1"/>
  <c r="BN95" i="1"/>
  <c r="Z95" i="1"/>
  <c r="Y97" i="1"/>
  <c r="F501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Z304" i="1" s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H9" i="1"/>
  <c r="B501" i="1"/>
  <c r="X492" i="1"/>
  <c r="X493" i="1"/>
  <c r="X495" i="1"/>
  <c r="Y24" i="1"/>
  <c r="Z27" i="1"/>
  <c r="Z31" i="1" s="1"/>
  <c r="BN27" i="1"/>
  <c r="Y492" i="1" s="1"/>
  <c r="Z29" i="1"/>
  <c r="BN29" i="1"/>
  <c r="C501" i="1"/>
  <c r="Z41" i="1"/>
  <c r="Z43" i="1" s="1"/>
  <c r="BN41" i="1"/>
  <c r="Y44" i="1"/>
  <c r="D501" i="1"/>
  <c r="Y57" i="1"/>
  <c r="Z52" i="1"/>
  <c r="Z57" i="1" s="1"/>
  <c r="BN52" i="1"/>
  <c r="Z54" i="1"/>
  <c r="BN54" i="1"/>
  <c r="BP56" i="1"/>
  <c r="Y493" i="1" s="1"/>
  <c r="BN56" i="1"/>
  <c r="Z56" i="1"/>
  <c r="Y58" i="1"/>
  <c r="Y63" i="1"/>
  <c r="BP60" i="1"/>
  <c r="BN60" i="1"/>
  <c r="Z60" i="1"/>
  <c r="Z63" i="1" s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E501" i="1"/>
  <c r="Y89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Z338" i="1"/>
  <c r="BP336" i="1"/>
  <c r="BN336" i="1"/>
  <c r="Z336" i="1"/>
  <c r="Y338" i="1"/>
  <c r="Y90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Z211" i="1" s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Z294" i="1" s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Z44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Z470" i="1"/>
  <c r="BP468" i="1"/>
  <c r="BN468" i="1"/>
  <c r="Z468" i="1"/>
  <c r="Y475" i="1"/>
  <c r="Y490" i="1"/>
  <c r="Y494" i="1" l="1"/>
  <c r="Z434" i="1"/>
  <c r="Z199" i="1"/>
  <c r="Z167" i="1"/>
  <c r="Z77" i="1"/>
  <c r="Y491" i="1"/>
  <c r="Z270" i="1"/>
  <c r="Z149" i="1"/>
  <c r="Z455" i="1"/>
  <c r="Z230" i="1"/>
  <c r="X494" i="1"/>
  <c r="Z104" i="1"/>
  <c r="Z69" i="1"/>
  <c r="Z496" i="1" s="1"/>
</calcChain>
</file>

<file path=xl/sharedStrings.xml><?xml version="1.0" encoding="utf-8"?>
<sst xmlns="http://schemas.openxmlformats.org/spreadsheetml/2006/main" count="2213" uniqueCount="767">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</sst>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8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71</v>
      </c>
      <c r="Y40" s="544">
        <f>IFERROR(IF(X40="",0,CEILING((X40/$H40),1)*$H40),"")</f>
        <v>75.600000000000009</v>
      </c>
      <c r="Z40" s="36">
        <f>IFERROR(IF(Y40=0,"",ROUNDUP(Y40/H40,0)*0.01898),"")</f>
        <v>0.13286000000000001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73.859722222222217</v>
      </c>
      <c r="BN40" s="64">
        <f>IFERROR(Y40*I40/H40,"0")</f>
        <v>78.64500000000001</v>
      </c>
      <c r="BO40" s="64">
        <f>IFERROR(1/J40*(X40/H40),"0")</f>
        <v>0.1027199074074074</v>
      </c>
      <c r="BP40" s="64">
        <f>IFERROR(1/J40*(Y40/H40),"0")</f>
        <v>0.109375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6.5740740740740735</v>
      </c>
      <c r="Y43" s="545">
        <f>IFERROR(Y40/H40,"0")+IFERROR(Y41/H41,"0")+IFERROR(Y42/H42,"0")</f>
        <v>7</v>
      </c>
      <c r="Z43" s="545">
        <f>IFERROR(IF(Z40="",0,Z40),"0")+IFERROR(IF(Z41="",0,Z41),"0")+IFERROR(IF(Z42="",0,Z42),"0")</f>
        <v>0.13286000000000001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71</v>
      </c>
      <c r="Y44" s="545">
        <f>IFERROR(SUM(Y40:Y42),"0")</f>
        <v>75.600000000000009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112</v>
      </c>
      <c r="B46" s="54" t="s">
        <v>113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115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116</v>
      </c>
      <c r="B51" s="54" t="s">
        <v>117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8</v>
      </c>
      <c r="Y51" s="544">
        <f t="shared" ref="Y51:Y56" si="0">IFERROR(IF(X51="",0,CEILING((X51/$H51),1)*$H51),"")</f>
        <v>11.2</v>
      </c>
      <c r="Z51" s="36">
        <f>IFERROR(IF(Y51=0,"",ROUNDUP(Y51/H51,0)*0.01898),"")</f>
        <v>1.898E-2</v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8.3107142857142868</v>
      </c>
      <c r="BN51" s="64">
        <f t="shared" ref="BN51:BN56" si="2">IFERROR(Y51*I51/H51,"0")</f>
        <v>11.635</v>
      </c>
      <c r="BO51" s="64">
        <f t="shared" ref="BO51:BO56" si="3">IFERROR(1/J51*(X51/H51),"0")</f>
        <v>1.1160714285714286E-2</v>
      </c>
      <c r="BP51" s="64">
        <f t="shared" ref="BP51:BP56" si="4">IFERROR(1/J51*(Y51/H51),"0")</f>
        <v>1.5625E-2</v>
      </c>
    </row>
    <row r="52" spans="1:68" ht="27" customHeight="1" x14ac:dyDescent="0.25">
      <c r="A52" s="54" t="s">
        <v>119</v>
      </c>
      <c r="B52" s="54" t="s">
        <v>120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125</v>
      </c>
      <c r="B54" s="54" t="s">
        <v>126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128</v>
      </c>
      <c r="B55" s="54" t="s">
        <v>129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0.7142857142857143</v>
      </c>
      <c r="Y57" s="545">
        <f>IFERROR(Y51/H51,"0")+IFERROR(Y52/H52,"0")+IFERROR(Y53/H53,"0")+IFERROR(Y54/H54,"0")+IFERROR(Y55/H55,"0")+IFERROR(Y56/H56,"0")</f>
        <v>1</v>
      </c>
      <c r="Z57" s="545">
        <f>IFERROR(IF(Z51="",0,Z51),"0")+IFERROR(IF(Z52="",0,Z52),"0")+IFERROR(IF(Z53="",0,Z53),"0")+IFERROR(IF(Z54="",0,Z54),"0")+IFERROR(IF(Z55="",0,Z55),"0")+IFERROR(IF(Z56="",0,Z56),"0")</f>
        <v>1.898E-2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8</v>
      </c>
      <c r="Y58" s="545">
        <f>IFERROR(SUM(Y51:Y56),"0")</f>
        <v>11.2</v>
      </c>
      <c r="Z58" s="37"/>
      <c r="AA58" s="546"/>
      <c r="AB58" s="546"/>
      <c r="AC58" s="546"/>
    </row>
    <row r="59" spans="1:68" ht="14.25" customHeight="1" x14ac:dyDescent="0.25">
      <c r="A59" s="556" t="s">
        <v>134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135</v>
      </c>
      <c r="B60" s="54" t="s">
        <v>136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64</v>
      </c>
      <c r="Y60" s="544">
        <f>IFERROR(IF(X60="",0,CEILING((X60/$H60),1)*$H60),"")</f>
        <v>64.800000000000011</v>
      </c>
      <c r="Z60" s="36">
        <f>IFERROR(IF(Y60=0,"",ROUNDUP(Y60/H60,0)*0.01898),"")</f>
        <v>0.11388000000000001</v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66.577777777777769</v>
      </c>
      <c r="BN60" s="64">
        <f>IFERROR(Y60*I60/H60,"0")</f>
        <v>67.410000000000011</v>
      </c>
      <c r="BO60" s="64">
        <f>IFERROR(1/J60*(X60/H60),"0")</f>
        <v>9.2592592592592587E-2</v>
      </c>
      <c r="BP60" s="64">
        <f>IFERROR(1/J60*(Y60/H60),"0")</f>
        <v>9.3750000000000014E-2</v>
      </c>
    </row>
    <row r="61" spans="1:68" ht="16.5" customHeight="1" x14ac:dyDescent="0.25">
      <c r="A61" s="54" t="s">
        <v>138</v>
      </c>
      <c r="B61" s="54" t="s">
        <v>139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140</v>
      </c>
      <c r="B62" s="54" t="s">
        <v>141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5.9259259259259256</v>
      </c>
      <c r="Y63" s="545">
        <f>IFERROR(Y60/H60,"0")+IFERROR(Y61/H61,"0")+IFERROR(Y62/H62,"0")</f>
        <v>6.0000000000000009</v>
      </c>
      <c r="Z63" s="545">
        <f>IFERROR(IF(Z60="",0,Z60),"0")+IFERROR(IF(Z61="",0,Z61),"0")+IFERROR(IF(Z62="",0,Z62),"0")</f>
        <v>0.11388000000000001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64</v>
      </c>
      <c r="Y64" s="545">
        <f>IFERROR(SUM(Y60:Y62),"0")</f>
        <v>64.800000000000011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142</v>
      </c>
      <c r="B66" s="54" t="s">
        <v>143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145</v>
      </c>
      <c r="B67" s="54" t="s">
        <v>146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151</v>
      </c>
      <c r="B72" s="54" t="s">
        <v>152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154</v>
      </c>
      <c r="B73" s="54" t="s">
        <v>155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4</v>
      </c>
      <c r="Y73" s="544">
        <f>IFERROR(IF(X73="",0,CEILING((X73/$H73),1)*$H73),"")</f>
        <v>8.4</v>
      </c>
      <c r="Z73" s="36">
        <f>IFERROR(IF(Y73=0,"",ROUNDUP(Y73/H73,0)*0.01898),"")</f>
        <v>1.898E-2</v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4.2071428571428573</v>
      </c>
      <c r="BN73" s="64">
        <f>IFERROR(Y73*I73/H73,"0")</f>
        <v>8.8350000000000009</v>
      </c>
      <c r="BO73" s="64">
        <f>IFERROR(1/J73*(X73/H73),"0")</f>
        <v>7.4404761904761901E-3</v>
      </c>
      <c r="BP73" s="64">
        <f>IFERROR(1/J73*(Y73/H73),"0")</f>
        <v>1.5625E-2</v>
      </c>
    </row>
    <row r="74" spans="1:68" ht="16.5" customHeight="1" x14ac:dyDescent="0.25">
      <c r="A74" s="54" t="s">
        <v>157</v>
      </c>
      <c r="B74" s="54" t="s">
        <v>158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159</v>
      </c>
      <c r="B75" s="54" t="s">
        <v>160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0.47619047619047616</v>
      </c>
      <c r="Y77" s="545">
        <f>IFERROR(Y72/H72,"0")+IFERROR(Y73/H73,"0")+IFERROR(Y74/H74,"0")+IFERROR(Y75/H75,"0")+IFERROR(Y76/H76,"0")</f>
        <v>1</v>
      </c>
      <c r="Z77" s="545">
        <f>IFERROR(IF(Z72="",0,Z72),"0")+IFERROR(IF(Z73="",0,Z73),"0")+IFERROR(IF(Z74="",0,Z74),"0")+IFERROR(IF(Z75="",0,Z75),"0")+IFERROR(IF(Z76="",0,Z76),"0")</f>
        <v>1.898E-2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4</v>
      </c>
      <c r="Y78" s="545">
        <f>IFERROR(SUM(Y72:Y76),"0")</f>
        <v>8.4</v>
      </c>
      <c r="Z78" s="37"/>
      <c r="AA78" s="546"/>
      <c r="AB78" s="546"/>
      <c r="AC78" s="546"/>
    </row>
    <row r="79" spans="1:68" ht="14.25" customHeight="1" x14ac:dyDescent="0.25">
      <c r="A79" s="556" t="s">
        <v>164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165</v>
      </c>
      <c r="B80" s="54" t="s">
        <v>166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168</v>
      </c>
      <c r="B81" s="54" t="s">
        <v>169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171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172</v>
      </c>
      <c r="B86" s="54" t="s">
        <v>173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23</v>
      </c>
      <c r="Y86" s="544">
        <f>IFERROR(IF(X86="",0,CEILING((X86/$H86),1)*$H86),"")</f>
        <v>32.400000000000006</v>
      </c>
      <c r="Z86" s="36">
        <f>IFERROR(IF(Y86=0,"",ROUNDUP(Y86/H86,0)*0.01898),"")</f>
        <v>5.6940000000000004E-2</v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23.926388888888884</v>
      </c>
      <c r="BN86" s="64">
        <f>IFERROR(Y86*I86/H86,"0")</f>
        <v>33.705000000000005</v>
      </c>
      <c r="BO86" s="64">
        <f>IFERROR(1/J86*(X86/H86),"0")</f>
        <v>3.3275462962962958E-2</v>
      </c>
      <c r="BP86" s="64">
        <f>IFERROR(1/J86*(Y86/H86),"0")</f>
        <v>4.6875000000000007E-2</v>
      </c>
    </row>
    <row r="87" spans="1:68" ht="27" customHeight="1" x14ac:dyDescent="0.25">
      <c r="A87" s="54" t="s">
        <v>175</v>
      </c>
      <c r="B87" s="54" t="s">
        <v>176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177</v>
      </c>
      <c r="B88" s="54" t="s">
        <v>178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5</v>
      </c>
      <c r="Y88" s="544">
        <f>IFERROR(IF(X88="",0,CEILING((X88/$H88),1)*$H88),"")</f>
        <v>9</v>
      </c>
      <c r="Z88" s="36">
        <f>IFERROR(IF(Y88=0,"",ROUNDUP(Y88/H88,0)*0.00902),"")</f>
        <v>1.804E-2</v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5.2333333333333334</v>
      </c>
      <c r="BN88" s="64">
        <f>IFERROR(Y88*I88/H88,"0")</f>
        <v>9.42</v>
      </c>
      <c r="BO88" s="64">
        <f>IFERROR(1/J88*(X88/H88),"0")</f>
        <v>8.4175084175084174E-3</v>
      </c>
      <c r="BP88" s="64">
        <f>IFERROR(1/J88*(Y88/H88),"0")</f>
        <v>1.5151515151515152E-2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3.2407407407407405</v>
      </c>
      <c r="Y89" s="545">
        <f>IFERROR(Y86/H86,"0")+IFERROR(Y87/H87,"0")+IFERROR(Y88/H88,"0")</f>
        <v>5</v>
      </c>
      <c r="Z89" s="545">
        <f>IFERROR(IF(Z86="",0,Z86),"0")+IFERROR(IF(Z87="",0,Z87),"0")+IFERROR(IF(Z88="",0,Z88),"0")</f>
        <v>7.4980000000000005E-2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28</v>
      </c>
      <c r="Y90" s="545">
        <f>IFERROR(SUM(Y86:Y88),"0")</f>
        <v>41.400000000000006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179</v>
      </c>
      <c r="B92" s="54" t="s">
        <v>180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25</v>
      </c>
      <c r="Y94" s="544">
        <f>IFERROR(IF(X94="",0,CEILING((X94/$H94),1)*$H94),"")</f>
        <v>27</v>
      </c>
      <c r="Z94" s="36">
        <f>IFERROR(IF(Y94=0,"",ROUNDUP(Y94/H94,0)*0.00651),"")</f>
        <v>6.5100000000000005E-2</v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27.333333333333332</v>
      </c>
      <c r="BN94" s="64">
        <f>IFERROR(Y94*I94/H94,"0")</f>
        <v>29.519999999999996</v>
      </c>
      <c r="BO94" s="64">
        <f>IFERROR(1/J94*(X94/H94),"0")</f>
        <v>5.0875050875050877E-2</v>
      </c>
      <c r="BP94" s="64">
        <f>IFERROR(1/J94*(Y94/H94),"0")</f>
        <v>5.4945054945054951E-2</v>
      </c>
    </row>
    <row r="95" spans="1:68" ht="16.5" customHeight="1" x14ac:dyDescent="0.25">
      <c r="A95" s="54" t="s">
        <v>187</v>
      </c>
      <c r="B95" s="54" t="s">
        <v>188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9.2592592592592595</v>
      </c>
      <c r="Y96" s="545">
        <f>IFERROR(Y92/H92,"0")+IFERROR(Y93/H93,"0")+IFERROR(Y94/H94,"0")+IFERROR(Y95/H95,"0")</f>
        <v>10</v>
      </c>
      <c r="Z96" s="545">
        <f>IFERROR(IF(Z92="",0,Z92),"0")+IFERROR(IF(Z93="",0,Z93),"0")+IFERROR(IF(Z94="",0,Z94),"0")+IFERROR(IF(Z95="",0,Z95),"0")</f>
        <v>6.5100000000000005E-2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25</v>
      </c>
      <c r="Y97" s="545">
        <f>IFERROR(SUM(Y92:Y95),"0")</f>
        <v>27</v>
      </c>
      <c r="Z97" s="37"/>
      <c r="AA97" s="546"/>
      <c r="AB97" s="546"/>
      <c r="AC97" s="546"/>
    </row>
    <row r="98" spans="1:68" ht="16.5" customHeight="1" x14ac:dyDescent="0.25">
      <c r="A98" s="563" t="s">
        <v>190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191</v>
      </c>
      <c r="B100" s="54" t="s">
        <v>192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194</v>
      </c>
      <c r="B101" s="54" t="s">
        <v>195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196</v>
      </c>
      <c r="B102" s="54" t="s">
        <v>197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6" t="s">
        <v>134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25</v>
      </c>
      <c r="Y107" s="544">
        <f>IFERROR(IF(X107="",0,CEILING((X107/$H107),1)*$H107),"")</f>
        <v>32.400000000000006</v>
      </c>
      <c r="Z107" s="36">
        <f>IFERROR(IF(Y107=0,"",ROUNDUP(Y107/H107,0)*0.01898),"")</f>
        <v>5.6940000000000004E-2</v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26.006944444444443</v>
      </c>
      <c r="BN107" s="64">
        <f>IFERROR(Y107*I107/H107,"0")</f>
        <v>33.705000000000005</v>
      </c>
      <c r="BO107" s="64">
        <f>IFERROR(1/J107*(X107/H107),"0")</f>
        <v>3.6168981481481483E-2</v>
      </c>
      <c r="BP107" s="64">
        <f>IFERROR(1/J107*(Y107/H107),"0")</f>
        <v>4.6875000000000007E-2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17</v>
      </c>
      <c r="Y109" s="544">
        <f>IFERROR(IF(X109="",0,CEILING((X109/$H109),1)*$H109),"")</f>
        <v>19.2</v>
      </c>
      <c r="Z109" s="36">
        <f>IFERROR(IF(Y109=0,"",ROUNDUP(Y109/H109,0)*0.00651),"")</f>
        <v>5.2080000000000001E-2</v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18.275000000000002</v>
      </c>
      <c r="BN109" s="64">
        <f>IFERROR(Y109*I109/H109,"0")</f>
        <v>20.64</v>
      </c>
      <c r="BO109" s="64">
        <f>IFERROR(1/J109*(X109/H109),"0")</f>
        <v>3.8919413919413927E-2</v>
      </c>
      <c r="BP109" s="64">
        <f>IFERROR(1/J109*(Y109/H109),"0")</f>
        <v>4.3956043956043959E-2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9.3981481481481488</v>
      </c>
      <c r="Y110" s="545">
        <f>IFERROR(Y107/H107,"0")+IFERROR(Y108/H108,"0")+IFERROR(Y109/H109,"0")</f>
        <v>11</v>
      </c>
      <c r="Z110" s="545">
        <f>IFERROR(IF(Z107="",0,Z107),"0")+IFERROR(IF(Z108="",0,Z108),"0")+IFERROR(IF(Z109="",0,Z109),"0")</f>
        <v>0.10902000000000001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42</v>
      </c>
      <c r="Y111" s="545">
        <f>IFERROR(SUM(Y107:Y109),"0")</f>
        <v>51.600000000000009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208</v>
      </c>
      <c r="B113" s="54" t="s">
        <v>209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211</v>
      </c>
      <c r="B114" s="54" t="s">
        <v>212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63</v>
      </c>
      <c r="Y115" s="544">
        <f>IFERROR(IF(X115="",0,CEILING((X115/$H115),1)*$H115),"")</f>
        <v>64.800000000000011</v>
      </c>
      <c r="Z115" s="36">
        <f>IFERROR(IF(Y115=0,"",ROUNDUP(Y115/H115,0)*0.00651),"")</f>
        <v>0.15623999999999999</v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68.88</v>
      </c>
      <c r="BN115" s="64">
        <f>IFERROR(Y115*I115/H115,"0")</f>
        <v>70.848000000000013</v>
      </c>
      <c r="BO115" s="64">
        <f>IFERROR(1/J115*(X115/H115),"0")</f>
        <v>0.12820512820512822</v>
      </c>
      <c r="BP115" s="64">
        <f>IFERROR(1/J115*(Y115/H115),"0")</f>
        <v>0.1318681318681319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23.333333333333332</v>
      </c>
      <c r="Y117" s="545">
        <f>IFERROR(Y113/H113,"0")+IFERROR(Y114/H114,"0")+IFERROR(Y115/H115,"0")+IFERROR(Y116/H116,"0")</f>
        <v>24.000000000000004</v>
      </c>
      <c r="Z117" s="545">
        <f>IFERROR(IF(Z113="",0,Z113),"0")+IFERROR(IF(Z114="",0,Z114),"0")+IFERROR(IF(Z115="",0,Z115),"0")+IFERROR(IF(Z116="",0,Z116),"0")</f>
        <v>0.15623999999999999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63</v>
      </c>
      <c r="Y118" s="545">
        <f>IFERROR(SUM(Y113:Y116),"0")</f>
        <v>64.800000000000011</v>
      </c>
      <c r="Z118" s="37"/>
      <c r="AA118" s="546"/>
      <c r="AB118" s="546"/>
      <c r="AC118" s="546"/>
    </row>
    <row r="119" spans="1:68" ht="14.25" customHeight="1" x14ac:dyDescent="0.25">
      <c r="A119" s="556" t="s">
        <v>164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134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198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94</v>
      </c>
      <c r="Y158" s="544">
        <f t="shared" ref="Y158:Y166" si="5">IFERROR(IF(X158="",0,CEILING((X158/$H158),1)*$H158),"")</f>
        <v>96.600000000000009</v>
      </c>
      <c r="Z158" s="36">
        <f>IFERROR(IF(Y158=0,"",ROUNDUP(Y158/H158,0)*0.00902),"")</f>
        <v>0.20746000000000001</v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100.04285714285713</v>
      </c>
      <c r="BN158" s="64">
        <f t="shared" ref="BN158:BN166" si="7">IFERROR(Y158*I158/H158,"0")</f>
        <v>102.81</v>
      </c>
      <c r="BO158" s="64">
        <f t="shared" ref="BO158:BO166" si="8">IFERROR(1/J158*(X158/H158),"0")</f>
        <v>0.16955266955266954</v>
      </c>
      <c r="BP158" s="64">
        <f t="shared" ref="BP158:BP166" si="9">IFERROR(1/J158*(Y158/H158),"0")</f>
        <v>0.17424242424242425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198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6</v>
      </c>
      <c r="Y161" s="544">
        <f t="shared" si="5"/>
        <v>6.3000000000000007</v>
      </c>
      <c r="Z161" s="36">
        <f>IFERROR(IF(Y161=0,"",ROUNDUP(Y161/H161,0)*0.00502),"")</f>
        <v>1.506E-2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6.371428571428571</v>
      </c>
      <c r="BN161" s="64">
        <f t="shared" si="7"/>
        <v>6.69</v>
      </c>
      <c r="BO161" s="64">
        <f t="shared" si="8"/>
        <v>1.2210012210012212E-2</v>
      </c>
      <c r="BP161" s="64">
        <f t="shared" si="9"/>
        <v>1.2820512820512822E-2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25.238095238095237</v>
      </c>
      <c r="Y167" s="545">
        <f>IFERROR(Y158/H158,"0")+IFERROR(Y159/H159,"0")+IFERROR(Y160/H160,"0")+IFERROR(Y161/H161,"0")+IFERROR(Y162/H162,"0")+IFERROR(Y163/H163,"0")+IFERROR(Y164/H164,"0")+IFERROR(Y165/H165,"0")+IFERROR(Y166/H166,"0")</f>
        <v>26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0.22252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100</v>
      </c>
      <c r="Y168" s="545">
        <f>IFERROR(SUM(Y158:Y166),"0")</f>
        <v>102.9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2</v>
      </c>
      <c r="Y176" s="544">
        <f>IFERROR(IF(X176="",0,CEILING((X176/$H176),1)*$H176),"")</f>
        <v>2.52</v>
      </c>
      <c r="Z176" s="36">
        <f>IFERROR(IF(Y176=0,"",ROUNDUP(Y176/H176,0)*0.0059),"")</f>
        <v>1.18E-2</v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2.3015873015873014</v>
      </c>
      <c r="BN176" s="64">
        <f>IFERROR(Y176*I176/H176,"0")</f>
        <v>2.9</v>
      </c>
      <c r="BO176" s="64">
        <f>IFERROR(1/J176*(X176/H176),"0")</f>
        <v>7.3486184597295699E-3</v>
      </c>
      <c r="BP176" s="64">
        <f>IFERROR(1/J176*(Y176/H176),"0")</f>
        <v>9.2592592592592587E-3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1.5873015873015872</v>
      </c>
      <c r="Y177" s="545">
        <f>IFERROR(Y176/H176,"0")</f>
        <v>2</v>
      </c>
      <c r="Z177" s="545">
        <f>IFERROR(IF(Z176="",0,Z176),"0")</f>
        <v>1.18E-2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2</v>
      </c>
      <c r="Y178" s="545">
        <f>IFERROR(SUM(Y176:Y176),"0")</f>
        <v>2.52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134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198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139</v>
      </c>
      <c r="Y191" s="544">
        <f t="shared" ref="Y191:Y198" si="10">IFERROR(IF(X191="",0,CEILING((X191/$H191),1)*$H191),"")</f>
        <v>140.4</v>
      </c>
      <c r="Z191" s="36">
        <f>IFERROR(IF(Y191=0,"",ROUNDUP(Y191/H191,0)*0.00902),"")</f>
        <v>0.23452000000000001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144.40555555555557</v>
      </c>
      <c r="BN191" s="64">
        <f t="shared" ref="BN191:BN198" si="12">IFERROR(Y191*I191/H191,"0")</f>
        <v>145.86000000000001</v>
      </c>
      <c r="BO191" s="64">
        <f t="shared" ref="BO191:BO198" si="13">IFERROR(1/J191*(X191/H191),"0")</f>
        <v>0.19500561167227834</v>
      </c>
      <c r="BP191" s="64">
        <f t="shared" ref="BP191:BP198" si="14">IFERROR(1/J191*(Y191/H191),"0")</f>
        <v>0.19696969696969696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198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198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7</v>
      </c>
      <c r="Y195" s="544">
        <f t="shared" si="10"/>
        <v>7.2</v>
      </c>
      <c r="Z195" s="36">
        <f>IFERROR(IF(Y195=0,"",ROUNDUP(Y195/H195,0)*0.00502),"")</f>
        <v>2.0080000000000001E-2</v>
      </c>
      <c r="AA195" s="56"/>
      <c r="AB195" s="57"/>
      <c r="AC195" s="233" t="s">
        <v>304</v>
      </c>
      <c r="AG195" s="64"/>
      <c r="AJ195" s="68"/>
      <c r="AK195" s="68">
        <v>0</v>
      </c>
      <c r="BB195" s="234" t="s">
        <v>1</v>
      </c>
      <c r="BM195" s="64">
        <f t="shared" si="11"/>
        <v>7.5055555555555555</v>
      </c>
      <c r="BN195" s="64">
        <f t="shared" si="12"/>
        <v>7.7199999999999989</v>
      </c>
      <c r="BO195" s="64">
        <f t="shared" si="13"/>
        <v>1.6619183285849954E-2</v>
      </c>
      <c r="BP195" s="64">
        <f t="shared" si="14"/>
        <v>1.7094017094017096E-2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39</v>
      </c>
      <c r="Y196" s="544">
        <f t="shared" si="10"/>
        <v>39.6</v>
      </c>
      <c r="Z196" s="36">
        <f>IFERROR(IF(Y196=0,"",ROUNDUP(Y196/H196,0)*0.00502),"")</f>
        <v>0.11044000000000001</v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1"/>
        <v>41.166666666666664</v>
      </c>
      <c r="BN196" s="64">
        <f t="shared" si="12"/>
        <v>41.8</v>
      </c>
      <c r="BO196" s="64">
        <f t="shared" si="13"/>
        <v>9.2592592592592601E-2</v>
      </c>
      <c r="BP196" s="64">
        <f t="shared" si="14"/>
        <v>9.401709401709403E-2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60.555555555555557</v>
      </c>
      <c r="Y199" s="545">
        <f>IFERROR(Y191/H191,"0")+IFERROR(Y192/H192,"0")+IFERROR(Y193/H193,"0")+IFERROR(Y194/H194,"0")+IFERROR(Y195/H195,"0")+IFERROR(Y196/H196,"0")+IFERROR(Y197/H197,"0")+IFERROR(Y198/H198,"0")</f>
        <v>62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0.45523999999999998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235</v>
      </c>
      <c r="Y200" s="545">
        <f>IFERROR(SUM(Y191:Y198),"0")</f>
        <v>241.2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62</v>
      </c>
      <c r="Y204" s="544">
        <f t="shared" si="15"/>
        <v>69.599999999999994</v>
      </c>
      <c r="Z204" s="36">
        <f>IFERROR(IF(Y204=0,"",ROUNDUP(Y204/H204,0)*0.01898),"")</f>
        <v>0.15184</v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16"/>
        <v>65.698620689655172</v>
      </c>
      <c r="BN204" s="64">
        <f t="shared" si="17"/>
        <v>73.751999999999995</v>
      </c>
      <c r="BO204" s="64">
        <f t="shared" si="18"/>
        <v>0.11135057471264369</v>
      </c>
      <c r="BP204" s="64">
        <f t="shared" si="19"/>
        <v>0.125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215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57</v>
      </c>
      <c r="Y205" s="544">
        <f t="shared" si="15"/>
        <v>57.599999999999994</v>
      </c>
      <c r="Z205" s="36">
        <f t="shared" ref="Z205:Z210" si="20">IFERROR(IF(Y205=0,"",ROUNDUP(Y205/H205,0)*0.00651),"")</f>
        <v>0.15623999999999999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63.412500000000001</v>
      </c>
      <c r="BN205" s="64">
        <f t="shared" si="17"/>
        <v>64.079999999999984</v>
      </c>
      <c r="BO205" s="64">
        <f t="shared" si="18"/>
        <v>0.1304945054945055</v>
      </c>
      <c r="BP205" s="64">
        <f t="shared" si="19"/>
        <v>0.13186813186813187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215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117</v>
      </c>
      <c r="Y207" s="544">
        <f t="shared" si="15"/>
        <v>117.6</v>
      </c>
      <c r="Z207" s="36">
        <f t="shared" si="20"/>
        <v>0.31899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129.285</v>
      </c>
      <c r="BN207" s="64">
        <f t="shared" si="17"/>
        <v>129.94800000000001</v>
      </c>
      <c r="BO207" s="64">
        <f t="shared" si="18"/>
        <v>0.2678571428571429</v>
      </c>
      <c r="BP207" s="64">
        <f t="shared" si="19"/>
        <v>0.26923076923076927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215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72</v>
      </c>
      <c r="Y208" s="544">
        <f t="shared" si="15"/>
        <v>72</v>
      </c>
      <c r="Z208" s="36">
        <f t="shared" si="20"/>
        <v>0.1953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79.560000000000016</v>
      </c>
      <c r="BN208" s="64">
        <f t="shared" si="17"/>
        <v>79.560000000000016</v>
      </c>
      <c r="BO208" s="64">
        <f t="shared" si="18"/>
        <v>0.16483516483516486</v>
      </c>
      <c r="BP208" s="64">
        <f t="shared" si="19"/>
        <v>0.16483516483516486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215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72</v>
      </c>
      <c r="Y209" s="544">
        <f t="shared" si="15"/>
        <v>72</v>
      </c>
      <c r="Z209" s="36">
        <f t="shared" si="20"/>
        <v>0.1953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79.560000000000016</v>
      </c>
      <c r="BN209" s="64">
        <f t="shared" si="17"/>
        <v>79.560000000000016</v>
      </c>
      <c r="BO209" s="64">
        <f t="shared" si="18"/>
        <v>0.16483516483516486</v>
      </c>
      <c r="BP209" s="64">
        <f t="shared" si="19"/>
        <v>0.16483516483516486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56</v>
      </c>
      <c r="Y210" s="544">
        <f t="shared" si="15"/>
        <v>57.599999999999994</v>
      </c>
      <c r="Z210" s="36">
        <f t="shared" si="20"/>
        <v>0.15623999999999999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62.019999999999996</v>
      </c>
      <c r="BN210" s="64">
        <f t="shared" si="17"/>
        <v>63.792000000000002</v>
      </c>
      <c r="BO210" s="64">
        <f t="shared" si="18"/>
        <v>0.12820512820512822</v>
      </c>
      <c r="BP210" s="64">
        <f t="shared" si="19"/>
        <v>0.13186813186813187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162.95977011494253</v>
      </c>
      <c r="Y211" s="545">
        <f>IFERROR(Y202/H202,"0")+IFERROR(Y203/H203,"0")+IFERROR(Y204/H204,"0")+IFERROR(Y205/H205,"0")+IFERROR(Y206/H206,"0")+IFERROR(Y207/H207,"0")+IFERROR(Y208/H208,"0")+IFERROR(Y209/H209,"0")+IFERROR(Y210/H210,"0")</f>
        <v>165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1.17391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436</v>
      </c>
      <c r="Y212" s="545">
        <f>IFERROR(SUM(Y202:Y210),"0")</f>
        <v>446.4</v>
      </c>
      <c r="Z212" s="37"/>
      <c r="AA212" s="546"/>
      <c r="AB212" s="546"/>
      <c r="AC212" s="546"/>
    </row>
    <row r="213" spans="1:68" ht="14.25" customHeight="1" x14ac:dyDescent="0.25">
      <c r="A213" s="556" t="s">
        <v>164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18</v>
      </c>
      <c r="Y214" s="544">
        <f>IFERROR(IF(X214="",0,CEILING((X214/$H214),1)*$H214),"")</f>
        <v>19.2</v>
      </c>
      <c r="Z214" s="36">
        <f>IFERROR(IF(Y214=0,"",ROUNDUP(Y214/H214,0)*0.00651),"")</f>
        <v>5.2080000000000001E-2</v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19.890000000000004</v>
      </c>
      <c r="BN214" s="64">
        <f>IFERROR(Y214*I214/H214,"0")</f>
        <v>21.216000000000001</v>
      </c>
      <c r="BO214" s="64">
        <f>IFERROR(1/J214*(X214/H214),"0")</f>
        <v>4.1208791208791215E-2</v>
      </c>
      <c r="BP214" s="64">
        <f>IFERROR(1/J214*(Y214/H214),"0")</f>
        <v>4.3956043956043959E-2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7.5</v>
      </c>
      <c r="Y216" s="545">
        <f>IFERROR(Y214/H214,"0")+IFERROR(Y215/H215,"0")</f>
        <v>8</v>
      </c>
      <c r="Z216" s="545">
        <f>IFERROR(IF(Z214="",0,Z214),"0")+IFERROR(IF(Z215="",0,Z215),"0")</f>
        <v>5.2080000000000001E-2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18</v>
      </c>
      <c r="Y217" s="545">
        <f>IFERROR(SUM(Y214:Y215),"0")</f>
        <v>19.2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1</v>
      </c>
      <c r="Y243" s="544">
        <f>IFERROR(IF(X243="",0,CEILING((X243/$H243),1)*$H243),"")</f>
        <v>1.8</v>
      </c>
      <c r="Z243" s="36">
        <f>IFERROR(IF(Y243=0,"",ROUNDUP(Y243/H243,0)*0.0059),"")</f>
        <v>1.18E-2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1.2111111111111112</v>
      </c>
      <c r="BN243" s="64">
        <f>IFERROR(Y243*I243/H243,"0")</f>
        <v>2.1800000000000002</v>
      </c>
      <c r="BO243" s="64">
        <f>IFERROR(1/J243*(X243/H243),"0")</f>
        <v>5.1440329218106996E-3</v>
      </c>
      <c r="BP243" s="64">
        <f>IFERROR(1/J243*(Y243/H243),"0")</f>
        <v>9.2592592592592587E-3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3</v>
      </c>
      <c r="Y244" s="544">
        <f>IFERROR(IF(X244="",0,CEILING((X244/$H244),1)*$H244),"")</f>
        <v>3.96</v>
      </c>
      <c r="Z244" s="36">
        <f>IFERROR(IF(Y244=0,"",ROUNDUP(Y244/H244,0)*0.0059),"")</f>
        <v>2.3599999999999999E-2</v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3.5757575757575757</v>
      </c>
      <c r="BN244" s="64">
        <f>IFERROR(Y244*I244/H244,"0")</f>
        <v>4.72</v>
      </c>
      <c r="BO244" s="64">
        <f>IFERROR(1/J244*(X244/H244),"0")</f>
        <v>1.4029180695847361E-2</v>
      </c>
      <c r="BP244" s="64">
        <f>IFERROR(1/J244*(Y244/H244),"0")</f>
        <v>1.8518518518518517E-2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4.1414141414141419</v>
      </c>
      <c r="Y246" s="545">
        <f>IFERROR(Y241/H241,"0")+IFERROR(Y242/H242,"0")+IFERROR(Y243/H243,"0")+IFERROR(Y244/H244,"0")+IFERROR(Y245/H245,"0")</f>
        <v>6</v>
      </c>
      <c r="Z246" s="545">
        <f>IFERROR(IF(Z241="",0,Z241),"0")+IFERROR(IF(Z242="",0,Z242),"0")+IFERROR(IF(Z243="",0,Z243),"0")+IFERROR(IF(Z244="",0,Z244),"0")+IFERROR(IF(Z245="",0,Z245),"0")</f>
        <v>3.5400000000000001E-2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4</v>
      </c>
      <c r="Y247" s="545">
        <f>IFERROR(SUM(Y241:Y245),"0")</f>
        <v>5.76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215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215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164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33</v>
      </c>
      <c r="Y317" s="544">
        <f>IFERROR(IF(X317="",0,CEILING((X317/$H317),1)*$H317),"")</f>
        <v>33.6</v>
      </c>
      <c r="Z317" s="36">
        <f>IFERROR(IF(Y317=0,"",ROUNDUP(Y317/H317,0)*0.01898),"")</f>
        <v>7.5920000000000001E-2</v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35.038928571428571</v>
      </c>
      <c r="BN317" s="64">
        <f>IFERROR(Y317*I317/H317,"0")</f>
        <v>35.676000000000002</v>
      </c>
      <c r="BO317" s="64">
        <f>IFERROR(1/J317*(X317/H317),"0")</f>
        <v>6.1383928571428568E-2</v>
      </c>
      <c r="BP317" s="64">
        <f>IFERROR(1/J317*(Y317/H317),"0")</f>
        <v>6.25E-2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3.9285714285714284</v>
      </c>
      <c r="Y318" s="545">
        <f>IFERROR(Y315/H315,"0")+IFERROR(Y316/H316,"0")+IFERROR(Y317/H317,"0")</f>
        <v>4</v>
      </c>
      <c r="Z318" s="545">
        <f>IFERROR(IF(Z315="",0,Z315),"0")+IFERROR(IF(Z316="",0,Z316),"0")+IFERROR(IF(Z317="",0,Z317),"0")</f>
        <v>7.5920000000000001E-2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33</v>
      </c>
      <c r="Y319" s="545">
        <f>IFERROR(SUM(Y315:Y317),"0")</f>
        <v>33.6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5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5.7941176470588243</v>
      </c>
      <c r="BN323" s="64">
        <f>IFERROR(Y323*I323/H323,"0")</f>
        <v>5.91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/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4</v>
      </c>
      <c r="Y324" s="544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507</v>
      </c>
      <c r="AG324" s="64"/>
      <c r="AJ324" s="68"/>
      <c r="AK324" s="68">
        <v>0</v>
      </c>
      <c r="BB324" s="376" t="s">
        <v>1</v>
      </c>
      <c r="BM324" s="64">
        <f>IFERROR(X324*I324/H324,"0")</f>
        <v>4.5176470588235293</v>
      </c>
      <c r="BN324" s="64">
        <f>IFERROR(Y324*I324/H324,"0")</f>
        <v>5.76</v>
      </c>
      <c r="BO324" s="64">
        <f>IFERROR(1/J324*(X324/H324),"0")</f>
        <v>8.6188321482439153E-3</v>
      </c>
      <c r="BP324" s="64">
        <f>IFERROR(1/J324*(Y324/H324),"0")</f>
        <v>1.098901098901099E-2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3.5294117647058827</v>
      </c>
      <c r="Y325" s="545">
        <f>IFERROR(Y321/H321,"0")+IFERROR(Y322/H322,"0")+IFERROR(Y323/H323,"0")+IFERROR(Y324/H324,"0")</f>
        <v>4</v>
      </c>
      <c r="Z325" s="545">
        <f>IFERROR(IF(Z321="",0,Z321),"0")+IFERROR(IF(Z322="",0,Z322),"0")+IFERROR(IF(Z323="",0,Z323),"0")+IFERROR(IF(Z324="",0,Z324),"0")</f>
        <v>2.6040000000000001E-2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9</v>
      </c>
      <c r="Y326" s="545">
        <f>IFERROR(SUM(Y321:Y324),"0")</f>
        <v>10.199999999999999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10</v>
      </c>
      <c r="Y328" s="544">
        <f>IFERROR(IF(X328="",0,CEILING((X328/$H328),1)*$H328),"")</f>
        <v>10</v>
      </c>
      <c r="Z328" s="36">
        <f>IFERROR(IF(Y328=0,"",ROUNDUP(Y328/H328,0)*0.00474),"")</f>
        <v>2.3700000000000002E-2</v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11.200000000000001</v>
      </c>
      <c r="BN328" s="64">
        <f>IFERROR(Y328*I328/H328,"0")</f>
        <v>11.200000000000001</v>
      </c>
      <c r="BO328" s="64">
        <f>IFERROR(1/J328*(X328/H328),"0")</f>
        <v>2.1008403361344536E-2</v>
      </c>
      <c r="BP328" s="64">
        <f>IFERROR(1/J328*(Y328/H328),"0")</f>
        <v>2.1008403361344536E-2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11</v>
      </c>
      <c r="Y329" s="544">
        <f>IFERROR(IF(X329="",0,CEILING((X329/$H329),1)*$H329),"")</f>
        <v>12</v>
      </c>
      <c r="Z329" s="36">
        <f>IFERROR(IF(Y329=0,"",ROUNDUP(Y329/H329,0)*0.00474),"")</f>
        <v>2.844E-2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12.32</v>
      </c>
      <c r="BN329" s="64">
        <f>IFERROR(Y329*I329/H329,"0")</f>
        <v>13.440000000000001</v>
      </c>
      <c r="BO329" s="64">
        <f>IFERROR(1/J329*(X329/H329),"0")</f>
        <v>2.3109243697478989E-2</v>
      </c>
      <c r="BP329" s="64">
        <f>IFERROR(1/J329*(Y329/H329),"0")</f>
        <v>2.5210084033613446E-2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12</v>
      </c>
      <c r="Y330" s="544">
        <f>IFERROR(IF(X330="",0,CEILING((X330/$H330),1)*$H330),"")</f>
        <v>12</v>
      </c>
      <c r="Z330" s="36">
        <f>IFERROR(IF(Y330=0,"",ROUNDUP(Y330/H330,0)*0.00474),"")</f>
        <v>2.844E-2</v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13.440000000000001</v>
      </c>
      <c r="BN330" s="64">
        <f>IFERROR(Y330*I330/H330,"0")</f>
        <v>13.440000000000001</v>
      </c>
      <c r="BO330" s="64">
        <f>IFERROR(1/J330*(X330/H330),"0")</f>
        <v>2.5210084033613446E-2</v>
      </c>
      <c r="BP330" s="64">
        <f>IFERROR(1/J330*(Y330/H330),"0")</f>
        <v>2.5210084033613446E-2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16.5</v>
      </c>
      <c r="Y331" s="545">
        <f>IFERROR(Y328/H328,"0")+IFERROR(Y329/H329,"0")+IFERROR(Y330/H330,"0")</f>
        <v>17</v>
      </c>
      <c r="Z331" s="545">
        <f>IFERROR(IF(Z328="",0,Z328),"0")+IFERROR(IF(Z329="",0,Z329),"0")+IFERROR(IF(Z330="",0,Z330),"0")</f>
        <v>8.0580000000000013E-2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33</v>
      </c>
      <c r="Y332" s="545">
        <f>IFERROR(SUM(Y328:Y330),"0")</f>
        <v>34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385</v>
      </c>
      <c r="Y343" s="544">
        <f t="shared" ref="Y343:Y349" si="32">IFERROR(IF(X343="",0,CEILING((X343/$H343),1)*$H343),"")</f>
        <v>390</v>
      </c>
      <c r="Z343" s="36">
        <f>IFERROR(IF(Y343=0,"",ROUNDUP(Y343/H343,0)*0.02175),"")</f>
        <v>0.5655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397.32</v>
      </c>
      <c r="BN343" s="64">
        <f t="shared" ref="BN343:BN349" si="34">IFERROR(Y343*I343/H343,"0")</f>
        <v>402.47999999999996</v>
      </c>
      <c r="BO343" s="64">
        <f t="shared" ref="BO343:BO349" si="35">IFERROR(1/J343*(X343/H343),"0")</f>
        <v>0.53472222222222221</v>
      </c>
      <c r="BP343" s="64">
        <f t="shared" ref="BP343:BP349" si="36">IFERROR(1/J343*(Y343/H343),"0")</f>
        <v>0.54166666666666663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616</v>
      </c>
      <c r="Y344" s="544">
        <f t="shared" si="32"/>
        <v>630</v>
      </c>
      <c r="Z344" s="36">
        <f>IFERROR(IF(Y344=0,"",ROUNDUP(Y344/H344,0)*0.02175),"")</f>
        <v>0.91349999999999998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635.71199999999999</v>
      </c>
      <c r="BN344" s="64">
        <f t="shared" si="34"/>
        <v>650.16</v>
      </c>
      <c r="BO344" s="64">
        <f t="shared" si="35"/>
        <v>0.85555555555555562</v>
      </c>
      <c r="BP344" s="64">
        <f t="shared" si="36"/>
        <v>0.875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225</v>
      </c>
      <c r="Y345" s="544">
        <f t="shared" si="32"/>
        <v>225</v>
      </c>
      <c r="Z345" s="36">
        <f>IFERROR(IF(Y345=0,"",ROUNDUP(Y345/H345,0)*0.02175),"")</f>
        <v>0.32624999999999998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232.2</v>
      </c>
      <c r="BN345" s="64">
        <f t="shared" si="34"/>
        <v>232.2</v>
      </c>
      <c r="BO345" s="64">
        <f t="shared" si="35"/>
        <v>0.3125</v>
      </c>
      <c r="BP345" s="64">
        <f t="shared" si="36"/>
        <v>0.3125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252</v>
      </c>
      <c r="Y346" s="544">
        <f t="shared" si="32"/>
        <v>255</v>
      </c>
      <c r="Z346" s="36">
        <f>IFERROR(IF(Y346=0,"",ROUNDUP(Y346/H346,0)*0.02175),"")</f>
        <v>0.36974999999999997</v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260.06400000000002</v>
      </c>
      <c r="BN346" s="64">
        <f t="shared" si="34"/>
        <v>263.16000000000003</v>
      </c>
      <c r="BO346" s="64">
        <f t="shared" si="35"/>
        <v>0.35</v>
      </c>
      <c r="BP346" s="64">
        <f t="shared" si="36"/>
        <v>0.35416666666666663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98.533333333333331</v>
      </c>
      <c r="Y350" s="545">
        <f>IFERROR(Y343/H343,"0")+IFERROR(Y344/H344,"0")+IFERROR(Y345/H345,"0")+IFERROR(Y346/H346,"0")+IFERROR(Y347/H347,"0")+IFERROR(Y348/H348,"0")+IFERROR(Y349/H349,"0")</f>
        <v>100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2.1749999999999998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1478</v>
      </c>
      <c r="Y351" s="545">
        <f>IFERROR(SUM(Y343:Y349),"0")</f>
        <v>1500</v>
      </c>
      <c r="Z351" s="37"/>
      <c r="AA351" s="546"/>
      <c r="AB351" s="546"/>
      <c r="AC351" s="546"/>
    </row>
    <row r="352" spans="1:68" ht="14.25" customHeight="1" x14ac:dyDescent="0.25">
      <c r="A352" s="556" t="s">
        <v>134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533</v>
      </c>
      <c r="Y353" s="544">
        <f>IFERROR(IF(X353="",0,CEILING((X353/$H353),1)*$H353),"")</f>
        <v>540</v>
      </c>
      <c r="Z353" s="36">
        <f>IFERROR(IF(Y353=0,"",ROUNDUP(Y353/H353,0)*0.02175),"")</f>
        <v>0.78299999999999992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550.05600000000004</v>
      </c>
      <c r="BN353" s="64">
        <f>IFERROR(Y353*I353/H353,"0")</f>
        <v>557.28000000000009</v>
      </c>
      <c r="BO353" s="64">
        <f>IFERROR(1/J353*(X353/H353),"0")</f>
        <v>0.7402777777777777</v>
      </c>
      <c r="BP353" s="64">
        <f>IFERROR(1/J353*(Y353/H353),"0")</f>
        <v>0.75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35.533333333333331</v>
      </c>
      <c r="Y355" s="545">
        <f>IFERROR(Y353/H353,"0")+IFERROR(Y354/H354,"0")</f>
        <v>36</v>
      </c>
      <c r="Z355" s="545">
        <f>IFERROR(IF(Z353="",0,Z353),"0")+IFERROR(IF(Z354="",0,Z354),"0")</f>
        <v>0.78299999999999992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533</v>
      </c>
      <c r="Y356" s="545">
        <f>IFERROR(SUM(Y353:Y354),"0")</f>
        <v>540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6" t="s">
        <v>164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117</v>
      </c>
      <c r="Y363" s="544">
        <f>IFERROR(IF(X363="",0,CEILING((X363/$H363),1)*$H363),"")</f>
        <v>117</v>
      </c>
      <c r="Z363" s="36">
        <f>IFERROR(IF(Y363=0,"",ROUNDUP(Y363/H363,0)*0.01898),"")</f>
        <v>0.24674000000000001</v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123.747</v>
      </c>
      <c r="BN363" s="64">
        <f>IFERROR(Y363*I363/H363,"0")</f>
        <v>123.747</v>
      </c>
      <c r="BO363" s="64">
        <f>IFERROR(1/J363*(X363/H363),"0")</f>
        <v>0.203125</v>
      </c>
      <c r="BP363" s="64">
        <f>IFERROR(1/J363*(Y363/H363),"0")</f>
        <v>0.203125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13</v>
      </c>
      <c r="Y364" s="545">
        <f>IFERROR(Y363/H363,"0")</f>
        <v>13</v>
      </c>
      <c r="Z364" s="545">
        <f>IFERROR(IF(Z363="",0,Z363),"0")</f>
        <v>0.24674000000000001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117</v>
      </c>
      <c r="Y365" s="545">
        <f>IFERROR(SUM(Y363:Y363),"0")</f>
        <v>117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181</v>
      </c>
      <c r="Y378" s="544">
        <f>IFERROR(IF(X378="",0,CEILING((X378/$H378),1)*$H378),"")</f>
        <v>189</v>
      </c>
      <c r="Z378" s="36">
        <f>IFERROR(IF(Y378=0,"",ROUNDUP(Y378/H378,0)*0.01898),"")</f>
        <v>0.39857999999999999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191.43766666666667</v>
      </c>
      <c r="BN378" s="64">
        <f>IFERROR(Y378*I378/H378,"0")</f>
        <v>199.899</v>
      </c>
      <c r="BO378" s="64">
        <f>IFERROR(1/J378*(X378/H378),"0")</f>
        <v>0.3142361111111111</v>
      </c>
      <c r="BP378" s="64">
        <f>IFERROR(1/J378*(Y378/H378),"0")</f>
        <v>0.328125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20.111111111111111</v>
      </c>
      <c r="Y380" s="545">
        <f>IFERROR(Y378/H378,"0")+IFERROR(Y379/H379,"0")</f>
        <v>21</v>
      </c>
      <c r="Z380" s="545">
        <f>IFERROR(IF(Z378="",0,Z378),"0")+IFERROR(IF(Z379="",0,Z379),"0")</f>
        <v>0.39857999999999999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181</v>
      </c>
      <c r="Y381" s="545">
        <f>IFERROR(SUM(Y378:Y379),"0")</f>
        <v>189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198</v>
      </c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14</v>
      </c>
      <c r="Y385" s="544">
        <f t="shared" ref="Y385:Y394" si="37">IFERROR(IF(X385="",0,CEILING((X385/$H385),1)*$H385),"")</f>
        <v>16.200000000000003</v>
      </c>
      <c r="Z385" s="36">
        <f>IFERROR(IF(Y385=0,"",ROUNDUP(Y385/H385,0)*0.00902),"")</f>
        <v>2.7060000000000001E-2</v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14.544444444444444</v>
      </c>
      <c r="BN385" s="64">
        <f t="shared" ref="BN385:BN394" si="39">IFERROR(Y385*I385/H385,"0")</f>
        <v>16.830000000000002</v>
      </c>
      <c r="BO385" s="64">
        <f t="shared" ref="BO385:BO394" si="40">IFERROR(1/J385*(X385/H385),"0")</f>
        <v>1.9640852974186308E-2</v>
      </c>
      <c r="BP385" s="64">
        <f t="shared" ref="BP385:BP394" si="41">IFERROR(1/J385*(Y385/H385),"0")</f>
        <v>2.2727272727272731E-2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2.5925925925925926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3.0000000000000004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2.7060000000000001E-2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14</v>
      </c>
      <c r="Y396" s="545">
        <f>IFERROR(SUM(Y385:Y394),"0")</f>
        <v>16.200000000000003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134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198</v>
      </c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11</v>
      </c>
      <c r="Y422" s="544">
        <f t="shared" ref="Y422:Y433" si="43">IFERROR(IF(X422="",0,CEILING((X422/$H422),1)*$H422),"")</f>
        <v>15.84</v>
      </c>
      <c r="Z422" s="36">
        <f t="shared" ref="Z422:Z428" si="44">IFERROR(IF(Y422=0,"",ROUNDUP(Y422/H422,0)*0.01196),"")</f>
        <v>3.5880000000000002E-2</v>
      </c>
      <c r="AA422" s="56"/>
      <c r="AB422" s="57"/>
      <c r="AC422" s="461" t="s">
        <v>105</v>
      </c>
      <c r="AG422" s="64"/>
      <c r="AJ422" s="68"/>
      <c r="AK422" s="68">
        <v>0</v>
      </c>
      <c r="BB422" s="462" t="s">
        <v>1</v>
      </c>
      <c r="BM422" s="64">
        <f t="shared" ref="BM422:BM433" si="45">IFERROR(X422*I422/H422,"0")</f>
        <v>11.75</v>
      </c>
      <c r="BN422" s="64">
        <f t="shared" ref="BN422:BN433" si="46">IFERROR(Y422*I422/H422,"0")</f>
        <v>16.919999999999998</v>
      </c>
      <c r="BO422" s="64">
        <f t="shared" ref="BO422:BO433" si="47">IFERROR(1/J422*(X422/H422),"0")</f>
        <v>2.003205128205128E-2</v>
      </c>
      <c r="BP422" s="64">
        <f t="shared" ref="BP422:BP433" si="48">IFERROR(1/J422*(Y422/H422),"0")</f>
        <v>2.8846153846153848E-2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4</v>
      </c>
      <c r="Y424" s="544">
        <f t="shared" si="43"/>
        <v>5.28</v>
      </c>
      <c r="Z424" s="36">
        <f t="shared" si="44"/>
        <v>1.196E-2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4.2727272727272725</v>
      </c>
      <c r="BN424" s="64">
        <f t="shared" si="46"/>
        <v>5.64</v>
      </c>
      <c r="BO424" s="64">
        <f t="shared" si="47"/>
        <v>7.2843822843822849E-3</v>
      </c>
      <c r="BP424" s="64">
        <f t="shared" si="48"/>
        <v>9.6153846153846159E-3</v>
      </c>
    </row>
    <row r="425" spans="1:68" ht="27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2.8409090909090908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4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4.7840000000000001E-2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15</v>
      </c>
      <c r="Y435" s="545">
        <f>IFERROR(SUM(Y422:Y433),"0")</f>
        <v>21.12</v>
      </c>
      <c r="Z435" s="37"/>
      <c r="AA435" s="546"/>
      <c r="AB435" s="546"/>
      <c r="AC435" s="546"/>
    </row>
    <row r="436" spans="1:68" ht="14.25" customHeight="1" x14ac:dyDescent="0.25">
      <c r="A436" s="556" t="s">
        <v>134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0</v>
      </c>
      <c r="Y440" s="545">
        <f>IFERROR(Y437/H437,"0")+IFERROR(Y438/H438,"0")+IFERROR(Y439/H439,"0")</f>
        <v>0</v>
      </c>
      <c r="Z440" s="545">
        <f>IFERROR(IF(Z437="",0,Z437),"0")+IFERROR(IF(Z438="",0,Z438),"0")+IFERROR(IF(Z439="",0,Z439),"0")</f>
        <v>0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0</v>
      </c>
      <c r="Y441" s="545">
        <f>IFERROR(SUM(Y437:Y439),"0")</f>
        <v>0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ref="Y443:Y448" si="49"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0</v>
      </c>
      <c r="BN443" s="64">
        <f t="shared" ref="BN443:BN448" si="51">IFERROR(Y443*I443/H443,"0")</f>
        <v>0</v>
      </c>
      <c r="BO443" s="64">
        <f t="shared" ref="BO443:BO448" si="52">IFERROR(1/J443*(X443/H443),"0")</f>
        <v>0</v>
      </c>
      <c r="BP443" s="64">
        <f t="shared" ref="BP443:BP448" si="53">IFERROR(1/J443*(Y443/H443),"0")</f>
        <v>0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8</v>
      </c>
      <c r="Y444" s="544">
        <f t="shared" si="49"/>
        <v>10.56</v>
      </c>
      <c r="Z444" s="36">
        <f>IFERROR(IF(Y444=0,"",ROUNDUP(Y444/H444,0)*0.01196),"")</f>
        <v>2.392E-2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8.545454545454545</v>
      </c>
      <c r="BN444" s="64">
        <f t="shared" si="51"/>
        <v>11.28</v>
      </c>
      <c r="BO444" s="64">
        <f t="shared" si="52"/>
        <v>1.456876456876457E-2</v>
      </c>
      <c r="BP444" s="64">
        <f t="shared" si="53"/>
        <v>1.9230769230769232E-2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1.5151515151515151</v>
      </c>
      <c r="Y449" s="545">
        <f>IFERROR(Y443/H443,"0")+IFERROR(Y444/H444,"0")+IFERROR(Y445/H445,"0")+IFERROR(Y446/H446,"0")+IFERROR(Y447/H447,"0")+IFERROR(Y448/H448,"0")</f>
        <v>2</v>
      </c>
      <c r="Z449" s="545">
        <f>IFERROR(IF(Z443="",0,Z443),"0")+IFERROR(IF(Z444="",0,Z444),"0")+IFERROR(IF(Z445="",0,Z445),"0")+IFERROR(IF(Z446="",0,Z446),"0")+IFERROR(IF(Z447="",0,Z447),"0")+IFERROR(IF(Z448="",0,Z448),"0")</f>
        <v>2.392E-2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8</v>
      </c>
      <c r="Y450" s="545">
        <f>IFERROR(SUM(Y443:Y448),"0")</f>
        <v>10.56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134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customHeight="1" x14ac:dyDescent="0.25">
      <c r="A481" s="556" t="s">
        <v>164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134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3521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3634.4599999999996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3692.5214279640795</v>
      </c>
      <c r="Y492" s="545">
        <f>IFERROR(SUM(BN22:BN488),"0")</f>
        <v>3812.0729999999999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6</v>
      </c>
      <c r="Y493" s="38">
        <f>ROUNDUP(SUM(BP22:BP488),0)</f>
        <v>6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3842.5214279640795</v>
      </c>
      <c r="Y494" s="545">
        <f>GrossWeightTotalR+PalletQtyTotalR*25</f>
        <v>3962.0729999999999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518.98850847897495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538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6.5256699999999999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115</v>
      </c>
      <c r="E499" s="586" t="s">
        <v>171</v>
      </c>
      <c r="F499" s="586" t="s">
        <v>190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75.600000000000009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84.40000000000002</v>
      </c>
      <c r="E501" s="46">
        <f>IFERROR(Y86*1,"0")+IFERROR(Y87*1,"0")+IFERROR(Y88*1,"0")+IFERROR(Y92*1,"0")+IFERROR(Y93*1,"0")+IFERROR(Y94*1,"0")+IFERROR(Y95*1,"0")</f>
        <v>68.400000000000006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116.40000000000002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105.42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706.80000000000007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5.76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77.800000000000011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2157</v>
      </c>
      <c r="U501" s="46">
        <f>IFERROR(Y368*1,"0")+IFERROR(Y369*1,"0")+IFERROR(Y373*1,"0")+IFERROR(Y374*1,"0")+IFERROR(Y378*1,"0")+IFERROR(Y379*1,"0")</f>
        <v>189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16.200000000000003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31.68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ZNe3/z6kJ4Tf3xXoDyl7Z47KxAsOedRfG443W2m4LiLB4TSuNRA3m7B1Be8D7lBsFr7rHRahwaAyYiZnb3oigw==" saltValue="v7WqveAp0Qq6a4zUQDc0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58 X160:X161 X191:X192 X194 X205 X207:X210 X268:X269 X316 X343:X346 X353 X378 X385 X408 X424 X427 X437 X443:X445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38VyI1oE1FC9jd7nohp1F8ctIeKhQqxlcLwJn7A1Ds1igGJE1t+cx0ZlX2xEQyxb4+H+uu2DU2bQVJau3ruaqQ==" saltValue="K1EZBxNeAKz/EL93VQXM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2025-10-24T08:49:15Z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