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Горняк(Горловка_Луганск) КИ доставка на 04,10,25\"/>
    </mc:Choice>
  </mc:AlternateContent>
  <xr:revisionPtr revIDLastSave="0" documentId="13_ncr:1_{57241109-6925-4D63-A6E1-BCA9F6D5A5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BN490" i="2" s="1"/>
  <c r="P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BO474" i="2"/>
  <c r="BM474" i="2"/>
  <c r="Y474" i="2"/>
  <c r="P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Z468" i="2" s="1"/>
  <c r="P468" i="2"/>
  <c r="BO467" i="2"/>
  <c r="BM467" i="2"/>
  <c r="Y467" i="2"/>
  <c r="P467" i="2"/>
  <c r="X463" i="2"/>
  <c r="X462" i="2"/>
  <c r="BO461" i="2"/>
  <c r="BM461" i="2"/>
  <c r="Y461" i="2"/>
  <c r="BP461" i="2" s="1"/>
  <c r="P461" i="2"/>
  <c r="BO460" i="2"/>
  <c r="BM460" i="2"/>
  <c r="Y460" i="2"/>
  <c r="BN460" i="2" s="1"/>
  <c r="P460" i="2"/>
  <c r="BO459" i="2"/>
  <c r="BM459" i="2"/>
  <c r="Y459" i="2"/>
  <c r="Y463" i="2" s="1"/>
  <c r="P459" i="2"/>
  <c r="X457" i="2"/>
  <c r="X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X448" i="2"/>
  <c r="X447" i="2"/>
  <c r="BO446" i="2"/>
  <c r="BM446" i="2"/>
  <c r="Y446" i="2"/>
  <c r="Z446" i="2" s="1"/>
  <c r="P446" i="2"/>
  <c r="BO445" i="2"/>
  <c r="BM445" i="2"/>
  <c r="Y445" i="2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BO431" i="2"/>
  <c r="BM431" i="2"/>
  <c r="Y431" i="2"/>
  <c r="BP431" i="2" s="1"/>
  <c r="P431" i="2"/>
  <c r="BO430" i="2"/>
  <c r="BM430" i="2"/>
  <c r="Y430" i="2"/>
  <c r="P430" i="2"/>
  <c r="BO429" i="2"/>
  <c r="BM429" i="2"/>
  <c r="Y429" i="2"/>
  <c r="P429" i="2"/>
  <c r="X425" i="2"/>
  <c r="X424" i="2"/>
  <c r="BO423" i="2"/>
  <c r="BM423" i="2"/>
  <c r="Y423" i="2"/>
  <c r="Y508" i="2" s="1"/>
  <c r="P423" i="2"/>
  <c r="X420" i="2"/>
  <c r="X419" i="2"/>
  <c r="BO418" i="2"/>
  <c r="BM418" i="2"/>
  <c r="Y418" i="2"/>
  <c r="X508" i="2" s="1"/>
  <c r="P418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Y408" i="2" s="1"/>
  <c r="P406" i="2"/>
  <c r="X403" i="2"/>
  <c r="X402" i="2"/>
  <c r="BO401" i="2"/>
  <c r="BM401" i="2"/>
  <c r="Y401" i="2"/>
  <c r="BP401" i="2" s="1"/>
  <c r="P401" i="2"/>
  <c r="BO400" i="2"/>
  <c r="BM400" i="2"/>
  <c r="Y400" i="2"/>
  <c r="BN400" i="2" s="1"/>
  <c r="P400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BO387" i="2"/>
  <c r="BM387" i="2"/>
  <c r="Y387" i="2"/>
  <c r="Y397" i="2" s="1"/>
  <c r="P387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X374" i="2"/>
  <c r="X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X363" i="2"/>
  <c r="X362" i="2"/>
  <c r="BO361" i="2"/>
  <c r="BM361" i="2"/>
  <c r="Y361" i="2"/>
  <c r="Y362" i="2" s="1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P352" i="2"/>
  <c r="BO351" i="2"/>
  <c r="BM351" i="2"/>
  <c r="Y351" i="2"/>
  <c r="BP351" i="2" s="1"/>
  <c r="P351" i="2"/>
  <c r="X349" i="2"/>
  <c r="X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P341" i="2" s="1"/>
  <c r="P341" i="2"/>
  <c r="X337" i="2"/>
  <c r="X336" i="2"/>
  <c r="BO335" i="2"/>
  <c r="BM335" i="2"/>
  <c r="Y335" i="2"/>
  <c r="P335" i="2"/>
  <c r="BO334" i="2"/>
  <c r="BM334" i="2"/>
  <c r="Y334" i="2"/>
  <c r="P334" i="2"/>
  <c r="BO333" i="2"/>
  <c r="BM333" i="2"/>
  <c r="Y333" i="2"/>
  <c r="S508" i="2" s="1"/>
  <c r="P333" i="2"/>
  <c r="X330" i="2"/>
  <c r="X329" i="2"/>
  <c r="BO328" i="2"/>
  <c r="BM328" i="2"/>
  <c r="Y328" i="2"/>
  <c r="BP328" i="2" s="1"/>
  <c r="P328" i="2"/>
  <c r="BO327" i="2"/>
  <c r="BM327" i="2"/>
  <c r="Y327" i="2"/>
  <c r="P327" i="2"/>
  <c r="BO326" i="2"/>
  <c r="BM326" i="2"/>
  <c r="Y326" i="2"/>
  <c r="BP326" i="2" s="1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BP319" i="2" s="1"/>
  <c r="X317" i="2"/>
  <c r="X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P313" i="2"/>
  <c r="X311" i="2"/>
  <c r="X310" i="2"/>
  <c r="BO309" i="2"/>
  <c r="BM309" i="2"/>
  <c r="Y309" i="2"/>
  <c r="Z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X303" i="2"/>
  <c r="X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Z297" i="2" s="1"/>
  <c r="P297" i="2"/>
  <c r="BO296" i="2"/>
  <c r="BM296" i="2"/>
  <c r="Y296" i="2"/>
  <c r="P296" i="2"/>
  <c r="BO295" i="2"/>
  <c r="BM295" i="2"/>
  <c r="Y295" i="2"/>
  <c r="BP295" i="2" s="1"/>
  <c r="P295" i="2"/>
  <c r="X293" i="2"/>
  <c r="X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BO287" i="2"/>
  <c r="BM287" i="2"/>
  <c r="Y287" i="2"/>
  <c r="Z287" i="2" s="1"/>
  <c r="P287" i="2"/>
  <c r="X284" i="2"/>
  <c r="X283" i="2"/>
  <c r="BO282" i="2"/>
  <c r="BM282" i="2"/>
  <c r="Y282" i="2"/>
  <c r="P282" i="2"/>
  <c r="X279" i="2"/>
  <c r="X278" i="2"/>
  <c r="BO277" i="2"/>
  <c r="BM277" i="2"/>
  <c r="Y277" i="2"/>
  <c r="BP277" i="2" s="1"/>
  <c r="P277" i="2"/>
  <c r="X275" i="2"/>
  <c r="X274" i="2"/>
  <c r="BO273" i="2"/>
  <c r="BM273" i="2"/>
  <c r="Y273" i="2"/>
  <c r="P508" i="2" s="1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BO260" i="2"/>
  <c r="BM260" i="2"/>
  <c r="Y260" i="2"/>
  <c r="BN260" i="2" s="1"/>
  <c r="P260" i="2"/>
  <c r="BO259" i="2"/>
  <c r="BM259" i="2"/>
  <c r="Y259" i="2"/>
  <c r="BN259" i="2" s="1"/>
  <c r="BO258" i="2"/>
  <c r="BM258" i="2"/>
  <c r="Y258" i="2"/>
  <c r="BP258" i="2" s="1"/>
  <c r="P258" i="2"/>
  <c r="X255" i="2"/>
  <c r="X254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N242" i="2" s="1"/>
  <c r="P242" i="2"/>
  <c r="BO241" i="2"/>
  <c r="BM241" i="2"/>
  <c r="Y241" i="2"/>
  <c r="Z241" i="2" s="1"/>
  <c r="BO240" i="2"/>
  <c r="BM240" i="2"/>
  <c r="Y240" i="2"/>
  <c r="BN240" i="2" s="1"/>
  <c r="P240" i="2"/>
  <c r="X238" i="2"/>
  <c r="X237" i="2"/>
  <c r="BO236" i="2"/>
  <c r="BM236" i="2"/>
  <c r="Y236" i="2"/>
  <c r="Z236" i="2" s="1"/>
  <c r="Z237" i="2" s="1"/>
  <c r="X234" i="2"/>
  <c r="X233" i="2"/>
  <c r="BO232" i="2"/>
  <c r="BM232" i="2"/>
  <c r="Y232" i="2"/>
  <c r="BN232" i="2" s="1"/>
  <c r="P232" i="2"/>
  <c r="X230" i="2"/>
  <c r="X229" i="2"/>
  <c r="BO228" i="2"/>
  <c r="BM228" i="2"/>
  <c r="Y228" i="2"/>
  <c r="BP228" i="2" s="1"/>
  <c r="BO227" i="2"/>
  <c r="BM227" i="2"/>
  <c r="Y227" i="2"/>
  <c r="BN227" i="2" s="1"/>
  <c r="P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P182" i="2"/>
  <c r="BO181" i="2"/>
  <c r="BM181" i="2"/>
  <c r="Y181" i="2"/>
  <c r="BN181" i="2" s="1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P158" i="2"/>
  <c r="X156" i="2"/>
  <c r="X155" i="2"/>
  <c r="BO154" i="2"/>
  <c r="BM154" i="2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Z142" i="2" s="1"/>
  <c r="BO141" i="2"/>
  <c r="BM141" i="2"/>
  <c r="Y141" i="2"/>
  <c r="BP141" i="2" s="1"/>
  <c r="P141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Y133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P107" i="2"/>
  <c r="X105" i="2"/>
  <c r="X104" i="2"/>
  <c r="BO103" i="2"/>
  <c r="BM103" i="2"/>
  <c r="Y103" i="2"/>
  <c r="P103" i="2"/>
  <c r="BO102" i="2"/>
  <c r="BM102" i="2"/>
  <c r="Y102" i="2"/>
  <c r="Z102" i="2" s="1"/>
  <c r="P102" i="2"/>
  <c r="BO101" i="2"/>
  <c r="BM101" i="2"/>
  <c r="Y101" i="2"/>
  <c r="P101" i="2"/>
  <c r="BO100" i="2"/>
  <c r="BM100" i="2"/>
  <c r="Y100" i="2"/>
  <c r="P100" i="2"/>
  <c r="X97" i="2"/>
  <c r="X96" i="2"/>
  <c r="BO95" i="2"/>
  <c r="BM95" i="2"/>
  <c r="Y95" i="2"/>
  <c r="P95" i="2"/>
  <c r="BO94" i="2"/>
  <c r="BM94" i="2"/>
  <c r="Y94" i="2"/>
  <c r="BN94" i="2" s="1"/>
  <c r="P94" i="2"/>
  <c r="BO93" i="2"/>
  <c r="BM93" i="2"/>
  <c r="Y93" i="2"/>
  <c r="Z93" i="2" s="1"/>
  <c r="P93" i="2"/>
  <c r="BO92" i="2"/>
  <c r="BM92" i="2"/>
  <c r="Y92" i="2"/>
  <c r="BP92" i="2" s="1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P72" i="2"/>
  <c r="X70" i="2"/>
  <c r="X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N62" i="2" s="1"/>
  <c r="P62" i="2"/>
  <c r="BO61" i="2"/>
  <c r="BM61" i="2"/>
  <c r="Y61" i="2"/>
  <c r="BN61" i="2" s="1"/>
  <c r="P61" i="2"/>
  <c r="BO60" i="2"/>
  <c r="BM60" i="2"/>
  <c r="Y60" i="2"/>
  <c r="P60" i="2"/>
  <c r="X58" i="2"/>
  <c r="X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BP51" i="2" s="1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P42" i="2"/>
  <c r="BO41" i="2"/>
  <c r="BM41" i="2"/>
  <c r="Y41" i="2"/>
  <c r="BN41" i="2" s="1"/>
  <c r="P41" i="2"/>
  <c r="BO40" i="2"/>
  <c r="BM40" i="2"/>
  <c r="Y40" i="2"/>
  <c r="C508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Z30" i="2" s="1"/>
  <c r="P30" i="2"/>
  <c r="BO29" i="2"/>
  <c r="BM29" i="2"/>
  <c r="Y29" i="2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197" i="2" l="1"/>
  <c r="BN197" i="2"/>
  <c r="Z251" i="2"/>
  <c r="BN251" i="2"/>
  <c r="Z67" i="2"/>
  <c r="Z108" i="2"/>
  <c r="Z164" i="2"/>
  <c r="BN164" i="2"/>
  <c r="Z308" i="2"/>
  <c r="BN308" i="2"/>
  <c r="Z400" i="2"/>
  <c r="Z402" i="2" s="1"/>
  <c r="Z435" i="2"/>
  <c r="BN435" i="2"/>
  <c r="Z187" i="2"/>
  <c r="BN187" i="2"/>
  <c r="Z209" i="2"/>
  <c r="BN209" i="2"/>
  <c r="Z341" i="2"/>
  <c r="Z372" i="2"/>
  <c r="Z373" i="2" s="1"/>
  <c r="Y373" i="2"/>
  <c r="Z381" i="2"/>
  <c r="Z382" i="2" s="1"/>
  <c r="BN381" i="2"/>
  <c r="BP381" i="2"/>
  <c r="Y382" i="2"/>
  <c r="Z454" i="2"/>
  <c r="Z34" i="2"/>
  <c r="Z35" i="2" s="1"/>
  <c r="Z61" i="2"/>
  <c r="Z87" i="2"/>
  <c r="BN87" i="2"/>
  <c r="BP94" i="2"/>
  <c r="Z161" i="2"/>
  <c r="Z176" i="2"/>
  <c r="Z177" i="2" s="1"/>
  <c r="Z192" i="2"/>
  <c r="Z205" i="2"/>
  <c r="BN205" i="2"/>
  <c r="BP242" i="2"/>
  <c r="BP300" i="2"/>
  <c r="Z326" i="2"/>
  <c r="BN326" i="2"/>
  <c r="Z347" i="2"/>
  <c r="BN347" i="2"/>
  <c r="Z391" i="2"/>
  <c r="BN391" i="2"/>
  <c r="Z461" i="2"/>
  <c r="BN461" i="2"/>
  <c r="Y478" i="2"/>
  <c r="Z475" i="2"/>
  <c r="Y188" i="2"/>
  <c r="Y425" i="2"/>
  <c r="Y36" i="2"/>
  <c r="BP56" i="2"/>
  <c r="Z62" i="2"/>
  <c r="Z75" i="2"/>
  <c r="BN75" i="2"/>
  <c r="Y111" i="2"/>
  <c r="Z109" i="2"/>
  <c r="BN109" i="2"/>
  <c r="Z131" i="2"/>
  <c r="Z148" i="2"/>
  <c r="I508" i="2"/>
  <c r="Y167" i="2"/>
  <c r="Z162" i="2"/>
  <c r="BN162" i="2"/>
  <c r="Z166" i="2"/>
  <c r="BN166" i="2"/>
  <c r="Z186" i="2"/>
  <c r="Z188" i="2" s="1"/>
  <c r="Z196" i="2"/>
  <c r="Z204" i="2"/>
  <c r="Z207" i="2"/>
  <c r="BN207" i="2"/>
  <c r="Z225" i="2"/>
  <c r="BN225" i="2"/>
  <c r="BP232" i="2"/>
  <c r="Y233" i="2"/>
  <c r="Y234" i="2"/>
  <c r="Z249" i="2"/>
  <c r="BN249" i="2"/>
  <c r="Z258" i="2"/>
  <c r="BN258" i="2"/>
  <c r="BP259" i="2"/>
  <c r="Z261" i="2"/>
  <c r="BN261" i="2"/>
  <c r="Z267" i="2"/>
  <c r="BP290" i="2"/>
  <c r="Z306" i="2"/>
  <c r="BN306" i="2"/>
  <c r="Z315" i="2"/>
  <c r="BN315" i="2"/>
  <c r="Z319" i="2"/>
  <c r="BN319" i="2"/>
  <c r="Z328" i="2"/>
  <c r="BN328" i="2"/>
  <c r="Z346" i="2"/>
  <c r="Z368" i="2"/>
  <c r="Z390" i="2"/>
  <c r="Z393" i="2"/>
  <c r="BN393" i="2"/>
  <c r="Z401" i="2"/>
  <c r="BN401" i="2"/>
  <c r="Y402" i="2"/>
  <c r="Z423" i="2"/>
  <c r="Z424" i="2" s="1"/>
  <c r="Z439" i="2"/>
  <c r="Z452" i="2"/>
  <c r="BN452" i="2"/>
  <c r="Z460" i="2"/>
  <c r="BN27" i="2"/>
  <c r="Z27" i="2"/>
  <c r="BP54" i="2"/>
  <c r="BN54" i="2"/>
  <c r="Z54" i="2"/>
  <c r="BN72" i="2"/>
  <c r="BP72" i="2"/>
  <c r="BP103" i="2"/>
  <c r="BN103" i="2"/>
  <c r="Z103" i="2"/>
  <c r="BP114" i="2"/>
  <c r="BN114" i="2"/>
  <c r="Z114" i="2"/>
  <c r="Z115" i="2"/>
  <c r="BP115" i="2"/>
  <c r="BN115" i="2"/>
  <c r="BN26" i="2"/>
  <c r="Z26" i="2"/>
  <c r="BP27" i="2"/>
  <c r="BP29" i="2"/>
  <c r="BN29" i="2"/>
  <c r="Z29" i="2"/>
  <c r="BP42" i="2"/>
  <c r="BN42" i="2"/>
  <c r="Z42" i="2"/>
  <c r="D508" i="2"/>
  <c r="Z51" i="2"/>
  <c r="Y64" i="2"/>
  <c r="Y63" i="2"/>
  <c r="BP60" i="2"/>
  <c r="BN60" i="2"/>
  <c r="Z60" i="2"/>
  <c r="BN81" i="2"/>
  <c r="BP81" i="2"/>
  <c r="Y82" i="2"/>
  <c r="BN88" i="2"/>
  <c r="BP88" i="2"/>
  <c r="F508" i="2"/>
  <c r="BP101" i="2"/>
  <c r="BN101" i="2"/>
  <c r="Z101" i="2"/>
  <c r="Y156" i="2"/>
  <c r="BN158" i="2"/>
  <c r="BP158" i="2"/>
  <c r="Y168" i="2"/>
  <c r="BP171" i="2"/>
  <c r="BP194" i="2"/>
  <c r="Y200" i="2"/>
  <c r="BN210" i="2"/>
  <c r="BP210" i="2"/>
  <c r="BP214" i="2"/>
  <c r="BN222" i="2"/>
  <c r="BP222" i="2"/>
  <c r="BN226" i="2"/>
  <c r="BP226" i="2"/>
  <c r="BP240" i="2"/>
  <c r="BN252" i="2"/>
  <c r="BP252" i="2"/>
  <c r="BN268" i="2"/>
  <c r="BP268" i="2"/>
  <c r="Y275" i="2"/>
  <c r="Q508" i="2"/>
  <c r="Y284" i="2"/>
  <c r="Y283" i="2"/>
  <c r="BP282" i="2"/>
  <c r="BN282" i="2"/>
  <c r="BP288" i="2"/>
  <c r="BN288" i="2"/>
  <c r="Z288" i="2"/>
  <c r="BP296" i="2"/>
  <c r="BN296" i="2"/>
  <c r="Z296" i="2"/>
  <c r="BP305" i="2"/>
  <c r="BN305" i="2"/>
  <c r="Z305" i="2"/>
  <c r="BN309" i="2"/>
  <c r="BP309" i="2"/>
  <c r="Y317" i="2"/>
  <c r="Z313" i="2"/>
  <c r="BP322" i="2"/>
  <c r="Z322" i="2"/>
  <c r="BN334" i="2"/>
  <c r="Z334" i="2"/>
  <c r="BP342" i="2"/>
  <c r="BN342" i="2"/>
  <c r="Z342" i="2"/>
  <c r="BN343" i="2"/>
  <c r="BP343" i="2"/>
  <c r="BP344" i="2"/>
  <c r="Z344" i="2"/>
  <c r="BP352" i="2"/>
  <c r="BN352" i="2"/>
  <c r="Z352" i="2"/>
  <c r="BP357" i="2"/>
  <c r="Z357" i="2"/>
  <c r="BP367" i="2"/>
  <c r="BN367" i="2"/>
  <c r="Z367" i="2"/>
  <c r="BN388" i="2"/>
  <c r="Z388" i="2"/>
  <c r="BN394" i="2"/>
  <c r="BP394" i="2"/>
  <c r="BN395" i="2"/>
  <c r="BP395" i="2"/>
  <c r="BP430" i="2"/>
  <c r="Z430" i="2"/>
  <c r="BN436" i="2"/>
  <c r="BP436" i="2"/>
  <c r="BN437" i="2"/>
  <c r="BP437" i="2"/>
  <c r="BP453" i="2"/>
  <c r="BN453" i="2"/>
  <c r="Z453" i="2"/>
  <c r="BP470" i="2"/>
  <c r="Z470" i="2"/>
  <c r="BN30" i="2"/>
  <c r="BP30" i="2"/>
  <c r="BP34" i="2"/>
  <c r="BN55" i="2"/>
  <c r="BP55" i="2"/>
  <c r="BP61" i="2"/>
  <c r="BP62" i="2"/>
  <c r="Y70" i="2"/>
  <c r="BN66" i="2"/>
  <c r="BP66" i="2"/>
  <c r="BN76" i="2"/>
  <c r="BP76" i="2"/>
  <c r="Y83" i="2"/>
  <c r="E508" i="2"/>
  <c r="BN93" i="2"/>
  <c r="BP93" i="2"/>
  <c r="BP108" i="2"/>
  <c r="Z116" i="2"/>
  <c r="BN120" i="2"/>
  <c r="BP120" i="2"/>
  <c r="Y121" i="2"/>
  <c r="Y122" i="2"/>
  <c r="G508" i="2"/>
  <c r="Z126" i="2"/>
  <c r="Z127" i="2" s="1"/>
  <c r="BN126" i="2"/>
  <c r="BP131" i="2"/>
  <c r="Y137" i="2"/>
  <c r="H508" i="2"/>
  <c r="Y143" i="2"/>
  <c r="BP146" i="2"/>
  <c r="Z154" i="2"/>
  <c r="Z155" i="2" s="1"/>
  <c r="BN154" i="2"/>
  <c r="BP154" i="2"/>
  <c r="Y155" i="2"/>
  <c r="Z159" i="2"/>
  <c r="BP161" i="2"/>
  <c r="Z163" i="2"/>
  <c r="BN163" i="2"/>
  <c r="Z165" i="2"/>
  <c r="Z171" i="2"/>
  <c r="Z172" i="2"/>
  <c r="BN172" i="2"/>
  <c r="BP181" i="2"/>
  <c r="Y183" i="2"/>
  <c r="BP186" i="2"/>
  <c r="Y189" i="2"/>
  <c r="Y199" i="2"/>
  <c r="BN191" i="2"/>
  <c r="BP191" i="2"/>
  <c r="Z194" i="2"/>
  <c r="Z195" i="2"/>
  <c r="BN195" i="2"/>
  <c r="BP196" i="2"/>
  <c r="Z198" i="2"/>
  <c r="Z202" i="2"/>
  <c r="BP204" i="2"/>
  <c r="Z206" i="2"/>
  <c r="BN206" i="2"/>
  <c r="Z208" i="2"/>
  <c r="Z214" i="2"/>
  <c r="Z215" i="2"/>
  <c r="BN215" i="2"/>
  <c r="Y229" i="2"/>
  <c r="Z221" i="2"/>
  <c r="BN221" i="2"/>
  <c r="Z223" i="2"/>
  <c r="Z224" i="2"/>
  <c r="BP227" i="2"/>
  <c r="Z228" i="2"/>
  <c r="BN236" i="2"/>
  <c r="BP236" i="2"/>
  <c r="Y237" i="2"/>
  <c r="Z240" i="2"/>
  <c r="BN241" i="2"/>
  <c r="BP241" i="2"/>
  <c r="Z244" i="2"/>
  <c r="L508" i="2"/>
  <c r="Z250" i="2"/>
  <c r="BP253" i="2"/>
  <c r="Y254" i="2"/>
  <c r="Y255" i="2"/>
  <c r="M508" i="2"/>
  <c r="Y270" i="2"/>
  <c r="Z273" i="2"/>
  <c r="Z274" i="2" s="1"/>
  <c r="Z277" i="2"/>
  <c r="Z278" i="2" s="1"/>
  <c r="Y278" i="2"/>
  <c r="BN295" i="2"/>
  <c r="Z295" i="2"/>
  <c r="BP298" i="2"/>
  <c r="BN298" i="2"/>
  <c r="Z298" i="2"/>
  <c r="BP307" i="2"/>
  <c r="Z307" i="2"/>
  <c r="BP313" i="2"/>
  <c r="BP314" i="2"/>
  <c r="BN314" i="2"/>
  <c r="Z314" i="2"/>
  <c r="Y330" i="2"/>
  <c r="Z327" i="2"/>
  <c r="BP334" i="2"/>
  <c r="BP335" i="2"/>
  <c r="BN335" i="2"/>
  <c r="Z335" i="2"/>
  <c r="Y370" i="2"/>
  <c r="Z366" i="2"/>
  <c r="BP388" i="2"/>
  <c r="BP389" i="2"/>
  <c r="BN389" i="2"/>
  <c r="Z389" i="2"/>
  <c r="BP392" i="2"/>
  <c r="Z392" i="2"/>
  <c r="BP410" i="2"/>
  <c r="Z410" i="2"/>
  <c r="BN418" i="2"/>
  <c r="BP418" i="2"/>
  <c r="Y419" i="2"/>
  <c r="BP432" i="2"/>
  <c r="BN432" i="2"/>
  <c r="Z432" i="2"/>
  <c r="BN440" i="2"/>
  <c r="BP445" i="2"/>
  <c r="BN445" i="2"/>
  <c r="Z445" i="2"/>
  <c r="Z447" i="2" s="1"/>
  <c r="BP455" i="2"/>
  <c r="BN455" i="2"/>
  <c r="Z455" i="2"/>
  <c r="AA508" i="2"/>
  <c r="Y471" i="2"/>
  <c r="BN468" i="2"/>
  <c r="Y292" i="2"/>
  <c r="BN289" i="2"/>
  <c r="BP289" i="2"/>
  <c r="Y302" i="2"/>
  <c r="BN299" i="2"/>
  <c r="BP299" i="2"/>
  <c r="Y311" i="2"/>
  <c r="Y323" i="2"/>
  <c r="BP346" i="2"/>
  <c r="BP390" i="2"/>
  <c r="BP400" i="2"/>
  <c r="Y403" i="2"/>
  <c r="BN406" i="2"/>
  <c r="BP406" i="2"/>
  <c r="Y407" i="2"/>
  <c r="BN411" i="2"/>
  <c r="BP423" i="2"/>
  <c r="Y448" i="2"/>
  <c r="BN446" i="2"/>
  <c r="BP446" i="2"/>
  <c r="Y457" i="2"/>
  <c r="BP460" i="2"/>
  <c r="BN469" i="2"/>
  <c r="BP450" i="2"/>
  <c r="Z450" i="2"/>
  <c r="Z451" i="2"/>
  <c r="BN451" i="2"/>
  <c r="Z434" i="2"/>
  <c r="Z433" i="2"/>
  <c r="BN433" i="2"/>
  <c r="Z508" i="2"/>
  <c r="Z431" i="2"/>
  <c r="BN431" i="2"/>
  <c r="U508" i="2"/>
  <c r="BN376" i="2"/>
  <c r="Z351" i="2"/>
  <c r="Z353" i="2" s="1"/>
  <c r="X502" i="2"/>
  <c r="Y96" i="2"/>
  <c r="X500" i="2"/>
  <c r="X498" i="2"/>
  <c r="Z92" i="2"/>
  <c r="BN92" i="2"/>
  <c r="BP100" i="2"/>
  <c r="Z100" i="2"/>
  <c r="Y105" i="2"/>
  <c r="BP52" i="2"/>
  <c r="Y58" i="2"/>
  <c r="Y57" i="2"/>
  <c r="X499" i="2"/>
  <c r="Z52" i="2"/>
  <c r="Z82" i="2"/>
  <c r="Z41" i="2"/>
  <c r="Y138" i="2"/>
  <c r="Y178" i="2"/>
  <c r="Y24" i="2"/>
  <c r="Z68" i="2"/>
  <c r="Z130" i="2"/>
  <c r="BN148" i="2"/>
  <c r="Z160" i="2"/>
  <c r="Z170" i="2"/>
  <c r="Y184" i="2"/>
  <c r="Z193" i="2"/>
  <c r="Z203" i="2"/>
  <c r="BN244" i="2"/>
  <c r="BN267" i="2"/>
  <c r="Y293" i="2"/>
  <c r="Y303" i="2"/>
  <c r="BN322" i="2"/>
  <c r="Z333" i="2"/>
  <c r="Z345" i="2"/>
  <c r="BN357" i="2"/>
  <c r="Y363" i="2"/>
  <c r="Y378" i="2"/>
  <c r="Z387" i="2"/>
  <c r="Y398" i="2"/>
  <c r="BN410" i="2"/>
  <c r="BN439" i="2"/>
  <c r="Z459" i="2"/>
  <c r="Z476" i="2"/>
  <c r="BP490" i="2"/>
  <c r="J508" i="2"/>
  <c r="BN80" i="2"/>
  <c r="Z107" i="2"/>
  <c r="BN28" i="2"/>
  <c r="Z73" i="2"/>
  <c r="BN86" i="2"/>
  <c r="Y89" i="2"/>
  <c r="BN102" i="2"/>
  <c r="BN125" i="2"/>
  <c r="Z135" i="2"/>
  <c r="BN165" i="2"/>
  <c r="BN198" i="2"/>
  <c r="BN208" i="2"/>
  <c r="Y211" i="2"/>
  <c r="BN224" i="2"/>
  <c r="BN250" i="2"/>
  <c r="BN273" i="2"/>
  <c r="BN287" i="2"/>
  <c r="BN297" i="2"/>
  <c r="BN307" i="2"/>
  <c r="Y310" i="2"/>
  <c r="BN327" i="2"/>
  <c r="BN368" i="2"/>
  <c r="BN392" i="2"/>
  <c r="Z413" i="2"/>
  <c r="Z429" i="2"/>
  <c r="BN434" i="2"/>
  <c r="BN444" i="2"/>
  <c r="Y447" i="2"/>
  <c r="BN454" i="2"/>
  <c r="BP468" i="2"/>
  <c r="Z481" i="2"/>
  <c r="Y486" i="2"/>
  <c r="K508" i="2"/>
  <c r="Y230" i="2"/>
  <c r="Y97" i="2"/>
  <c r="F9" i="2"/>
  <c r="Y31" i="2"/>
  <c r="BN53" i="2"/>
  <c r="H9" i="2"/>
  <c r="Z56" i="2"/>
  <c r="BN68" i="2"/>
  <c r="BP80" i="2"/>
  <c r="Z94" i="2"/>
  <c r="BN107" i="2"/>
  <c r="Y110" i="2"/>
  <c r="Y118" i="2"/>
  <c r="BN130" i="2"/>
  <c r="Z141" i="2"/>
  <c r="Z143" i="2" s="1"/>
  <c r="Z146" i="2"/>
  <c r="BN160" i="2"/>
  <c r="BN170" i="2"/>
  <c r="Y173" i="2"/>
  <c r="Z181" i="2"/>
  <c r="BN193" i="2"/>
  <c r="BN203" i="2"/>
  <c r="Y216" i="2"/>
  <c r="Z227" i="2"/>
  <c r="Z232" i="2"/>
  <c r="Z233" i="2" s="1"/>
  <c r="Z242" i="2"/>
  <c r="Z253" i="2"/>
  <c r="Z259" i="2"/>
  <c r="Y279" i="2"/>
  <c r="Z290" i="2"/>
  <c r="Z300" i="2"/>
  <c r="Z320" i="2"/>
  <c r="BN333" i="2"/>
  <c r="Y336" i="2"/>
  <c r="BN345" i="2"/>
  <c r="Y348" i="2"/>
  <c r="Y374" i="2"/>
  <c r="BN387" i="2"/>
  <c r="Z395" i="2"/>
  <c r="Z437" i="2"/>
  <c r="BN459" i="2"/>
  <c r="Y462" i="2"/>
  <c r="Y472" i="2"/>
  <c r="BN476" i="2"/>
  <c r="Y491" i="2"/>
  <c r="J9" i="2"/>
  <c r="BP28" i="2"/>
  <c r="BN40" i="2"/>
  <c r="BP86" i="2"/>
  <c r="BP125" i="2"/>
  <c r="Y262" i="2"/>
  <c r="BP273" i="2"/>
  <c r="BP287" i="2"/>
  <c r="BP297" i="2"/>
  <c r="BP327" i="2"/>
  <c r="Y353" i="2"/>
  <c r="Y379" i="2"/>
  <c r="BN413" i="2"/>
  <c r="BN429" i="2"/>
  <c r="BP444" i="2"/>
  <c r="BN481" i="2"/>
  <c r="Z53" i="2"/>
  <c r="Y144" i="2"/>
  <c r="Y48" i="2"/>
  <c r="Y43" i="2"/>
  <c r="BP102" i="2"/>
  <c r="BN135" i="2"/>
  <c r="A10" i="2"/>
  <c r="Y32" i="2"/>
  <c r="Z66" i="2"/>
  <c r="Y90" i="2"/>
  <c r="BP107" i="2"/>
  <c r="BP130" i="2"/>
  <c r="BN141" i="2"/>
  <c r="BN146" i="2"/>
  <c r="Z158" i="2"/>
  <c r="BP170" i="2"/>
  <c r="Z191" i="2"/>
  <c r="Y212" i="2"/>
  <c r="Y238" i="2"/>
  <c r="Y245" i="2"/>
  <c r="BN320" i="2"/>
  <c r="BP333" i="2"/>
  <c r="Y358" i="2"/>
  <c r="BP387" i="2"/>
  <c r="Z406" i="2"/>
  <c r="Z407" i="2" s="1"/>
  <c r="Y420" i="2"/>
  <c r="BP459" i="2"/>
  <c r="Z469" i="2"/>
  <c r="Y487" i="2"/>
  <c r="O508" i="2"/>
  <c r="Z136" i="2"/>
  <c r="Z86" i="2"/>
  <c r="Z40" i="2"/>
  <c r="BP53" i="2"/>
  <c r="BN73" i="2"/>
  <c r="BP40" i="2"/>
  <c r="BN51" i="2"/>
  <c r="BN100" i="2"/>
  <c r="Y217" i="2"/>
  <c r="Y274" i="2"/>
  <c r="Z282" i="2"/>
  <c r="Z283" i="2" s="1"/>
  <c r="Y337" i="2"/>
  <c r="Y349" i="2"/>
  <c r="BN366" i="2"/>
  <c r="Y369" i="2"/>
  <c r="Z376" i="2"/>
  <c r="Z411" i="2"/>
  <c r="BP429" i="2"/>
  <c r="Z440" i="2"/>
  <c r="Z474" i="2"/>
  <c r="Z477" i="2" s="1"/>
  <c r="Y492" i="2"/>
  <c r="Z113" i="2"/>
  <c r="Y44" i="2"/>
  <c r="Y69" i="2"/>
  <c r="Y263" i="2"/>
  <c r="Y354" i="2"/>
  <c r="Y477" i="2"/>
  <c r="Y150" i="2"/>
  <c r="Y246" i="2"/>
  <c r="Y324" i="2"/>
  <c r="Y359" i="2"/>
  <c r="Y414" i="2"/>
  <c r="BN474" i="2"/>
  <c r="Y482" i="2"/>
  <c r="Z489" i="2"/>
  <c r="Z495" i="2"/>
  <c r="Z496" i="2" s="1"/>
  <c r="R508" i="2"/>
  <c r="Z467" i="2"/>
  <c r="Z22" i="2"/>
  <c r="Z23" i="2" s="1"/>
  <c r="BN34" i="2"/>
  <c r="Z46" i="2"/>
  <c r="Z47" i="2" s="1"/>
  <c r="Z95" i="2"/>
  <c r="Z147" i="2"/>
  <c r="Z182" i="2"/>
  <c r="Z243" i="2"/>
  <c r="Z260" i="2"/>
  <c r="Z266" i="2"/>
  <c r="Z291" i="2"/>
  <c r="Z301" i="2"/>
  <c r="BN313" i="2"/>
  <c r="Y316" i="2"/>
  <c r="Z321" i="2"/>
  <c r="Z356" i="2"/>
  <c r="Z358" i="2" s="1"/>
  <c r="Z361" i="2"/>
  <c r="Z362" i="2" s="1"/>
  <c r="Z396" i="2"/>
  <c r="BN423" i="2"/>
  <c r="Z438" i="2"/>
  <c r="BN450" i="2"/>
  <c r="BP474" i="2"/>
  <c r="BN489" i="2"/>
  <c r="BN495" i="2"/>
  <c r="T508" i="2"/>
  <c r="Z74" i="2"/>
  <c r="BN74" i="2"/>
  <c r="Y77" i="2"/>
  <c r="BN113" i="2"/>
  <c r="BN136" i="2"/>
  <c r="BN142" i="2"/>
  <c r="BN176" i="2"/>
  <c r="BN220" i="2"/>
  <c r="BN228" i="2"/>
  <c r="BN341" i="2"/>
  <c r="BN351" i="2"/>
  <c r="Y415" i="2"/>
  <c r="BN430" i="2"/>
  <c r="BN467" i="2"/>
  <c r="Y483" i="2"/>
  <c r="B508" i="2"/>
  <c r="BN46" i="2"/>
  <c r="BN266" i="2"/>
  <c r="BP495" i="2"/>
  <c r="V508" i="2"/>
  <c r="BN95" i="2"/>
  <c r="BN291" i="2"/>
  <c r="BN301" i="2"/>
  <c r="BN356" i="2"/>
  <c r="BN361" i="2"/>
  <c r="BN438" i="2"/>
  <c r="BP41" i="2"/>
  <c r="BP113" i="2"/>
  <c r="Y127" i="2"/>
  <c r="BP136" i="2"/>
  <c r="BP142" i="2"/>
  <c r="BP176" i="2"/>
  <c r="BP220" i="2"/>
  <c r="Y329" i="2"/>
  <c r="Z377" i="2"/>
  <c r="Z412" i="2"/>
  <c r="Y456" i="2"/>
  <c r="BP467" i="2"/>
  <c r="Z480" i="2"/>
  <c r="Z482" i="2" s="1"/>
  <c r="W508" i="2"/>
  <c r="BN22" i="2"/>
  <c r="BN243" i="2"/>
  <c r="Y269" i="2"/>
  <c r="BN321" i="2"/>
  <c r="BN396" i="2"/>
  <c r="Y441" i="2"/>
  <c r="Z72" i="2"/>
  <c r="Y104" i="2"/>
  <c r="BP22" i="2"/>
  <c r="BP46" i="2"/>
  <c r="BN67" i="2"/>
  <c r="Y78" i="2"/>
  <c r="BP95" i="2"/>
  <c r="BN116" i="2"/>
  <c r="Y132" i="2"/>
  <c r="BP147" i="2"/>
  <c r="BN159" i="2"/>
  <c r="BP182" i="2"/>
  <c r="BN192" i="2"/>
  <c r="BN202" i="2"/>
  <c r="BN223" i="2"/>
  <c r="BP260" i="2"/>
  <c r="BP266" i="2"/>
  <c r="BN277" i="2"/>
  <c r="BN344" i="2"/>
  <c r="BP361" i="2"/>
  <c r="BN372" i="2"/>
  <c r="Z418" i="2"/>
  <c r="Z419" i="2" s="1"/>
  <c r="Y424" i="2"/>
  <c r="BN470" i="2"/>
  <c r="BN475" i="2"/>
  <c r="Z485" i="2"/>
  <c r="Z486" i="2" s="1"/>
  <c r="Y496" i="2"/>
  <c r="BN182" i="2"/>
  <c r="BN377" i="2"/>
  <c r="BN412" i="2"/>
  <c r="Y442" i="2"/>
  <c r="BN480" i="2"/>
  <c r="Z490" i="2"/>
  <c r="Y128" i="2"/>
  <c r="BP159" i="2"/>
  <c r="BN485" i="2"/>
  <c r="Y497" i="2"/>
  <c r="Z69" i="2" l="1"/>
  <c r="X501" i="2"/>
  <c r="Z471" i="2"/>
  <c r="Z89" i="2"/>
  <c r="Z254" i="2"/>
  <c r="Z110" i="2"/>
  <c r="Z336" i="2"/>
  <c r="Z132" i="2"/>
  <c r="Z329" i="2"/>
  <c r="Z63" i="2"/>
  <c r="Z369" i="2"/>
  <c r="Z31" i="2"/>
  <c r="Z269" i="2"/>
  <c r="Z199" i="2"/>
  <c r="Z167" i="2"/>
  <c r="Z57" i="2"/>
  <c r="Z292" i="2"/>
  <c r="Z262" i="2"/>
  <c r="Z229" i="2"/>
  <c r="Z462" i="2"/>
  <c r="Z348" i="2"/>
  <c r="Z173" i="2"/>
  <c r="Z104" i="2"/>
  <c r="Z491" i="2"/>
  <c r="Z245" i="2"/>
  <c r="Z441" i="2"/>
  <c r="Z137" i="2"/>
  <c r="Z323" i="2"/>
  <c r="Z117" i="2"/>
  <c r="Z302" i="2"/>
  <c r="Z211" i="2"/>
  <c r="Z456" i="2"/>
  <c r="Z216" i="2"/>
  <c r="Z316" i="2"/>
  <c r="Z310" i="2"/>
  <c r="Z96" i="2"/>
  <c r="Y502" i="2"/>
  <c r="Z183" i="2"/>
  <c r="Y500" i="2"/>
  <c r="Z378" i="2"/>
  <c r="Z149" i="2"/>
  <c r="Z43" i="2"/>
  <c r="Z77" i="2"/>
  <c r="Y499" i="2"/>
  <c r="Z397" i="2"/>
  <c r="Z414" i="2"/>
  <c r="Y498" i="2"/>
  <c r="Z503" i="2" l="1"/>
  <c r="Y501" i="2"/>
</calcChain>
</file>

<file path=xl/sharedStrings.xml><?xml version="1.0" encoding="utf-8"?>
<sst xmlns="http://schemas.openxmlformats.org/spreadsheetml/2006/main" count="3647" uniqueCount="789">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</sst>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6" zoomScaleNormal="100" zoomScaleSheetLayoutView="100" workbookViewId="0">
      <selection activeCell="J300" sqref="J30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/>
      <c r="R5" s="559"/>
      <c r="T5" s="560" t="s">
        <v>3</v>
      </c>
      <c r="U5" s="561"/>
      <c r="V5" s="562" t="s">
        <v>760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771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 xml:space="preserve"> 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/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>
        <v>45965</v>
      </c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>
        <v>0.54166666666666663</v>
      </c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100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106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107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108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86.4</v>
      </c>
      <c r="Y40" s="55">
        <f>IFERROR(IF(X40="",0,CEILING((X40/$H40),1)*$H40),"")</f>
        <v>86.4</v>
      </c>
      <c r="Z40" s="41">
        <f>IFERROR(IF(Y40=0,"",ROUNDUP(Y40/H40,0)*0.01898),"")</f>
        <v>0.15184</v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89.88</v>
      </c>
      <c r="BN40" s="78">
        <f>IFERROR(Y40*I40/H40,"0")</f>
        <v>89.88</v>
      </c>
      <c r="BO40" s="78">
        <f>IFERROR(1/J40*(X40/H40),"0")</f>
        <v>0.125</v>
      </c>
      <c r="BP40" s="78">
        <f>IFERROR(1/J40*(Y40/H40),"0")</f>
        <v>0.125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8</v>
      </c>
      <c r="Y43" s="43">
        <f>IFERROR(Y40/H40,"0")+IFERROR(Y41/H41,"0")+IFERROR(Y42/H42,"0")</f>
        <v>8</v>
      </c>
      <c r="Z43" s="43">
        <f>IFERROR(IF(Z40="",0,Z40),"0")+IFERROR(IF(Z41="",0,Z41),"0")+IFERROR(IF(Z42="",0,Z42),"0")</f>
        <v>0.15184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86.4</v>
      </c>
      <c r="Y44" s="43">
        <f>IFERROR(SUM(Y40:Y42),"0")</f>
        <v>86.4</v>
      </c>
      <c r="Z44" s="42"/>
      <c r="AA44" s="67"/>
      <c r="AB44" s="67"/>
      <c r="AC44" s="67"/>
    </row>
    <row r="45" spans="1:68" ht="14.25" customHeight="1" x14ac:dyDescent="0.25">
      <c r="A45" s="622" t="s">
        <v>82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122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108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86.4</v>
      </c>
      <c r="Y52" s="55">
        <f t="shared" si="0"/>
        <v>86.4</v>
      </c>
      <c r="Z52" s="41">
        <f>IFERROR(IF(Y52=0,"",ROUNDUP(Y52/H52,0)*0.01898),"")</f>
        <v>0.15184</v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89.88</v>
      </c>
      <c r="BN52" s="78">
        <f t="shared" si="2"/>
        <v>89.88</v>
      </c>
      <c r="BO52" s="78">
        <f t="shared" si="3"/>
        <v>0.125</v>
      </c>
      <c r="BP52" s="78">
        <f t="shared" si="4"/>
        <v>0.125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8</v>
      </c>
      <c r="Y57" s="43">
        <f>IFERROR(Y51/H51,"0")+IFERROR(Y52/H52,"0")+IFERROR(Y53/H53,"0")+IFERROR(Y54/H54,"0")+IFERROR(Y55/H55,"0")+IFERROR(Y56/H56,"0")</f>
        <v>8</v>
      </c>
      <c r="Z57" s="43">
        <f>IFERROR(IF(Z51="",0,Z51),"0")+IFERROR(IF(Z52="",0,Z52),"0")+IFERROR(IF(Z53="",0,Z53),"0")+IFERROR(IF(Z54="",0,Z54),"0")+IFERROR(IF(Z55="",0,Z55),"0")+IFERROR(IF(Z56="",0,Z56),"0")</f>
        <v>0.15184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86.4</v>
      </c>
      <c r="Y58" s="43">
        <f>IFERROR(SUM(Y51:Y56),"0")</f>
        <v>86.4</v>
      </c>
      <c r="Z58" s="42"/>
      <c r="AA58" s="67"/>
      <c r="AB58" s="67"/>
      <c r="AC58" s="67"/>
    </row>
    <row r="59" spans="1:68" ht="14.25" customHeight="1" x14ac:dyDescent="0.25">
      <c r="A59" s="622" t="s">
        <v>140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76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82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170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62.4</v>
      </c>
      <c r="Y80" s="55">
        <f>IFERROR(IF(X80="",0,CEILING((X80/$H80),1)*$H80),"")</f>
        <v>62.4</v>
      </c>
      <c r="Z80" s="41">
        <f>IFERROR(IF(Y80=0,"",ROUNDUP(Y80/H80,0)*0.01898),"")</f>
        <v>0.15184</v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65.88</v>
      </c>
      <c r="BN80" s="78">
        <f>IFERROR(Y80*I80/H80,"0")</f>
        <v>65.88</v>
      </c>
      <c r="BO80" s="78">
        <f>IFERROR(1/J80*(X80/H80),"0")</f>
        <v>0.125</v>
      </c>
      <c r="BP80" s="78">
        <f>IFERROR(1/J80*(Y80/H80),"0")</f>
        <v>0.125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8</v>
      </c>
      <c r="Y82" s="43">
        <f>IFERROR(Y80/H80,"0")+IFERROR(Y81/H81,"0")</f>
        <v>8</v>
      </c>
      <c r="Z82" s="43">
        <f>IFERROR(IF(Z80="",0,Z80),"0")+IFERROR(IF(Z81="",0,Z81),"0")</f>
        <v>0.15184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62.4</v>
      </c>
      <c r="Y83" s="43">
        <f>IFERROR(SUM(Y80:Y81),"0")</f>
        <v>62.4</v>
      </c>
      <c r="Z83" s="42"/>
      <c r="AA83" s="67"/>
      <c r="AB83" s="67"/>
      <c r="AC83" s="67"/>
    </row>
    <row r="84" spans="1:68" ht="16.5" customHeight="1" x14ac:dyDescent="0.25">
      <c r="A84" s="621" t="s">
        <v>177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108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82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4" t="s">
        <v>187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64.8</v>
      </c>
      <c r="Y92" s="55">
        <f>IFERROR(IF(X92="",0,CEILING((X92/$H92),1)*$H92),"")</f>
        <v>64.8</v>
      </c>
      <c r="Z92" s="41">
        <f>IFERROR(IF(Y92=0,"",ROUNDUP(Y92/H92,0)*0.01898),"")</f>
        <v>0.15184</v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68.951999999999998</v>
      </c>
      <c r="BN92" s="78">
        <f>IFERROR(Y92*I92/H92,"0")</f>
        <v>68.951999999999998</v>
      </c>
      <c r="BO92" s="78">
        <f>IFERROR(1/J92*(X92/H92),"0")</f>
        <v>0.125</v>
      </c>
      <c r="BP92" s="78">
        <f>IFERROR(1/J92*(Y92/H92),"0")</f>
        <v>0.125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8</v>
      </c>
      <c r="Y96" s="43">
        <f>IFERROR(Y92/H92,"0")+IFERROR(Y93/H93,"0")+IFERROR(Y94/H94,"0")+IFERROR(Y95/H95,"0")</f>
        <v>8</v>
      </c>
      <c r="Z96" s="43">
        <f>IFERROR(IF(Z92="",0,Z92),"0")+IFERROR(IF(Z93="",0,Z93),"0")+IFERROR(IF(Z94="",0,Z94),"0")+IFERROR(IF(Z95="",0,Z95),"0")</f>
        <v>0.15184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64.8</v>
      </c>
      <c r="Y97" s="43">
        <f>IFERROR(SUM(Y92:Y95),"0")</f>
        <v>64.8</v>
      </c>
      <c r="Z97" s="42"/>
      <c r="AA97" s="67"/>
      <c r="AB97" s="67"/>
      <c r="AC97" s="67"/>
    </row>
    <row r="98" spans="1:68" ht="16.5" customHeight="1" x14ac:dyDescent="0.25">
      <c r="A98" s="621" t="s">
        <v>197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108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140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82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64.8</v>
      </c>
      <c r="Y113" s="55">
        <f>IFERROR(IF(X113="",0,CEILING((X113/$H113),1)*$H113),"")</f>
        <v>64.8</v>
      </c>
      <c r="Z113" s="41">
        <f>IFERROR(IF(Y113=0,"",ROUNDUP(Y113/H113,0)*0.01898),"")</f>
        <v>0.15184</v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68.903999999999996</v>
      </c>
      <c r="BN113" s="78">
        <f>IFERROR(Y113*I113/H113,"0")</f>
        <v>68.903999999999996</v>
      </c>
      <c r="BO113" s="78">
        <f>IFERROR(1/J113*(X113/H113),"0")</f>
        <v>0.125</v>
      </c>
      <c r="BP113" s="78">
        <f>IFERROR(1/J113*(Y113/H113),"0")</f>
        <v>0.125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8</v>
      </c>
      <c r="Y117" s="43">
        <f>IFERROR(Y113/H113,"0")+IFERROR(Y114/H114,"0")+IFERROR(Y115/H115,"0")+IFERROR(Y116/H116,"0")</f>
        <v>8</v>
      </c>
      <c r="Z117" s="43">
        <f>IFERROR(IF(Z113="",0,Z113),"0")+IFERROR(IF(Z114="",0,Z114),"0")+IFERROR(IF(Z115="",0,Z115),"0")+IFERROR(IF(Z116="",0,Z116),"0")</f>
        <v>0.15184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64.8</v>
      </c>
      <c r="Y118" s="43">
        <f>IFERROR(SUM(Y113:Y116),"0")</f>
        <v>64.8</v>
      </c>
      <c r="Z118" s="42"/>
      <c r="AA118" s="67"/>
      <c r="AB118" s="67"/>
      <c r="AC118" s="67"/>
    </row>
    <row r="119" spans="1:68" ht="14.25" customHeight="1" x14ac:dyDescent="0.25">
      <c r="A119" s="622" t="s">
        <v>170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227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108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76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82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106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108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7" t="s">
        <v>244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76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255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256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140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76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100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293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296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108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140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76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82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170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356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108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623">
        <v>4680115884137</v>
      </c>
      <c r="E220" s="62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623">
        <v>4680115884236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623">
        <v>4680115884175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623">
        <v>4680115884144</v>
      </c>
      <c r="E223" s="62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2" t="s">
        <v>369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623">
        <v>4680115886551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623">
        <v>4680115884182</v>
      </c>
      <c r="E226" s="623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623">
        <v>4680115884205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6" t="s">
        <v>378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630"/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1"/>
      <c r="P229" s="627" t="s">
        <v>40</v>
      </c>
      <c r="Q229" s="628"/>
      <c r="R229" s="628"/>
      <c r="S229" s="628"/>
      <c r="T229" s="628"/>
      <c r="U229" s="628"/>
      <c r="V229" s="629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622" t="s">
        <v>140</v>
      </c>
      <c r="B231" s="622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2"/>
      <c r="O231" s="622"/>
      <c r="P231" s="622"/>
      <c r="Q231" s="622"/>
      <c r="R231" s="622"/>
      <c r="S231" s="622"/>
      <c r="T231" s="622"/>
      <c r="U231" s="622"/>
      <c r="V231" s="622"/>
      <c r="W231" s="622"/>
      <c r="X231" s="622"/>
      <c r="Y231" s="622"/>
      <c r="Z231" s="622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623">
        <v>4680115885981</v>
      </c>
      <c r="E232" s="623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5"/>
      <c r="R232" s="625"/>
      <c r="S232" s="625"/>
      <c r="T232" s="62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630"/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1"/>
      <c r="P233" s="627" t="s">
        <v>40</v>
      </c>
      <c r="Q233" s="628"/>
      <c r="R233" s="628"/>
      <c r="S233" s="628"/>
      <c r="T233" s="628"/>
      <c r="U233" s="628"/>
      <c r="V233" s="629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622" t="s">
        <v>382</v>
      </c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22"/>
      <c r="P235" s="622"/>
      <c r="Q235" s="622"/>
      <c r="R235" s="622"/>
      <c r="S235" s="622"/>
      <c r="T235" s="622"/>
      <c r="U235" s="622"/>
      <c r="V235" s="622"/>
      <c r="W235" s="622"/>
      <c r="X235" s="622"/>
      <c r="Y235" s="622"/>
      <c r="Z235" s="622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623">
        <v>4680115886803</v>
      </c>
      <c r="E236" s="623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38" t="s">
        <v>385</v>
      </c>
      <c r="Q236" s="625"/>
      <c r="R236" s="625"/>
      <c r="S236" s="625"/>
      <c r="T236" s="62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30"/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1"/>
      <c r="P237" s="627" t="s">
        <v>40</v>
      </c>
      <c r="Q237" s="628"/>
      <c r="R237" s="628"/>
      <c r="S237" s="628"/>
      <c r="T237" s="628"/>
      <c r="U237" s="628"/>
      <c r="V237" s="629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622" t="s">
        <v>387</v>
      </c>
      <c r="B239" s="622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2"/>
      <c r="O239" s="622"/>
      <c r="P239" s="622"/>
      <c r="Q239" s="622"/>
      <c r="R239" s="622"/>
      <c r="S239" s="622"/>
      <c r="T239" s="622"/>
      <c r="U239" s="622"/>
      <c r="V239" s="622"/>
      <c r="W239" s="622"/>
      <c r="X239" s="622"/>
      <c r="Y239" s="622"/>
      <c r="Z239" s="622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623">
        <v>4680115886704</v>
      </c>
      <c r="E240" s="623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5"/>
      <c r="R240" s="625"/>
      <c r="S240" s="625"/>
      <c r="T240" s="62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623">
        <v>4680115886681</v>
      </c>
      <c r="E241" s="62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0" t="s">
        <v>393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623">
        <v>4680115886735</v>
      </c>
      <c r="E242" s="623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623">
        <v>4680115886728</v>
      </c>
      <c r="E243" s="62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623">
        <v>4680115886711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31"/>
      <c r="P245" s="627" t="s">
        <v>40</v>
      </c>
      <c r="Q245" s="628"/>
      <c r="R245" s="628"/>
      <c r="S245" s="628"/>
      <c r="T245" s="628"/>
      <c r="U245" s="628"/>
      <c r="V245" s="629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621" t="s">
        <v>400</v>
      </c>
      <c r="B247" s="621"/>
      <c r="C247" s="621"/>
      <c r="D247" s="621"/>
      <c r="E247" s="621"/>
      <c r="F247" s="621"/>
      <c r="G247" s="621"/>
      <c r="H247" s="621"/>
      <c r="I247" s="621"/>
      <c r="J247" s="621"/>
      <c r="K247" s="621"/>
      <c r="L247" s="621"/>
      <c r="M247" s="621"/>
      <c r="N247" s="621"/>
      <c r="O247" s="621"/>
      <c r="P247" s="621"/>
      <c r="Q247" s="621"/>
      <c r="R247" s="621"/>
      <c r="S247" s="621"/>
      <c r="T247" s="621"/>
      <c r="U247" s="621"/>
      <c r="V247" s="621"/>
      <c r="W247" s="621"/>
      <c r="X247" s="621"/>
      <c r="Y247" s="621"/>
      <c r="Z247" s="621"/>
      <c r="AA247" s="65"/>
      <c r="AB247" s="65"/>
      <c r="AC247" s="79"/>
    </row>
    <row r="248" spans="1:68" ht="14.25" customHeight="1" x14ac:dyDescent="0.25">
      <c r="A248" s="622" t="s">
        <v>108</v>
      </c>
      <c r="B248" s="622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2"/>
      <c r="O248" s="622"/>
      <c r="P248" s="622"/>
      <c r="Q248" s="622"/>
      <c r="R248" s="622"/>
      <c r="S248" s="622"/>
      <c r="T248" s="622"/>
      <c r="U248" s="622"/>
      <c r="V248" s="622"/>
      <c r="W248" s="622"/>
      <c r="X248" s="622"/>
      <c r="Y248" s="622"/>
      <c r="Z248" s="622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623">
        <v>4680115885837</v>
      </c>
      <c r="E249" s="62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5"/>
      <c r="R249" s="625"/>
      <c r="S249" s="625"/>
      <c r="T249" s="62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623">
        <v>4680115885851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3">
        <v>4680115885806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623">
        <v>4680115885844</v>
      </c>
      <c r="E252" s="62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623">
        <v>4680115885820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0"/>
      <c r="B254" s="630"/>
      <c r="C254" s="630"/>
      <c r="D254" s="630"/>
      <c r="E254" s="630"/>
      <c r="F254" s="630"/>
      <c r="G254" s="630"/>
      <c r="H254" s="630"/>
      <c r="I254" s="630"/>
      <c r="J254" s="630"/>
      <c r="K254" s="630"/>
      <c r="L254" s="630"/>
      <c r="M254" s="630"/>
      <c r="N254" s="630"/>
      <c r="O254" s="631"/>
      <c r="P254" s="627" t="s">
        <v>40</v>
      </c>
      <c r="Q254" s="628"/>
      <c r="R254" s="628"/>
      <c r="S254" s="628"/>
      <c r="T254" s="628"/>
      <c r="U254" s="628"/>
      <c r="V254" s="629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21" t="s">
        <v>416</v>
      </c>
      <c r="B256" s="621"/>
      <c r="C256" s="621"/>
      <c r="D256" s="621"/>
      <c r="E256" s="621"/>
      <c r="F256" s="621"/>
      <c r="G256" s="621"/>
      <c r="H256" s="621"/>
      <c r="I256" s="621"/>
      <c r="J256" s="621"/>
      <c r="K256" s="621"/>
      <c r="L256" s="621"/>
      <c r="M256" s="621"/>
      <c r="N256" s="621"/>
      <c r="O256" s="621"/>
      <c r="P256" s="621"/>
      <c r="Q256" s="621"/>
      <c r="R256" s="621"/>
      <c r="S256" s="621"/>
      <c r="T256" s="621"/>
      <c r="U256" s="621"/>
      <c r="V256" s="621"/>
      <c r="W256" s="621"/>
      <c r="X256" s="621"/>
      <c r="Y256" s="621"/>
      <c r="Z256" s="621"/>
      <c r="AA256" s="65"/>
      <c r="AB256" s="65"/>
      <c r="AC256" s="79"/>
    </row>
    <row r="257" spans="1:68" ht="14.25" customHeight="1" x14ac:dyDescent="0.25">
      <c r="A257" s="622" t="s">
        <v>108</v>
      </c>
      <c r="B257" s="622"/>
      <c r="C257" s="622"/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2"/>
      <c r="O257" s="622"/>
      <c r="P257" s="622"/>
      <c r="Q257" s="622"/>
      <c r="R257" s="622"/>
      <c r="S257" s="622"/>
      <c r="T257" s="622"/>
      <c r="U257" s="622"/>
      <c r="V257" s="622"/>
      <c r="W257" s="622"/>
      <c r="X257" s="622"/>
      <c r="Y257" s="622"/>
      <c r="Z257" s="622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623">
        <v>4607091383423</v>
      </c>
      <c r="E258" s="623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5"/>
      <c r="R258" s="625"/>
      <c r="S258" s="625"/>
      <c r="T258" s="62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623">
        <v>4680115886957</v>
      </c>
      <c r="E259" s="62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0" t="s">
        <v>421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623">
        <v>4680115885660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623">
        <v>4680115886773</v>
      </c>
      <c r="E261" s="623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2" t="s">
        <v>428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30"/>
      <c r="B262" s="630"/>
      <c r="C262" s="630"/>
      <c r="D262" s="630"/>
      <c r="E262" s="630"/>
      <c r="F262" s="630"/>
      <c r="G262" s="630"/>
      <c r="H262" s="630"/>
      <c r="I262" s="630"/>
      <c r="J262" s="630"/>
      <c r="K262" s="630"/>
      <c r="L262" s="630"/>
      <c r="M262" s="630"/>
      <c r="N262" s="630"/>
      <c r="O262" s="631"/>
      <c r="P262" s="627" t="s">
        <v>40</v>
      </c>
      <c r="Q262" s="628"/>
      <c r="R262" s="628"/>
      <c r="S262" s="628"/>
      <c r="T262" s="628"/>
      <c r="U262" s="628"/>
      <c r="V262" s="629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21" t="s">
        <v>430</v>
      </c>
      <c r="B264" s="621"/>
      <c r="C264" s="621"/>
      <c r="D264" s="621"/>
      <c r="E264" s="621"/>
      <c r="F264" s="621"/>
      <c r="G264" s="621"/>
      <c r="H264" s="621"/>
      <c r="I264" s="621"/>
      <c r="J264" s="621"/>
      <c r="K264" s="621"/>
      <c r="L264" s="621"/>
      <c r="M264" s="621"/>
      <c r="N264" s="621"/>
      <c r="O264" s="621"/>
      <c r="P264" s="621"/>
      <c r="Q264" s="621"/>
      <c r="R264" s="621"/>
      <c r="S264" s="621"/>
      <c r="T264" s="621"/>
      <c r="U264" s="621"/>
      <c r="V264" s="621"/>
      <c r="W264" s="621"/>
      <c r="X264" s="621"/>
      <c r="Y264" s="621"/>
      <c r="Z264" s="621"/>
      <c r="AA264" s="65"/>
      <c r="AB264" s="65"/>
      <c r="AC264" s="79"/>
    </row>
    <row r="265" spans="1:68" ht="14.25" customHeight="1" x14ac:dyDescent="0.25">
      <c r="A265" s="622" t="s">
        <v>82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623">
        <v>4680115886186</v>
      </c>
      <c r="E266" s="623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5"/>
      <c r="R266" s="625"/>
      <c r="S266" s="625"/>
      <c r="T266" s="62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623">
        <v>4680115881228</v>
      </c>
      <c r="E267" s="623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623">
        <v>4680115881211</v>
      </c>
      <c r="E268" s="623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30"/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1"/>
      <c r="P269" s="627" t="s">
        <v>40</v>
      </c>
      <c r="Q269" s="628"/>
      <c r="R269" s="628"/>
      <c r="S269" s="628"/>
      <c r="T269" s="628"/>
      <c r="U269" s="628"/>
      <c r="V269" s="629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21" t="s">
        <v>440</v>
      </c>
      <c r="B271" s="621"/>
      <c r="C271" s="621"/>
      <c r="D271" s="621"/>
      <c r="E271" s="621"/>
      <c r="F271" s="621"/>
      <c r="G271" s="621"/>
      <c r="H271" s="621"/>
      <c r="I271" s="621"/>
      <c r="J271" s="621"/>
      <c r="K271" s="621"/>
      <c r="L271" s="621"/>
      <c r="M271" s="621"/>
      <c r="N271" s="621"/>
      <c r="O271" s="621"/>
      <c r="P271" s="621"/>
      <c r="Q271" s="621"/>
      <c r="R271" s="621"/>
      <c r="S271" s="621"/>
      <c r="T271" s="621"/>
      <c r="U271" s="621"/>
      <c r="V271" s="621"/>
      <c r="W271" s="621"/>
      <c r="X271" s="621"/>
      <c r="Y271" s="621"/>
      <c r="Z271" s="621"/>
      <c r="AA271" s="65"/>
      <c r="AB271" s="65"/>
      <c r="AC271" s="79"/>
    </row>
    <row r="272" spans="1:68" ht="14.25" customHeight="1" x14ac:dyDescent="0.25">
      <c r="A272" s="622" t="s">
        <v>76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623">
        <v>4680115880344</v>
      </c>
      <c r="E273" s="623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5"/>
      <c r="R273" s="625"/>
      <c r="S273" s="625"/>
      <c r="T273" s="6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30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31"/>
      <c r="P274" s="627" t="s">
        <v>40</v>
      </c>
      <c r="Q274" s="628"/>
      <c r="R274" s="628"/>
      <c r="S274" s="628"/>
      <c r="T274" s="628"/>
      <c r="U274" s="628"/>
      <c r="V274" s="629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22" t="s">
        <v>82</v>
      </c>
      <c r="B276" s="622"/>
      <c r="C276" s="622"/>
      <c r="D276" s="622"/>
      <c r="E276" s="622"/>
      <c r="F276" s="622"/>
      <c r="G276" s="622"/>
      <c r="H276" s="622"/>
      <c r="I276" s="622"/>
      <c r="J276" s="622"/>
      <c r="K276" s="622"/>
      <c r="L276" s="622"/>
      <c r="M276" s="622"/>
      <c r="N276" s="622"/>
      <c r="O276" s="622"/>
      <c r="P276" s="622"/>
      <c r="Q276" s="622"/>
      <c r="R276" s="622"/>
      <c r="S276" s="622"/>
      <c r="T276" s="622"/>
      <c r="U276" s="622"/>
      <c r="V276" s="622"/>
      <c r="W276" s="622"/>
      <c r="X276" s="622"/>
      <c r="Y276" s="622"/>
      <c r="Z276" s="622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3">
        <v>4680115884618</v>
      </c>
      <c r="E277" s="623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5"/>
      <c r="R277" s="625"/>
      <c r="S277" s="625"/>
      <c r="T277" s="6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30"/>
      <c r="B278" s="630"/>
      <c r="C278" s="630"/>
      <c r="D278" s="630"/>
      <c r="E278" s="630"/>
      <c r="F278" s="630"/>
      <c r="G278" s="630"/>
      <c r="H278" s="630"/>
      <c r="I278" s="630"/>
      <c r="J278" s="630"/>
      <c r="K278" s="630"/>
      <c r="L278" s="630"/>
      <c r="M278" s="630"/>
      <c r="N278" s="630"/>
      <c r="O278" s="631"/>
      <c r="P278" s="627" t="s">
        <v>40</v>
      </c>
      <c r="Q278" s="628"/>
      <c r="R278" s="628"/>
      <c r="S278" s="628"/>
      <c r="T278" s="628"/>
      <c r="U278" s="628"/>
      <c r="V278" s="629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21" t="s">
        <v>447</v>
      </c>
      <c r="B280" s="621"/>
      <c r="C280" s="621"/>
      <c r="D280" s="621"/>
      <c r="E280" s="621"/>
      <c r="F280" s="621"/>
      <c r="G280" s="621"/>
      <c r="H280" s="621"/>
      <c r="I280" s="621"/>
      <c r="J280" s="621"/>
      <c r="K280" s="621"/>
      <c r="L280" s="621"/>
      <c r="M280" s="621"/>
      <c r="N280" s="621"/>
      <c r="O280" s="621"/>
      <c r="P280" s="621"/>
      <c r="Q280" s="621"/>
      <c r="R280" s="621"/>
      <c r="S280" s="621"/>
      <c r="T280" s="621"/>
      <c r="U280" s="621"/>
      <c r="V280" s="621"/>
      <c r="W280" s="621"/>
      <c r="X280" s="621"/>
      <c r="Y280" s="621"/>
      <c r="Z280" s="621"/>
      <c r="AA280" s="65"/>
      <c r="AB280" s="65"/>
      <c r="AC280" s="79"/>
    </row>
    <row r="281" spans="1:68" ht="14.25" customHeight="1" x14ac:dyDescent="0.25">
      <c r="A281" s="622" t="s">
        <v>108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623">
        <v>4680115883703</v>
      </c>
      <c r="E282" s="623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5"/>
      <c r="R282" s="625"/>
      <c r="S282" s="625"/>
      <c r="T282" s="6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31"/>
      <c r="P283" s="627" t="s">
        <v>40</v>
      </c>
      <c r="Q283" s="628"/>
      <c r="R283" s="628"/>
      <c r="S283" s="628"/>
      <c r="T283" s="628"/>
      <c r="U283" s="628"/>
      <c r="V283" s="62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21" t="s">
        <v>452</v>
      </c>
      <c r="B285" s="621"/>
      <c r="C285" s="621"/>
      <c r="D285" s="621"/>
      <c r="E285" s="621"/>
      <c r="F285" s="621"/>
      <c r="G285" s="621"/>
      <c r="H285" s="621"/>
      <c r="I285" s="621"/>
      <c r="J285" s="621"/>
      <c r="K285" s="621"/>
      <c r="L285" s="621"/>
      <c r="M285" s="621"/>
      <c r="N285" s="621"/>
      <c r="O285" s="621"/>
      <c r="P285" s="621"/>
      <c r="Q285" s="621"/>
      <c r="R285" s="621"/>
      <c r="S285" s="621"/>
      <c r="T285" s="621"/>
      <c r="U285" s="621"/>
      <c r="V285" s="621"/>
      <c r="W285" s="621"/>
      <c r="X285" s="621"/>
      <c r="Y285" s="621"/>
      <c r="Z285" s="621"/>
      <c r="AA285" s="65"/>
      <c r="AB285" s="65"/>
      <c r="AC285" s="79"/>
    </row>
    <row r="286" spans="1:68" ht="14.25" customHeight="1" x14ac:dyDescent="0.25">
      <c r="A286" s="622" t="s">
        <v>108</v>
      </c>
      <c r="B286" s="622"/>
      <c r="C286" s="622"/>
      <c r="D286" s="622"/>
      <c r="E286" s="622"/>
      <c r="F286" s="622"/>
      <c r="G286" s="622"/>
      <c r="H286" s="622"/>
      <c r="I286" s="622"/>
      <c r="J286" s="622"/>
      <c r="K286" s="622"/>
      <c r="L286" s="622"/>
      <c r="M286" s="622"/>
      <c r="N286" s="622"/>
      <c r="O286" s="622"/>
      <c r="P286" s="622"/>
      <c r="Q286" s="622"/>
      <c r="R286" s="622"/>
      <c r="S286" s="622"/>
      <c r="T286" s="622"/>
      <c r="U286" s="622"/>
      <c r="V286" s="622"/>
      <c r="W286" s="622"/>
      <c r="X286" s="622"/>
      <c r="Y286" s="622"/>
      <c r="Z286" s="622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4301012024</v>
      </c>
      <c r="D287" s="623">
        <v>4680115885615</v>
      </c>
      <c r="E287" s="62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86</v>
      </c>
      <c r="N287" s="38"/>
      <c r="O287" s="37">
        <v>55</v>
      </c>
      <c r="P287" s="7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25"/>
      <c r="R287" s="625"/>
      <c r="S287" s="625"/>
      <c r="T287" s="62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456</v>
      </c>
      <c r="B288" s="63" t="s">
        <v>457</v>
      </c>
      <c r="C288" s="36">
        <v>4301011858</v>
      </c>
      <c r="D288" s="623">
        <v>4680115885646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112</v>
      </c>
      <c r="N288" s="38"/>
      <c r="O288" s="37">
        <v>55</v>
      </c>
      <c r="P288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459</v>
      </c>
      <c r="B289" s="63" t="s">
        <v>460</v>
      </c>
      <c r="C289" s="36">
        <v>4301012016</v>
      </c>
      <c r="D289" s="623">
        <v>4680115885554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86</v>
      </c>
      <c r="N289" s="38"/>
      <c r="O289" s="37">
        <v>55</v>
      </c>
      <c r="P289" s="7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4301011857</v>
      </c>
      <c r="D290" s="623">
        <v>4680115885622</v>
      </c>
      <c r="E290" s="62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116</v>
      </c>
      <c r="L290" s="37" t="s">
        <v>45</v>
      </c>
      <c r="M290" s="38" t="s">
        <v>112</v>
      </c>
      <c r="N290" s="38"/>
      <c r="O290" s="37">
        <v>55</v>
      </c>
      <c r="P290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48" t="s">
        <v>455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4301011859</v>
      </c>
      <c r="D291" s="623">
        <v>4680115885608</v>
      </c>
      <c r="E291" s="62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31"/>
      <c r="P292" s="627" t="s">
        <v>40</v>
      </c>
      <c r="Q292" s="628"/>
      <c r="R292" s="628"/>
      <c r="S292" s="628"/>
      <c r="T292" s="628"/>
      <c r="U292" s="628"/>
      <c r="V292" s="629"/>
      <c r="W292" s="42" t="s">
        <v>39</v>
      </c>
      <c r="X292" s="43">
        <f>IFERROR(X287/H287,"0")+IFERROR(X288/H288,"0")+IFERROR(X289/H289,"0")+IFERROR(X290/H290,"0")+IFERROR(X291/H291,"0")</f>
        <v>0</v>
      </c>
      <c r="Y292" s="43">
        <f>IFERROR(Y287/H287,"0")+IFERROR(Y288/H288,"0")+IFERROR(Y289/H289,"0")+IFERROR(Y290/H290,"0")+IFERROR(Y291/H291,"0")</f>
        <v>0</v>
      </c>
      <c r="Z292" s="43">
        <f>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30"/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1"/>
      <c r="P293" s="627" t="s">
        <v>40</v>
      </c>
      <c r="Q293" s="628"/>
      <c r="R293" s="628"/>
      <c r="S293" s="628"/>
      <c r="T293" s="628"/>
      <c r="U293" s="628"/>
      <c r="V293" s="629"/>
      <c r="W293" s="42" t="s">
        <v>0</v>
      </c>
      <c r="X293" s="43">
        <f>IFERROR(SUM(X287:X291),"0")</f>
        <v>0</v>
      </c>
      <c r="Y293" s="43">
        <f>IFERROR(SUM(Y287:Y291),"0")</f>
        <v>0</v>
      </c>
      <c r="Z293" s="42"/>
      <c r="AA293" s="67"/>
      <c r="AB293" s="67"/>
      <c r="AC293" s="67"/>
    </row>
    <row r="294" spans="1:68" ht="14.25" customHeight="1" x14ac:dyDescent="0.25">
      <c r="A294" s="622" t="s">
        <v>76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6"/>
      <c r="AB294" s="66"/>
      <c r="AC294" s="80"/>
    </row>
    <row r="295" spans="1:68" ht="27" customHeight="1" x14ac:dyDescent="0.25">
      <c r="A295" s="63" t="s">
        <v>467</v>
      </c>
      <c r="B295" s="63" t="s">
        <v>468</v>
      </c>
      <c r="C295" s="36">
        <v>4301030878</v>
      </c>
      <c r="D295" s="623">
        <v>4607091387193</v>
      </c>
      <c r="E295" s="62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116</v>
      </c>
      <c r="L295" s="37" t="s">
        <v>45</v>
      </c>
      <c r="M295" s="38" t="s">
        <v>80</v>
      </c>
      <c r="N295" s="38"/>
      <c r="O295" s="37">
        <v>35</v>
      </c>
      <c r="P295" s="7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25"/>
      <c r="R295" s="625"/>
      <c r="S295" s="625"/>
      <c r="T295" s="62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2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2" t="s">
        <v>469</v>
      </c>
      <c r="AG295" s="78"/>
      <c r="AJ295" s="84" t="s">
        <v>45</v>
      </c>
      <c r="AK295" s="84">
        <v>0</v>
      </c>
      <c r="BB295" s="353" t="s">
        <v>66</v>
      </c>
      <c r="BM295" s="78">
        <f t="shared" ref="BM295:BM301" si="28">IFERROR(X295*I295/H295,"0")</f>
        <v>0</v>
      </c>
      <c r="BN295" s="78">
        <f t="shared" ref="BN295:BN301" si="29">IFERROR(Y295*I295/H295,"0")</f>
        <v>0</v>
      </c>
      <c r="BO295" s="78">
        <f t="shared" ref="BO295:BO301" si="30">IFERROR(1/J295*(X295/H295),"0")</f>
        <v>0</v>
      </c>
      <c r="BP295" s="78">
        <f t="shared" ref="BP295:BP301" si="31">IFERROR(1/J295*(Y295/H295),"0")</f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4301031153</v>
      </c>
      <c r="D296" s="623">
        <v>4607091387230</v>
      </c>
      <c r="E296" s="62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40</v>
      </c>
      <c r="P296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25"/>
      <c r="R296" s="625"/>
      <c r="S296" s="625"/>
      <c r="T296" s="62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2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si="28"/>
        <v>0</v>
      </c>
      <c r="BN296" s="78">
        <f t="shared" si="29"/>
        <v>0</v>
      </c>
      <c r="BO296" s="78">
        <f t="shared" si="30"/>
        <v>0</v>
      </c>
      <c r="BP296" s="78">
        <f t="shared" si="31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4301031154</v>
      </c>
      <c r="D297" s="623">
        <v>4607091387292</v>
      </c>
      <c r="E297" s="62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45</v>
      </c>
      <c r="P297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4301031152</v>
      </c>
      <c r="D298" s="623">
        <v>4607091387285</v>
      </c>
      <c r="E298" s="62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58" t="s">
        <v>472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4301031305</v>
      </c>
      <c r="D299" s="623">
        <v>4607091389845</v>
      </c>
      <c r="E299" s="62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480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4301031306</v>
      </c>
      <c r="D300" s="623">
        <v>4680115882881</v>
      </c>
      <c r="E300" s="62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4301031066</v>
      </c>
      <c r="D301" s="623">
        <v>4607091383836</v>
      </c>
      <c r="E301" s="62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87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x14ac:dyDescent="0.2">
      <c r="A302" s="630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31"/>
      <c r="P302" s="627" t="s">
        <v>40</v>
      </c>
      <c r="Q302" s="628"/>
      <c r="R302" s="628"/>
      <c r="S302" s="628"/>
      <c r="T302" s="628"/>
      <c r="U302" s="628"/>
      <c r="V302" s="62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31"/>
      <c r="P303" s="627" t="s">
        <v>40</v>
      </c>
      <c r="Q303" s="628"/>
      <c r="R303" s="628"/>
      <c r="S303" s="628"/>
      <c r="T303" s="628"/>
      <c r="U303" s="628"/>
      <c r="V303" s="62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22" t="s">
        <v>82</v>
      </c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22"/>
      <c r="P304" s="622"/>
      <c r="Q304" s="622"/>
      <c r="R304" s="622"/>
      <c r="S304" s="622"/>
      <c r="T304" s="622"/>
      <c r="U304" s="622"/>
      <c r="V304" s="622"/>
      <c r="W304" s="622"/>
      <c r="X304" s="622"/>
      <c r="Y304" s="622"/>
      <c r="Z304" s="622"/>
      <c r="AA304" s="66"/>
      <c r="AB304" s="66"/>
      <c r="AC304" s="80"/>
    </row>
    <row r="305" spans="1:68" ht="27" customHeight="1" x14ac:dyDescent="0.25">
      <c r="A305" s="63" t="s">
        <v>486</v>
      </c>
      <c r="B305" s="63" t="s">
        <v>487</v>
      </c>
      <c r="C305" s="36">
        <v>4301051100</v>
      </c>
      <c r="D305" s="623">
        <v>4607091387766</v>
      </c>
      <c r="E305" s="62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113</v>
      </c>
      <c r="L305" s="37" t="s">
        <v>45</v>
      </c>
      <c r="M305" s="38" t="s">
        <v>86</v>
      </c>
      <c r="N305" s="38"/>
      <c r="O305" s="37">
        <v>40</v>
      </c>
      <c r="P305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25"/>
      <c r="R305" s="625"/>
      <c r="S305" s="625"/>
      <c r="T305" s="62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66" t="s">
        <v>488</v>
      </c>
      <c r="AG305" s="78"/>
      <c r="AJ305" s="84" t="s">
        <v>45</v>
      </c>
      <c r="AK305" s="84">
        <v>0</v>
      </c>
      <c r="BB305" s="36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489</v>
      </c>
      <c r="B306" s="63" t="s">
        <v>490</v>
      </c>
      <c r="C306" s="36">
        <v>4301051818</v>
      </c>
      <c r="D306" s="623">
        <v>4607091387957</v>
      </c>
      <c r="E306" s="62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25"/>
      <c r="R306" s="625"/>
      <c r="S306" s="625"/>
      <c r="T306" s="6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4301051819</v>
      </c>
      <c r="D307" s="623">
        <v>4607091387964</v>
      </c>
      <c r="E307" s="62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4301051734</v>
      </c>
      <c r="D308" s="623">
        <v>4680115884588</v>
      </c>
      <c r="E308" s="62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87</v>
      </c>
      <c r="L308" s="37" t="s">
        <v>45</v>
      </c>
      <c r="M308" s="38" t="s">
        <v>86</v>
      </c>
      <c r="N308" s="38"/>
      <c r="O308" s="37">
        <v>40</v>
      </c>
      <c r="P308" s="7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4301051578</v>
      </c>
      <c r="D309" s="623">
        <v>4607091387513</v>
      </c>
      <c r="E309" s="62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87</v>
      </c>
      <c r="L309" s="37" t="s">
        <v>45</v>
      </c>
      <c r="M309" s="38" t="s">
        <v>94</v>
      </c>
      <c r="N309" s="38"/>
      <c r="O309" s="37">
        <v>40</v>
      </c>
      <c r="P309" s="7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30"/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1"/>
      <c r="P310" s="627" t="s">
        <v>40</v>
      </c>
      <c r="Q310" s="628"/>
      <c r="R310" s="628"/>
      <c r="S310" s="628"/>
      <c r="T310" s="628"/>
      <c r="U310" s="628"/>
      <c r="V310" s="629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30"/>
      <c r="B311" s="630"/>
      <c r="C311" s="630"/>
      <c r="D311" s="630"/>
      <c r="E311" s="630"/>
      <c r="F311" s="630"/>
      <c r="G311" s="630"/>
      <c r="H311" s="630"/>
      <c r="I311" s="630"/>
      <c r="J311" s="630"/>
      <c r="K311" s="630"/>
      <c r="L311" s="630"/>
      <c r="M311" s="630"/>
      <c r="N311" s="630"/>
      <c r="O311" s="631"/>
      <c r="P311" s="627" t="s">
        <v>40</v>
      </c>
      <c r="Q311" s="628"/>
      <c r="R311" s="628"/>
      <c r="S311" s="628"/>
      <c r="T311" s="628"/>
      <c r="U311" s="628"/>
      <c r="V311" s="629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22" t="s">
        <v>170</v>
      </c>
      <c r="B312" s="622"/>
      <c r="C312" s="622"/>
      <c r="D312" s="622"/>
      <c r="E312" s="622"/>
      <c r="F312" s="622"/>
      <c r="G312" s="622"/>
      <c r="H312" s="622"/>
      <c r="I312" s="622"/>
      <c r="J312" s="622"/>
      <c r="K312" s="622"/>
      <c r="L312" s="622"/>
      <c r="M312" s="622"/>
      <c r="N312" s="622"/>
      <c r="O312" s="622"/>
      <c r="P312" s="622"/>
      <c r="Q312" s="622"/>
      <c r="R312" s="622"/>
      <c r="S312" s="622"/>
      <c r="T312" s="622"/>
      <c r="U312" s="622"/>
      <c r="V312" s="622"/>
      <c r="W312" s="622"/>
      <c r="X312" s="622"/>
      <c r="Y312" s="622"/>
      <c r="Z312" s="622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4301060387</v>
      </c>
      <c r="D313" s="623">
        <v>4607091380880</v>
      </c>
      <c r="E313" s="62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113</v>
      </c>
      <c r="L313" s="37" t="s">
        <v>45</v>
      </c>
      <c r="M313" s="38" t="s">
        <v>86</v>
      </c>
      <c r="N313" s="38"/>
      <c r="O313" s="37">
        <v>30</v>
      </c>
      <c r="P313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25"/>
      <c r="R313" s="625"/>
      <c r="S313" s="625"/>
      <c r="T313" s="62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6" t="s">
        <v>503</v>
      </c>
      <c r="AG313" s="78"/>
      <c r="AJ313" s="84" t="s">
        <v>45</v>
      </c>
      <c r="AK313" s="84">
        <v>0</v>
      </c>
      <c r="BB313" s="377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4301060406</v>
      </c>
      <c r="D314" s="623">
        <v>4607091384482</v>
      </c>
      <c r="E314" s="62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25"/>
      <c r="R314" s="625"/>
      <c r="S314" s="625"/>
      <c r="T314" s="62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507</v>
      </c>
      <c r="B315" s="63" t="s">
        <v>508</v>
      </c>
      <c r="C315" s="36">
        <v>4301060484</v>
      </c>
      <c r="D315" s="623">
        <v>4607091380897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113</v>
      </c>
      <c r="L315" s="37" t="s">
        <v>45</v>
      </c>
      <c r="M315" s="38" t="s">
        <v>94</v>
      </c>
      <c r="N315" s="38"/>
      <c r="O315" s="37">
        <v>30</v>
      </c>
      <c r="P315" s="7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67.2</v>
      </c>
      <c r="Y315" s="55">
        <f>IFERROR(IF(X315="",0,CEILING((X315/$H315),1)*$H315),"")</f>
        <v>67.2</v>
      </c>
      <c r="Z315" s="41">
        <f>IFERROR(IF(Y315=0,"",ROUNDUP(Y315/H315,0)*0.01898),"")</f>
        <v>0.15184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71.352000000000004</v>
      </c>
      <c r="BN315" s="78">
        <f>IFERROR(Y315*I315/H315,"0")</f>
        <v>71.352000000000004</v>
      </c>
      <c r="BO315" s="78">
        <f>IFERROR(1/J315*(X315/H315),"0")</f>
        <v>0.125</v>
      </c>
      <c r="BP315" s="78">
        <f>IFERROR(1/J315*(Y315/H315),"0")</f>
        <v>0.125</v>
      </c>
    </row>
    <row r="316" spans="1:68" x14ac:dyDescent="0.2">
      <c r="A316" s="630"/>
      <c r="B316" s="630"/>
      <c r="C316" s="630"/>
      <c r="D316" s="630"/>
      <c r="E316" s="630"/>
      <c r="F316" s="630"/>
      <c r="G316" s="630"/>
      <c r="H316" s="630"/>
      <c r="I316" s="630"/>
      <c r="J316" s="630"/>
      <c r="K316" s="630"/>
      <c r="L316" s="630"/>
      <c r="M316" s="630"/>
      <c r="N316" s="630"/>
      <c r="O316" s="631"/>
      <c r="P316" s="627" t="s">
        <v>40</v>
      </c>
      <c r="Q316" s="628"/>
      <c r="R316" s="628"/>
      <c r="S316" s="628"/>
      <c r="T316" s="628"/>
      <c r="U316" s="628"/>
      <c r="V316" s="629"/>
      <c r="W316" s="42" t="s">
        <v>39</v>
      </c>
      <c r="X316" s="43">
        <f>IFERROR(X313/H313,"0")+IFERROR(X314/H314,"0")+IFERROR(X315/H315,"0")</f>
        <v>8</v>
      </c>
      <c r="Y316" s="43">
        <f>IFERROR(Y313/H313,"0")+IFERROR(Y314/H314,"0")+IFERROR(Y315/H315,"0")</f>
        <v>8</v>
      </c>
      <c r="Z316" s="43">
        <f>IFERROR(IF(Z313="",0,Z313),"0")+IFERROR(IF(Z314="",0,Z314),"0")+IFERROR(IF(Z315="",0,Z315),"0")</f>
        <v>0.15184</v>
      </c>
      <c r="AA316" s="67"/>
      <c r="AB316" s="67"/>
      <c r="AC316" s="67"/>
    </row>
    <row r="317" spans="1:68" x14ac:dyDescent="0.2">
      <c r="A317" s="630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31"/>
      <c r="P317" s="627" t="s">
        <v>40</v>
      </c>
      <c r="Q317" s="628"/>
      <c r="R317" s="628"/>
      <c r="S317" s="628"/>
      <c r="T317" s="628"/>
      <c r="U317" s="628"/>
      <c r="V317" s="629"/>
      <c r="W317" s="42" t="s">
        <v>0</v>
      </c>
      <c r="X317" s="43">
        <f>IFERROR(SUM(X313:X315),"0")</f>
        <v>67.2</v>
      </c>
      <c r="Y317" s="43">
        <f>IFERROR(SUM(Y313:Y315),"0")</f>
        <v>67.2</v>
      </c>
      <c r="Z317" s="42"/>
      <c r="AA317" s="67"/>
      <c r="AB317" s="67"/>
      <c r="AC317" s="67"/>
    </row>
    <row r="318" spans="1:68" ht="14.25" customHeight="1" x14ac:dyDescent="0.25">
      <c r="A318" s="622" t="s">
        <v>100</v>
      </c>
      <c r="B318" s="622"/>
      <c r="C318" s="622"/>
      <c r="D318" s="622"/>
      <c r="E318" s="622"/>
      <c r="F318" s="622"/>
      <c r="G318" s="622"/>
      <c r="H318" s="622"/>
      <c r="I318" s="622"/>
      <c r="J318" s="622"/>
      <c r="K318" s="622"/>
      <c r="L318" s="622"/>
      <c r="M318" s="622"/>
      <c r="N318" s="622"/>
      <c r="O318" s="622"/>
      <c r="P318" s="622"/>
      <c r="Q318" s="622"/>
      <c r="R318" s="622"/>
      <c r="S318" s="622"/>
      <c r="T318" s="622"/>
      <c r="U318" s="622"/>
      <c r="V318" s="622"/>
      <c r="W318" s="622"/>
      <c r="X318" s="622"/>
      <c r="Y318" s="622"/>
      <c r="Z318" s="622"/>
      <c r="AA318" s="66"/>
      <c r="AB318" s="66"/>
      <c r="AC318" s="80"/>
    </row>
    <row r="319" spans="1:68" ht="27" customHeight="1" x14ac:dyDescent="0.25">
      <c r="A319" s="63" t="s">
        <v>510</v>
      </c>
      <c r="B319" s="63" t="s">
        <v>511</v>
      </c>
      <c r="C319" s="36">
        <v>4301030235</v>
      </c>
      <c r="D319" s="623">
        <v>4607091388381</v>
      </c>
      <c r="E319" s="62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116</v>
      </c>
      <c r="L319" s="37" t="s">
        <v>45</v>
      </c>
      <c r="M319" s="38" t="s">
        <v>105</v>
      </c>
      <c r="N319" s="38"/>
      <c r="O319" s="37">
        <v>180</v>
      </c>
      <c r="P319" s="779" t="s">
        <v>512</v>
      </c>
      <c r="Q319" s="625"/>
      <c r="R319" s="625"/>
      <c r="S319" s="625"/>
      <c r="T319" s="62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2" t="s">
        <v>513</v>
      </c>
      <c r="AG319" s="78"/>
      <c r="AJ319" s="84" t="s">
        <v>45</v>
      </c>
      <c r="AK319" s="84">
        <v>0</v>
      </c>
      <c r="BB319" s="38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514</v>
      </c>
      <c r="B320" s="63" t="s">
        <v>515</v>
      </c>
      <c r="C320" s="36">
        <v>4301030232</v>
      </c>
      <c r="D320" s="623">
        <v>4607091388374</v>
      </c>
      <c r="E320" s="62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0" t="s">
        <v>516</v>
      </c>
      <c r="Q320" s="625"/>
      <c r="R320" s="625"/>
      <c r="S320" s="625"/>
      <c r="T320" s="6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4301032015</v>
      </c>
      <c r="D321" s="623">
        <v>4607091383102</v>
      </c>
      <c r="E321" s="62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87</v>
      </c>
      <c r="L321" s="37" t="s">
        <v>45</v>
      </c>
      <c r="M321" s="38" t="s">
        <v>105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4301030233</v>
      </c>
      <c r="D322" s="623">
        <v>4607091388404</v>
      </c>
      <c r="E322" s="62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513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30"/>
      <c r="B323" s="630"/>
      <c r="C323" s="630"/>
      <c r="D323" s="630"/>
      <c r="E323" s="630"/>
      <c r="F323" s="630"/>
      <c r="G323" s="630"/>
      <c r="H323" s="630"/>
      <c r="I323" s="630"/>
      <c r="J323" s="630"/>
      <c r="K323" s="630"/>
      <c r="L323" s="630"/>
      <c r="M323" s="630"/>
      <c r="N323" s="630"/>
      <c r="O323" s="631"/>
      <c r="P323" s="627" t="s">
        <v>40</v>
      </c>
      <c r="Q323" s="628"/>
      <c r="R323" s="628"/>
      <c r="S323" s="628"/>
      <c r="T323" s="628"/>
      <c r="U323" s="628"/>
      <c r="V323" s="62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30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31"/>
      <c r="P324" s="627" t="s">
        <v>40</v>
      </c>
      <c r="Q324" s="628"/>
      <c r="R324" s="628"/>
      <c r="S324" s="628"/>
      <c r="T324" s="628"/>
      <c r="U324" s="628"/>
      <c r="V324" s="62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22" t="s">
        <v>522</v>
      </c>
      <c r="B325" s="622"/>
      <c r="C325" s="622"/>
      <c r="D325" s="622"/>
      <c r="E325" s="622"/>
      <c r="F325" s="622"/>
      <c r="G325" s="622"/>
      <c r="H325" s="622"/>
      <c r="I325" s="622"/>
      <c r="J325" s="622"/>
      <c r="K325" s="622"/>
      <c r="L325" s="622"/>
      <c r="M325" s="622"/>
      <c r="N325" s="622"/>
      <c r="O325" s="622"/>
      <c r="P325" s="622"/>
      <c r="Q325" s="622"/>
      <c r="R325" s="622"/>
      <c r="S325" s="622"/>
      <c r="T325" s="622"/>
      <c r="U325" s="622"/>
      <c r="V325" s="622"/>
      <c r="W325" s="622"/>
      <c r="X325" s="622"/>
      <c r="Y325" s="622"/>
      <c r="Z325" s="622"/>
      <c r="AA325" s="66"/>
      <c r="AB325" s="66"/>
      <c r="AC325" s="80"/>
    </row>
    <row r="326" spans="1:68" ht="16.5" customHeight="1" x14ac:dyDescent="0.25">
      <c r="A326" s="63" t="s">
        <v>523</v>
      </c>
      <c r="B326" s="63" t="s">
        <v>524</v>
      </c>
      <c r="C326" s="36">
        <v>4301180007</v>
      </c>
      <c r="D326" s="623">
        <v>4680115881808</v>
      </c>
      <c r="E326" s="62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87</v>
      </c>
      <c r="L326" s="37" t="s">
        <v>45</v>
      </c>
      <c r="M326" s="38" t="s">
        <v>526</v>
      </c>
      <c r="N326" s="38"/>
      <c r="O326" s="37">
        <v>730</v>
      </c>
      <c r="P326" s="7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25"/>
      <c r="R326" s="625"/>
      <c r="S326" s="625"/>
      <c r="T326" s="62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0" t="s">
        <v>525</v>
      </c>
      <c r="AG326" s="78"/>
      <c r="AJ326" s="84" t="s">
        <v>45</v>
      </c>
      <c r="AK326" s="84">
        <v>0</v>
      </c>
      <c r="BB326" s="39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527</v>
      </c>
      <c r="B327" s="63" t="s">
        <v>528</v>
      </c>
      <c r="C327" s="36">
        <v>4301180006</v>
      </c>
      <c r="D327" s="623">
        <v>4680115881822</v>
      </c>
      <c r="E327" s="62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526</v>
      </c>
      <c r="N327" s="38"/>
      <c r="O327" s="37">
        <v>730</v>
      </c>
      <c r="P327" s="7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25"/>
      <c r="R327" s="625"/>
      <c r="S327" s="625"/>
      <c r="T327" s="6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4301180001</v>
      </c>
      <c r="D328" s="623">
        <v>4680115880016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526</v>
      </c>
      <c r="N328" s="38"/>
      <c r="O328" s="37">
        <v>730</v>
      </c>
      <c r="P328" s="7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30"/>
      <c r="B329" s="630"/>
      <c r="C329" s="630"/>
      <c r="D329" s="630"/>
      <c r="E329" s="630"/>
      <c r="F329" s="630"/>
      <c r="G329" s="630"/>
      <c r="H329" s="630"/>
      <c r="I329" s="630"/>
      <c r="J329" s="630"/>
      <c r="K329" s="630"/>
      <c r="L329" s="630"/>
      <c r="M329" s="630"/>
      <c r="N329" s="630"/>
      <c r="O329" s="631"/>
      <c r="P329" s="627" t="s">
        <v>40</v>
      </c>
      <c r="Q329" s="628"/>
      <c r="R329" s="628"/>
      <c r="S329" s="628"/>
      <c r="T329" s="628"/>
      <c r="U329" s="628"/>
      <c r="V329" s="62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30"/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1"/>
      <c r="P330" s="627" t="s">
        <v>40</v>
      </c>
      <c r="Q330" s="628"/>
      <c r="R330" s="628"/>
      <c r="S330" s="628"/>
      <c r="T330" s="628"/>
      <c r="U330" s="628"/>
      <c r="V330" s="62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21" t="s">
        <v>531</v>
      </c>
      <c r="B331" s="621"/>
      <c r="C331" s="621"/>
      <c r="D331" s="621"/>
      <c r="E331" s="621"/>
      <c r="F331" s="621"/>
      <c r="G331" s="621"/>
      <c r="H331" s="621"/>
      <c r="I331" s="621"/>
      <c r="J331" s="621"/>
      <c r="K331" s="621"/>
      <c r="L331" s="621"/>
      <c r="M331" s="621"/>
      <c r="N331" s="621"/>
      <c r="O331" s="621"/>
      <c r="P331" s="621"/>
      <c r="Q331" s="621"/>
      <c r="R331" s="621"/>
      <c r="S331" s="621"/>
      <c r="T331" s="621"/>
      <c r="U331" s="621"/>
      <c r="V331" s="621"/>
      <c r="W331" s="621"/>
      <c r="X331" s="621"/>
      <c r="Y331" s="621"/>
      <c r="Z331" s="621"/>
      <c r="AA331" s="65"/>
      <c r="AB331" s="65"/>
      <c r="AC331" s="79"/>
    </row>
    <row r="332" spans="1:68" ht="14.25" customHeight="1" x14ac:dyDescent="0.25">
      <c r="A332" s="622" t="s">
        <v>82</v>
      </c>
      <c r="B332" s="622"/>
      <c r="C332" s="622"/>
      <c r="D332" s="622"/>
      <c r="E332" s="622"/>
      <c r="F332" s="622"/>
      <c r="G332" s="622"/>
      <c r="H332" s="622"/>
      <c r="I332" s="622"/>
      <c r="J332" s="622"/>
      <c r="K332" s="622"/>
      <c r="L332" s="622"/>
      <c r="M332" s="622"/>
      <c r="N332" s="622"/>
      <c r="O332" s="622"/>
      <c r="P332" s="622"/>
      <c r="Q332" s="622"/>
      <c r="R332" s="622"/>
      <c r="S332" s="622"/>
      <c r="T332" s="622"/>
      <c r="U332" s="622"/>
      <c r="V332" s="622"/>
      <c r="W332" s="622"/>
      <c r="X332" s="622"/>
      <c r="Y332" s="622"/>
      <c r="Z332" s="622"/>
      <c r="AA332" s="66"/>
      <c r="AB332" s="66"/>
      <c r="AC332" s="80"/>
    </row>
    <row r="333" spans="1:68" ht="27" customHeight="1" x14ac:dyDescent="0.25">
      <c r="A333" s="63" t="s">
        <v>532</v>
      </c>
      <c r="B333" s="63" t="s">
        <v>533</v>
      </c>
      <c r="C333" s="36">
        <v>4301051489</v>
      </c>
      <c r="D333" s="623">
        <v>4607091387919</v>
      </c>
      <c r="E333" s="62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113</v>
      </c>
      <c r="L333" s="37" t="s">
        <v>45</v>
      </c>
      <c r="M333" s="38" t="s">
        <v>94</v>
      </c>
      <c r="N333" s="38"/>
      <c r="O333" s="37">
        <v>45</v>
      </c>
      <c r="P333" s="7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25"/>
      <c r="R333" s="625"/>
      <c r="S333" s="625"/>
      <c r="T333" s="62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396" t="s">
        <v>534</v>
      </c>
      <c r="AG333" s="78"/>
      <c r="AJ333" s="84" t="s">
        <v>45</v>
      </c>
      <c r="AK333" s="84">
        <v>0</v>
      </c>
      <c r="BB333" s="39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535</v>
      </c>
      <c r="B334" s="63" t="s">
        <v>536</v>
      </c>
      <c r="C334" s="36">
        <v>4301051461</v>
      </c>
      <c r="D334" s="623">
        <v>4680115883604</v>
      </c>
      <c r="E334" s="62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87</v>
      </c>
      <c r="L334" s="37" t="s">
        <v>45</v>
      </c>
      <c r="M334" s="38" t="s">
        <v>86</v>
      </c>
      <c r="N334" s="38"/>
      <c r="O334" s="37">
        <v>45</v>
      </c>
      <c r="P334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25"/>
      <c r="R334" s="625"/>
      <c r="S334" s="625"/>
      <c r="T334" s="62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4301051864</v>
      </c>
      <c r="D335" s="623">
        <v>4680115883567</v>
      </c>
      <c r="E335" s="62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87</v>
      </c>
      <c r="L335" s="37" t="s">
        <v>45</v>
      </c>
      <c r="M335" s="38" t="s">
        <v>94</v>
      </c>
      <c r="N335" s="38"/>
      <c r="O335" s="37">
        <v>40</v>
      </c>
      <c r="P335" s="7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30"/>
      <c r="B336" s="630"/>
      <c r="C336" s="630"/>
      <c r="D336" s="630"/>
      <c r="E336" s="630"/>
      <c r="F336" s="630"/>
      <c r="G336" s="630"/>
      <c r="H336" s="630"/>
      <c r="I336" s="630"/>
      <c r="J336" s="630"/>
      <c r="K336" s="630"/>
      <c r="L336" s="630"/>
      <c r="M336" s="630"/>
      <c r="N336" s="630"/>
      <c r="O336" s="631"/>
      <c r="P336" s="627" t="s">
        <v>40</v>
      </c>
      <c r="Q336" s="628"/>
      <c r="R336" s="628"/>
      <c r="S336" s="628"/>
      <c r="T336" s="628"/>
      <c r="U336" s="628"/>
      <c r="V336" s="62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30"/>
      <c r="B337" s="630"/>
      <c r="C337" s="630"/>
      <c r="D337" s="630"/>
      <c r="E337" s="630"/>
      <c r="F337" s="630"/>
      <c r="G337" s="630"/>
      <c r="H337" s="630"/>
      <c r="I337" s="630"/>
      <c r="J337" s="630"/>
      <c r="K337" s="630"/>
      <c r="L337" s="630"/>
      <c r="M337" s="630"/>
      <c r="N337" s="630"/>
      <c r="O337" s="631"/>
      <c r="P337" s="627" t="s">
        <v>40</v>
      </c>
      <c r="Q337" s="628"/>
      <c r="R337" s="628"/>
      <c r="S337" s="628"/>
      <c r="T337" s="628"/>
      <c r="U337" s="628"/>
      <c r="V337" s="62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20" t="s">
        <v>541</v>
      </c>
      <c r="B338" s="620"/>
      <c r="C338" s="620"/>
      <c r="D338" s="620"/>
      <c r="E338" s="620"/>
      <c r="F338" s="620"/>
      <c r="G338" s="620"/>
      <c r="H338" s="620"/>
      <c r="I338" s="620"/>
      <c r="J338" s="620"/>
      <c r="K338" s="620"/>
      <c r="L338" s="620"/>
      <c r="M338" s="620"/>
      <c r="N338" s="620"/>
      <c r="O338" s="620"/>
      <c r="P338" s="620"/>
      <c r="Q338" s="620"/>
      <c r="R338" s="620"/>
      <c r="S338" s="620"/>
      <c r="T338" s="620"/>
      <c r="U338" s="620"/>
      <c r="V338" s="620"/>
      <c r="W338" s="620"/>
      <c r="X338" s="620"/>
      <c r="Y338" s="620"/>
      <c r="Z338" s="620"/>
      <c r="AA338" s="54"/>
      <c r="AB338" s="54"/>
      <c r="AC338" s="54"/>
    </row>
    <row r="339" spans="1:68" ht="16.5" customHeight="1" x14ac:dyDescent="0.25">
      <c r="A339" s="621" t="s">
        <v>542</v>
      </c>
      <c r="B339" s="621"/>
      <c r="C339" s="621"/>
      <c r="D339" s="621"/>
      <c r="E339" s="621"/>
      <c r="F339" s="621"/>
      <c r="G339" s="621"/>
      <c r="H339" s="621"/>
      <c r="I339" s="621"/>
      <c r="J339" s="621"/>
      <c r="K339" s="621"/>
      <c r="L339" s="621"/>
      <c r="M339" s="621"/>
      <c r="N339" s="621"/>
      <c r="O339" s="621"/>
      <c r="P339" s="621"/>
      <c r="Q339" s="621"/>
      <c r="R339" s="621"/>
      <c r="S339" s="621"/>
      <c r="T339" s="621"/>
      <c r="U339" s="621"/>
      <c r="V339" s="621"/>
      <c r="W339" s="621"/>
      <c r="X339" s="621"/>
      <c r="Y339" s="621"/>
      <c r="Z339" s="621"/>
      <c r="AA339" s="65"/>
      <c r="AB339" s="65"/>
      <c r="AC339" s="79"/>
    </row>
    <row r="340" spans="1:68" ht="14.25" customHeight="1" x14ac:dyDescent="0.25">
      <c r="A340" s="622" t="s">
        <v>108</v>
      </c>
      <c r="B340" s="622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2"/>
      <c r="O340" s="622"/>
      <c r="P340" s="622"/>
      <c r="Q340" s="622"/>
      <c r="R340" s="622"/>
      <c r="S340" s="622"/>
      <c r="T340" s="622"/>
      <c r="U340" s="622"/>
      <c r="V340" s="622"/>
      <c r="W340" s="622"/>
      <c r="X340" s="622"/>
      <c r="Y340" s="622"/>
      <c r="Z340" s="622"/>
      <c r="AA340" s="66"/>
      <c r="AB340" s="66"/>
      <c r="AC340" s="80"/>
    </row>
    <row r="341" spans="1:68" ht="37.5" customHeight="1" x14ac:dyDescent="0.25">
      <c r="A341" s="63" t="s">
        <v>543</v>
      </c>
      <c r="B341" s="63" t="s">
        <v>544</v>
      </c>
      <c r="C341" s="36">
        <v>4301011869</v>
      </c>
      <c r="D341" s="623">
        <v>4680115884847</v>
      </c>
      <c r="E341" s="62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113</v>
      </c>
      <c r="L341" s="37" t="s">
        <v>45</v>
      </c>
      <c r="M341" s="38" t="s">
        <v>80</v>
      </c>
      <c r="N341" s="38"/>
      <c r="O341" s="37">
        <v>60</v>
      </c>
      <c r="P341" s="7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25"/>
      <c r="R341" s="625"/>
      <c r="S341" s="625"/>
      <c r="T341" s="626"/>
      <c r="U341" s="39" t="s">
        <v>45</v>
      </c>
      <c r="V341" s="39" t="s">
        <v>45</v>
      </c>
      <c r="W341" s="40" t="s">
        <v>0</v>
      </c>
      <c r="X341" s="58">
        <v>120</v>
      </c>
      <c r="Y341" s="55">
        <f t="shared" ref="Y341:Y347" si="32">IFERROR(IF(X341="",0,CEILING((X341/$H341),1)*$H341),"")</f>
        <v>120</v>
      </c>
      <c r="Z341" s="41">
        <f>IFERROR(IF(Y341=0,"",ROUNDUP(Y341/H341,0)*0.02175),"")</f>
        <v>0.17399999999999999</v>
      </c>
      <c r="AA341" s="68" t="s">
        <v>45</v>
      </c>
      <c r="AB341" s="69" t="s">
        <v>45</v>
      </c>
      <c r="AC341" s="402" t="s">
        <v>545</v>
      </c>
      <c r="AG341" s="78"/>
      <c r="AJ341" s="84" t="s">
        <v>45</v>
      </c>
      <c r="AK341" s="84">
        <v>0</v>
      </c>
      <c r="BB341" s="403" t="s">
        <v>66</v>
      </c>
      <c r="BM341" s="78">
        <f t="shared" ref="BM341:BM347" si="33">IFERROR(X341*I341/H341,"0")</f>
        <v>123.84</v>
      </c>
      <c r="BN341" s="78">
        <f t="shared" ref="BN341:BN347" si="34">IFERROR(Y341*I341/H341,"0")</f>
        <v>123.84</v>
      </c>
      <c r="BO341" s="78">
        <f t="shared" ref="BO341:BO347" si="35">IFERROR(1/J341*(X341/H341),"0")</f>
        <v>0.16666666666666666</v>
      </c>
      <c r="BP341" s="78">
        <f t="shared" ref="BP341:BP347" si="36">IFERROR(1/J341*(Y341/H341),"0")</f>
        <v>0.16666666666666666</v>
      </c>
    </row>
    <row r="342" spans="1:68" ht="27" customHeight="1" x14ac:dyDescent="0.25">
      <c r="A342" s="63" t="s">
        <v>546</v>
      </c>
      <c r="B342" s="63" t="s">
        <v>547</v>
      </c>
      <c r="C342" s="36">
        <v>4301011870</v>
      </c>
      <c r="D342" s="623">
        <v>4680115884854</v>
      </c>
      <c r="E342" s="62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25"/>
      <c r="R342" s="625"/>
      <c r="S342" s="625"/>
      <c r="T342" s="626"/>
      <c r="U342" s="39" t="s">
        <v>45</v>
      </c>
      <c r="V342" s="39" t="s">
        <v>45</v>
      </c>
      <c r="W342" s="40" t="s">
        <v>0</v>
      </c>
      <c r="X342" s="58">
        <v>120</v>
      </c>
      <c r="Y342" s="55">
        <f t="shared" si="32"/>
        <v>120</v>
      </c>
      <c r="Z342" s="41">
        <f>IFERROR(IF(Y342=0,"",ROUNDUP(Y342/H342,0)*0.02175),"")</f>
        <v>0.17399999999999999</v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si="33"/>
        <v>123.84</v>
      </c>
      <c r="BN342" s="78">
        <f t="shared" si="34"/>
        <v>123.84</v>
      </c>
      <c r="BO342" s="78">
        <f t="shared" si="35"/>
        <v>0.16666666666666666</v>
      </c>
      <c r="BP342" s="78">
        <f t="shared" si="36"/>
        <v>0.16666666666666666</v>
      </c>
    </row>
    <row r="343" spans="1:68" ht="37.5" customHeight="1" x14ac:dyDescent="0.25">
      <c r="A343" s="63" t="s">
        <v>549</v>
      </c>
      <c r="B343" s="63" t="s">
        <v>550</v>
      </c>
      <c r="C343" s="36">
        <v>4301011867</v>
      </c>
      <c r="D343" s="623">
        <v>4680115884830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27" customHeight="1" x14ac:dyDescent="0.25">
      <c r="A344" s="63" t="s">
        <v>552</v>
      </c>
      <c r="B344" s="63" t="s">
        <v>553</v>
      </c>
      <c r="C344" s="36">
        <v>4301011832</v>
      </c>
      <c r="D344" s="623">
        <v>4607091383997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94</v>
      </c>
      <c r="N344" s="38"/>
      <c r="O344" s="37">
        <v>60</v>
      </c>
      <c r="P344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4301011433</v>
      </c>
      <c r="D345" s="623">
        <v>4680115882638</v>
      </c>
      <c r="E345" s="62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116</v>
      </c>
      <c r="L345" s="37" t="s">
        <v>45</v>
      </c>
      <c r="M345" s="38" t="s">
        <v>112</v>
      </c>
      <c r="N345" s="38"/>
      <c r="O345" s="37">
        <v>90</v>
      </c>
      <c r="P345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4301011952</v>
      </c>
      <c r="D346" s="623">
        <v>4680115884922</v>
      </c>
      <c r="E346" s="62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116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548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4301011868</v>
      </c>
      <c r="D347" s="623">
        <v>4680115884861</v>
      </c>
      <c r="E347" s="62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x14ac:dyDescent="0.2">
      <c r="A348" s="630"/>
      <c r="B348" s="630"/>
      <c r="C348" s="630"/>
      <c r="D348" s="630"/>
      <c r="E348" s="630"/>
      <c r="F348" s="630"/>
      <c r="G348" s="630"/>
      <c r="H348" s="630"/>
      <c r="I348" s="630"/>
      <c r="J348" s="630"/>
      <c r="K348" s="630"/>
      <c r="L348" s="630"/>
      <c r="M348" s="630"/>
      <c r="N348" s="630"/>
      <c r="O348" s="631"/>
      <c r="P348" s="627" t="s">
        <v>40</v>
      </c>
      <c r="Q348" s="628"/>
      <c r="R348" s="628"/>
      <c r="S348" s="628"/>
      <c r="T348" s="628"/>
      <c r="U348" s="628"/>
      <c r="V348" s="629"/>
      <c r="W348" s="42" t="s">
        <v>39</v>
      </c>
      <c r="X348" s="43">
        <f>IFERROR(X341/H341,"0")+IFERROR(X342/H342,"0")+IFERROR(X343/H343,"0")+IFERROR(X344/H344,"0")+IFERROR(X345/H345,"0")+IFERROR(X346/H346,"0")+IFERROR(X347/H347,"0")</f>
        <v>16</v>
      </c>
      <c r="Y348" s="43">
        <f>IFERROR(Y341/H341,"0")+IFERROR(Y342/H342,"0")+IFERROR(Y343/H343,"0")+IFERROR(Y344/H344,"0")+IFERROR(Y345/H345,"0")+IFERROR(Y346/H346,"0")+IFERROR(Y347/H347,"0")</f>
        <v>16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0.34799999999999998</v>
      </c>
      <c r="AA348" s="67"/>
      <c r="AB348" s="67"/>
      <c r="AC348" s="67"/>
    </row>
    <row r="349" spans="1:68" x14ac:dyDescent="0.2">
      <c r="A349" s="630"/>
      <c r="B349" s="630"/>
      <c r="C349" s="630"/>
      <c r="D349" s="630"/>
      <c r="E349" s="630"/>
      <c r="F349" s="630"/>
      <c r="G349" s="630"/>
      <c r="H349" s="630"/>
      <c r="I349" s="630"/>
      <c r="J349" s="630"/>
      <c r="K349" s="630"/>
      <c r="L349" s="630"/>
      <c r="M349" s="630"/>
      <c r="N349" s="630"/>
      <c r="O349" s="631"/>
      <c r="P349" s="627" t="s">
        <v>40</v>
      </c>
      <c r="Q349" s="628"/>
      <c r="R349" s="628"/>
      <c r="S349" s="628"/>
      <c r="T349" s="628"/>
      <c r="U349" s="628"/>
      <c r="V349" s="629"/>
      <c r="W349" s="42" t="s">
        <v>0</v>
      </c>
      <c r="X349" s="43">
        <f>IFERROR(SUM(X341:X347),"0")</f>
        <v>240</v>
      </c>
      <c r="Y349" s="43">
        <f>IFERROR(SUM(Y341:Y347),"0")</f>
        <v>240</v>
      </c>
      <c r="Z349" s="42"/>
      <c r="AA349" s="67"/>
      <c r="AB349" s="67"/>
      <c r="AC349" s="67"/>
    </row>
    <row r="350" spans="1:68" ht="14.25" customHeight="1" x14ac:dyDescent="0.25">
      <c r="A350" s="622" t="s">
        <v>140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6"/>
      <c r="AB350" s="66"/>
      <c r="AC350" s="80"/>
    </row>
    <row r="351" spans="1:68" ht="27" customHeight="1" x14ac:dyDescent="0.25">
      <c r="A351" s="63" t="s">
        <v>562</v>
      </c>
      <c r="B351" s="63" t="s">
        <v>563</v>
      </c>
      <c r="C351" s="36">
        <v>4301020178</v>
      </c>
      <c r="D351" s="623">
        <v>4607091383980</v>
      </c>
      <c r="E351" s="62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113</v>
      </c>
      <c r="L351" s="37" t="s">
        <v>45</v>
      </c>
      <c r="M351" s="38" t="s">
        <v>112</v>
      </c>
      <c r="N351" s="38"/>
      <c r="O351" s="37">
        <v>50</v>
      </c>
      <c r="P351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25"/>
      <c r="R351" s="625"/>
      <c r="S351" s="625"/>
      <c r="T351" s="626"/>
      <c r="U351" s="39" t="s">
        <v>45</v>
      </c>
      <c r="V351" s="39" t="s">
        <v>45</v>
      </c>
      <c r="W351" s="40" t="s">
        <v>0</v>
      </c>
      <c r="X351" s="58">
        <v>120</v>
      </c>
      <c r="Y351" s="55">
        <f>IFERROR(IF(X351="",0,CEILING((X351/$H351),1)*$H351),"")</f>
        <v>120</v>
      </c>
      <c r="Z351" s="41">
        <f>IFERROR(IF(Y351=0,"",ROUNDUP(Y351/H351,0)*0.02175),"")</f>
        <v>0.17399999999999999</v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123.84</v>
      </c>
      <c r="BN351" s="78">
        <f>IFERROR(Y351*I351/H351,"0")</f>
        <v>123.84</v>
      </c>
      <c r="BO351" s="78">
        <f>IFERROR(1/J351*(X351/H351),"0")</f>
        <v>0.16666666666666666</v>
      </c>
      <c r="BP351" s="78">
        <f>IFERROR(1/J351*(Y351/H351),"0")</f>
        <v>0.16666666666666666</v>
      </c>
    </row>
    <row r="352" spans="1:68" ht="16.5" customHeight="1" x14ac:dyDescent="0.25">
      <c r="A352" s="63" t="s">
        <v>565</v>
      </c>
      <c r="B352" s="63" t="s">
        <v>566</v>
      </c>
      <c r="C352" s="36">
        <v>4301020179</v>
      </c>
      <c r="D352" s="623">
        <v>4607091384178</v>
      </c>
      <c r="E352" s="62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112</v>
      </c>
      <c r="N352" s="38"/>
      <c r="O352" s="37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25"/>
      <c r="R352" s="625"/>
      <c r="S352" s="625"/>
      <c r="T352" s="62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18" t="s">
        <v>564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30"/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1"/>
      <c r="P353" s="627" t="s">
        <v>40</v>
      </c>
      <c r="Q353" s="628"/>
      <c r="R353" s="628"/>
      <c r="S353" s="628"/>
      <c r="T353" s="628"/>
      <c r="U353" s="628"/>
      <c r="V353" s="629"/>
      <c r="W353" s="42" t="s">
        <v>39</v>
      </c>
      <c r="X353" s="43">
        <f>IFERROR(X351/H351,"0")+IFERROR(X352/H352,"0")</f>
        <v>8</v>
      </c>
      <c r="Y353" s="43">
        <f>IFERROR(Y351/H351,"0")+IFERROR(Y352/H352,"0")</f>
        <v>8</v>
      </c>
      <c r="Z353" s="43">
        <f>IFERROR(IF(Z351="",0,Z351),"0")+IFERROR(IF(Z352="",0,Z352),"0")</f>
        <v>0.17399999999999999</v>
      </c>
      <c r="AA353" s="67"/>
      <c r="AB353" s="67"/>
      <c r="AC353" s="67"/>
    </row>
    <row r="354" spans="1:68" x14ac:dyDescent="0.2">
      <c r="A354" s="630"/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1"/>
      <c r="P354" s="627" t="s">
        <v>40</v>
      </c>
      <c r="Q354" s="628"/>
      <c r="R354" s="628"/>
      <c r="S354" s="628"/>
      <c r="T354" s="628"/>
      <c r="U354" s="628"/>
      <c r="V354" s="629"/>
      <c r="W354" s="42" t="s">
        <v>0</v>
      </c>
      <c r="X354" s="43">
        <f>IFERROR(SUM(X351:X352),"0")</f>
        <v>120</v>
      </c>
      <c r="Y354" s="43">
        <f>IFERROR(SUM(Y351:Y352),"0")</f>
        <v>120</v>
      </c>
      <c r="Z354" s="42"/>
      <c r="AA354" s="67"/>
      <c r="AB354" s="67"/>
      <c r="AC354" s="67"/>
    </row>
    <row r="355" spans="1:68" ht="14.25" customHeight="1" x14ac:dyDescent="0.25">
      <c r="A355" s="622" t="s">
        <v>82</v>
      </c>
      <c r="B355" s="622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2"/>
      <c r="O355" s="622"/>
      <c r="P355" s="622"/>
      <c r="Q355" s="622"/>
      <c r="R355" s="622"/>
      <c r="S355" s="622"/>
      <c r="T355" s="622"/>
      <c r="U355" s="622"/>
      <c r="V355" s="622"/>
      <c r="W355" s="622"/>
      <c r="X355" s="622"/>
      <c r="Y355" s="622"/>
      <c r="Z355" s="622"/>
      <c r="AA355" s="66"/>
      <c r="AB355" s="66"/>
      <c r="AC355" s="80"/>
    </row>
    <row r="356" spans="1:68" ht="27" customHeight="1" x14ac:dyDescent="0.25">
      <c r="A356" s="63" t="s">
        <v>567</v>
      </c>
      <c r="B356" s="63" t="s">
        <v>568</v>
      </c>
      <c r="C356" s="36">
        <v>4301051903</v>
      </c>
      <c r="D356" s="623">
        <v>4607091383928</v>
      </c>
      <c r="E356" s="62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113</v>
      </c>
      <c r="L356" s="37" t="s">
        <v>45</v>
      </c>
      <c r="M356" s="38" t="s">
        <v>86</v>
      </c>
      <c r="N356" s="38"/>
      <c r="O356" s="37">
        <v>40</v>
      </c>
      <c r="P356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25"/>
      <c r="R356" s="625"/>
      <c r="S356" s="625"/>
      <c r="T356" s="62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570</v>
      </c>
      <c r="B357" s="63" t="s">
        <v>571</v>
      </c>
      <c r="C357" s="36">
        <v>4301051897</v>
      </c>
      <c r="D357" s="623">
        <v>4607091384260</v>
      </c>
      <c r="E357" s="62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7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25"/>
      <c r="R357" s="625"/>
      <c r="S357" s="625"/>
      <c r="T357" s="6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30"/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1"/>
      <c r="P358" s="627" t="s">
        <v>40</v>
      </c>
      <c r="Q358" s="628"/>
      <c r="R358" s="628"/>
      <c r="S358" s="628"/>
      <c r="T358" s="628"/>
      <c r="U358" s="628"/>
      <c r="V358" s="62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30"/>
      <c r="B359" s="630"/>
      <c r="C359" s="630"/>
      <c r="D359" s="630"/>
      <c r="E359" s="630"/>
      <c r="F359" s="630"/>
      <c r="G359" s="630"/>
      <c r="H359" s="630"/>
      <c r="I359" s="630"/>
      <c r="J359" s="630"/>
      <c r="K359" s="630"/>
      <c r="L359" s="630"/>
      <c r="M359" s="630"/>
      <c r="N359" s="630"/>
      <c r="O359" s="631"/>
      <c r="P359" s="627" t="s">
        <v>40</v>
      </c>
      <c r="Q359" s="628"/>
      <c r="R359" s="628"/>
      <c r="S359" s="628"/>
      <c r="T359" s="628"/>
      <c r="U359" s="628"/>
      <c r="V359" s="62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22" t="s">
        <v>170</v>
      </c>
      <c r="B360" s="622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2"/>
      <c r="O360" s="622"/>
      <c r="P360" s="622"/>
      <c r="Q360" s="622"/>
      <c r="R360" s="622"/>
      <c r="S360" s="622"/>
      <c r="T360" s="622"/>
      <c r="U360" s="622"/>
      <c r="V360" s="622"/>
      <c r="W360" s="622"/>
      <c r="X360" s="622"/>
      <c r="Y360" s="622"/>
      <c r="Z360" s="622"/>
      <c r="AA360" s="66"/>
      <c r="AB360" s="66"/>
      <c r="AC360" s="80"/>
    </row>
    <row r="361" spans="1:68" ht="16.5" customHeight="1" x14ac:dyDescent="0.25">
      <c r="A361" s="63" t="s">
        <v>573</v>
      </c>
      <c r="B361" s="63" t="s">
        <v>574</v>
      </c>
      <c r="C361" s="36">
        <v>4301060524</v>
      </c>
      <c r="D361" s="623">
        <v>4607091384673</v>
      </c>
      <c r="E361" s="62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113</v>
      </c>
      <c r="L361" s="37" t="s">
        <v>45</v>
      </c>
      <c r="M361" s="38" t="s">
        <v>86</v>
      </c>
      <c r="N361" s="38"/>
      <c r="O361" s="37">
        <v>40</v>
      </c>
      <c r="P361" s="800" t="s">
        <v>575</v>
      </c>
      <c r="Q361" s="625"/>
      <c r="R361" s="625"/>
      <c r="S361" s="625"/>
      <c r="T361" s="6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24" t="s">
        <v>576</v>
      </c>
      <c r="AG361" s="78"/>
      <c r="AJ361" s="84" t="s">
        <v>45</v>
      </c>
      <c r="AK361" s="84">
        <v>0</v>
      </c>
      <c r="BB361" s="425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30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1"/>
      <c r="P362" s="627" t="s">
        <v>40</v>
      </c>
      <c r="Q362" s="628"/>
      <c r="R362" s="628"/>
      <c r="S362" s="628"/>
      <c r="T362" s="628"/>
      <c r="U362" s="628"/>
      <c r="V362" s="62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31"/>
      <c r="P363" s="627" t="s">
        <v>40</v>
      </c>
      <c r="Q363" s="628"/>
      <c r="R363" s="628"/>
      <c r="S363" s="628"/>
      <c r="T363" s="628"/>
      <c r="U363" s="628"/>
      <c r="V363" s="62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21" t="s">
        <v>577</v>
      </c>
      <c r="B364" s="621"/>
      <c r="C364" s="621"/>
      <c r="D364" s="621"/>
      <c r="E364" s="621"/>
      <c r="F364" s="621"/>
      <c r="G364" s="621"/>
      <c r="H364" s="621"/>
      <c r="I364" s="621"/>
      <c r="J364" s="621"/>
      <c r="K364" s="621"/>
      <c r="L364" s="621"/>
      <c r="M364" s="621"/>
      <c r="N364" s="621"/>
      <c r="O364" s="621"/>
      <c r="P364" s="621"/>
      <c r="Q364" s="621"/>
      <c r="R364" s="621"/>
      <c r="S364" s="621"/>
      <c r="T364" s="621"/>
      <c r="U364" s="621"/>
      <c r="V364" s="621"/>
      <c r="W364" s="621"/>
      <c r="X364" s="621"/>
      <c r="Y364" s="621"/>
      <c r="Z364" s="621"/>
      <c r="AA364" s="65"/>
      <c r="AB364" s="65"/>
      <c r="AC364" s="79"/>
    </row>
    <row r="365" spans="1:68" ht="14.25" customHeight="1" x14ac:dyDescent="0.25">
      <c r="A365" s="622" t="s">
        <v>108</v>
      </c>
      <c r="B365" s="622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2"/>
      <c r="O365" s="622"/>
      <c r="P365" s="622"/>
      <c r="Q365" s="622"/>
      <c r="R365" s="622"/>
      <c r="S365" s="622"/>
      <c r="T365" s="622"/>
      <c r="U365" s="622"/>
      <c r="V365" s="622"/>
      <c r="W365" s="622"/>
      <c r="X365" s="622"/>
      <c r="Y365" s="622"/>
      <c r="Z365" s="622"/>
      <c r="AA365" s="66"/>
      <c r="AB365" s="66"/>
      <c r="AC365" s="80"/>
    </row>
    <row r="366" spans="1:68" ht="37.5" customHeight="1" x14ac:dyDescent="0.25">
      <c r="A366" s="63" t="s">
        <v>578</v>
      </c>
      <c r="B366" s="63" t="s">
        <v>579</v>
      </c>
      <c r="C366" s="36">
        <v>4301011873</v>
      </c>
      <c r="D366" s="623">
        <v>4680115881907</v>
      </c>
      <c r="E366" s="62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113</v>
      </c>
      <c r="L366" s="37" t="s">
        <v>45</v>
      </c>
      <c r="M366" s="38" t="s">
        <v>80</v>
      </c>
      <c r="N366" s="38"/>
      <c r="O366" s="37">
        <v>60</v>
      </c>
      <c r="P366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25"/>
      <c r="R366" s="625"/>
      <c r="S366" s="625"/>
      <c r="T366" s="62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6" t="s">
        <v>580</v>
      </c>
      <c r="AG366" s="78"/>
      <c r="AJ366" s="84" t="s">
        <v>45</v>
      </c>
      <c r="AK366" s="84">
        <v>0</v>
      </c>
      <c r="BB366" s="427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581</v>
      </c>
      <c r="B367" s="63" t="s">
        <v>582</v>
      </c>
      <c r="C367" s="36">
        <v>4301011875</v>
      </c>
      <c r="D367" s="623">
        <v>4680115884885</v>
      </c>
      <c r="E367" s="623"/>
      <c r="F367" s="62">
        <v>0.8</v>
      </c>
      <c r="G367" s="37">
        <v>15</v>
      </c>
      <c r="H367" s="62">
        <v>12</v>
      </c>
      <c r="I367" s="62">
        <v>12.435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625"/>
      <c r="R367" s="625"/>
      <c r="S367" s="625"/>
      <c r="T367" s="62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4301011871</v>
      </c>
      <c r="D368" s="623">
        <v>4680115884908</v>
      </c>
      <c r="E368" s="62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116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30" t="s">
        <v>583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30"/>
      <c r="B369" s="630"/>
      <c r="C369" s="630"/>
      <c r="D369" s="630"/>
      <c r="E369" s="630"/>
      <c r="F369" s="630"/>
      <c r="G369" s="630"/>
      <c r="H369" s="630"/>
      <c r="I369" s="630"/>
      <c r="J369" s="630"/>
      <c r="K369" s="630"/>
      <c r="L369" s="630"/>
      <c r="M369" s="630"/>
      <c r="N369" s="630"/>
      <c r="O369" s="631"/>
      <c r="P369" s="627" t="s">
        <v>40</v>
      </c>
      <c r="Q369" s="628"/>
      <c r="R369" s="628"/>
      <c r="S369" s="628"/>
      <c r="T369" s="628"/>
      <c r="U369" s="628"/>
      <c r="V369" s="629"/>
      <c r="W369" s="42" t="s">
        <v>39</v>
      </c>
      <c r="X369" s="43">
        <f>IFERROR(X366/H366,"0")+IFERROR(X367/H367,"0")+IFERROR(X368/H368,"0")</f>
        <v>0</v>
      </c>
      <c r="Y369" s="43">
        <f>IFERROR(Y366/H366,"0")+IFERROR(Y367/H367,"0")+IFERROR(Y368/H368,"0")</f>
        <v>0</v>
      </c>
      <c r="Z369" s="43">
        <f>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0</v>
      </c>
      <c r="X370" s="43">
        <f>IFERROR(SUM(X366:X368),"0")</f>
        <v>0</v>
      </c>
      <c r="Y370" s="43">
        <f>IFERROR(SUM(Y366:Y368),"0")</f>
        <v>0</v>
      </c>
      <c r="Z370" s="42"/>
      <c r="AA370" s="67"/>
      <c r="AB370" s="67"/>
      <c r="AC370" s="67"/>
    </row>
    <row r="371" spans="1:68" ht="14.25" customHeight="1" x14ac:dyDescent="0.25">
      <c r="A371" s="622" t="s">
        <v>76</v>
      </c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22"/>
      <c r="P371" s="622"/>
      <c r="Q371" s="622"/>
      <c r="R371" s="622"/>
      <c r="S371" s="622"/>
      <c r="T371" s="622"/>
      <c r="U371" s="622"/>
      <c r="V371" s="622"/>
      <c r="W371" s="622"/>
      <c r="X371" s="622"/>
      <c r="Y371" s="622"/>
      <c r="Z371" s="622"/>
      <c r="AA371" s="66"/>
      <c r="AB371" s="66"/>
      <c r="AC371" s="80"/>
    </row>
    <row r="372" spans="1:68" ht="27" customHeight="1" x14ac:dyDescent="0.25">
      <c r="A372" s="63" t="s">
        <v>586</v>
      </c>
      <c r="B372" s="63" t="s">
        <v>587</v>
      </c>
      <c r="C372" s="36">
        <v>4301031303</v>
      </c>
      <c r="D372" s="623">
        <v>4607091384802</v>
      </c>
      <c r="E372" s="623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35</v>
      </c>
      <c r="P372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625"/>
      <c r="R372" s="625"/>
      <c r="S372" s="625"/>
      <c r="T372" s="62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2" t="s">
        <v>588</v>
      </c>
      <c r="AG372" s="78"/>
      <c r="AJ372" s="84" t="s">
        <v>45</v>
      </c>
      <c r="AK372" s="84">
        <v>0</v>
      </c>
      <c r="BB372" s="43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30"/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1"/>
      <c r="P373" s="627" t="s">
        <v>40</v>
      </c>
      <c r="Q373" s="628"/>
      <c r="R373" s="628"/>
      <c r="S373" s="628"/>
      <c r="T373" s="628"/>
      <c r="U373" s="628"/>
      <c r="V373" s="629"/>
      <c r="W373" s="42" t="s">
        <v>39</v>
      </c>
      <c r="X373" s="43">
        <f>IFERROR(X372/H372,"0")</f>
        <v>0</v>
      </c>
      <c r="Y373" s="43">
        <f>IFERROR(Y372/H372,"0")</f>
        <v>0</v>
      </c>
      <c r="Z373" s="43">
        <f>IFERROR(IF(Z372="",0,Z372),"0")</f>
        <v>0</v>
      </c>
      <c r="AA373" s="67"/>
      <c r="AB373" s="67"/>
      <c r="AC373" s="67"/>
    </row>
    <row r="374" spans="1:68" x14ac:dyDescent="0.2">
      <c r="A374" s="630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31"/>
      <c r="P374" s="627" t="s">
        <v>40</v>
      </c>
      <c r="Q374" s="628"/>
      <c r="R374" s="628"/>
      <c r="S374" s="628"/>
      <c r="T374" s="628"/>
      <c r="U374" s="628"/>
      <c r="V374" s="629"/>
      <c r="W374" s="42" t="s">
        <v>0</v>
      </c>
      <c r="X374" s="43">
        <f>IFERROR(SUM(X372:X372),"0")</f>
        <v>0</v>
      </c>
      <c r="Y374" s="43">
        <f>IFERROR(SUM(Y372:Y372),"0")</f>
        <v>0</v>
      </c>
      <c r="Z374" s="42"/>
      <c r="AA374" s="67"/>
      <c r="AB374" s="67"/>
      <c r="AC374" s="67"/>
    </row>
    <row r="375" spans="1:68" ht="14.25" customHeight="1" x14ac:dyDescent="0.25">
      <c r="A375" s="622" t="s">
        <v>82</v>
      </c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22"/>
      <c r="P375" s="622"/>
      <c r="Q375" s="622"/>
      <c r="R375" s="622"/>
      <c r="S375" s="622"/>
      <c r="T375" s="622"/>
      <c r="U375" s="622"/>
      <c r="V375" s="622"/>
      <c r="W375" s="622"/>
      <c r="X375" s="622"/>
      <c r="Y375" s="622"/>
      <c r="Z375" s="622"/>
      <c r="AA375" s="66"/>
      <c r="AB375" s="66"/>
      <c r="AC375" s="80"/>
    </row>
    <row r="376" spans="1:68" ht="27" customHeight="1" x14ac:dyDescent="0.25">
      <c r="A376" s="63" t="s">
        <v>589</v>
      </c>
      <c r="B376" s="63" t="s">
        <v>590</v>
      </c>
      <c r="C376" s="36">
        <v>4301051899</v>
      </c>
      <c r="D376" s="623">
        <v>4607091384246</v>
      </c>
      <c r="E376" s="623"/>
      <c r="F376" s="62">
        <v>1.5</v>
      </c>
      <c r="G376" s="37">
        <v>6</v>
      </c>
      <c r="H376" s="62">
        <v>9</v>
      </c>
      <c r="I376" s="62">
        <v>9.5190000000000001</v>
      </c>
      <c r="J376" s="37">
        <v>64</v>
      </c>
      <c r="K376" s="37" t="s">
        <v>113</v>
      </c>
      <c r="L376" s="37" t="s">
        <v>45</v>
      </c>
      <c r="M376" s="38" t="s">
        <v>86</v>
      </c>
      <c r="N376" s="38"/>
      <c r="O376" s="37">
        <v>40</v>
      </c>
      <c r="P376" s="8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625"/>
      <c r="R376" s="625"/>
      <c r="S376" s="625"/>
      <c r="T376" s="626"/>
      <c r="U376" s="39" t="s">
        <v>45</v>
      </c>
      <c r="V376" s="39" t="s">
        <v>45</v>
      </c>
      <c r="W376" s="40" t="s">
        <v>0</v>
      </c>
      <c r="X376" s="58">
        <v>72</v>
      </c>
      <c r="Y376" s="55">
        <f>IFERROR(IF(X376="",0,CEILING((X376/$H376),1)*$H376),"")</f>
        <v>72</v>
      </c>
      <c r="Z376" s="41">
        <f>IFERROR(IF(Y376=0,"",ROUNDUP(Y376/H376,0)*0.01898),"")</f>
        <v>0.15184</v>
      </c>
      <c r="AA376" s="68" t="s">
        <v>45</v>
      </c>
      <c r="AB376" s="69" t="s">
        <v>45</v>
      </c>
      <c r="AC376" s="434" t="s">
        <v>591</v>
      </c>
      <c r="AG376" s="78"/>
      <c r="AJ376" s="84" t="s">
        <v>45</v>
      </c>
      <c r="AK376" s="84">
        <v>0</v>
      </c>
      <c r="BB376" s="435" t="s">
        <v>66</v>
      </c>
      <c r="BM376" s="78">
        <f>IFERROR(X376*I376/H376,"0")</f>
        <v>76.152000000000001</v>
      </c>
      <c r="BN376" s="78">
        <f>IFERROR(Y376*I376/H376,"0")</f>
        <v>76.152000000000001</v>
      </c>
      <c r="BO376" s="78">
        <f>IFERROR(1/J376*(X376/H376),"0")</f>
        <v>0.125</v>
      </c>
      <c r="BP376" s="78">
        <f>IFERROR(1/J376*(Y376/H376),"0")</f>
        <v>0.125</v>
      </c>
    </row>
    <row r="377" spans="1:68" ht="27" customHeight="1" x14ac:dyDescent="0.25">
      <c r="A377" s="63" t="s">
        <v>592</v>
      </c>
      <c r="B377" s="63" t="s">
        <v>593</v>
      </c>
      <c r="C377" s="36">
        <v>4301051660</v>
      </c>
      <c r="D377" s="623">
        <v>4607091384253</v>
      </c>
      <c r="E377" s="623"/>
      <c r="F377" s="62">
        <v>0.4</v>
      </c>
      <c r="G377" s="37">
        <v>6</v>
      </c>
      <c r="H377" s="62">
        <v>2.4</v>
      </c>
      <c r="I377" s="62">
        <v>2.6640000000000001</v>
      </c>
      <c r="J377" s="37">
        <v>182</v>
      </c>
      <c r="K377" s="37" t="s">
        <v>87</v>
      </c>
      <c r="L377" s="37" t="s">
        <v>45</v>
      </c>
      <c r="M377" s="38" t="s">
        <v>86</v>
      </c>
      <c r="N377" s="38"/>
      <c r="O377" s="37">
        <v>40</v>
      </c>
      <c r="P377" s="8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625"/>
      <c r="R377" s="625"/>
      <c r="S377" s="625"/>
      <c r="T377" s="626"/>
      <c r="U377" s="39" t="s">
        <v>45</v>
      </c>
      <c r="V377" s="39" t="s">
        <v>45</v>
      </c>
      <c r="W377" s="40" t="s">
        <v>0</v>
      </c>
      <c r="X377" s="58">
        <v>67.2</v>
      </c>
      <c r="Y377" s="55">
        <f>IFERROR(IF(X377="",0,CEILING((X377/$H377),1)*$H377),"")</f>
        <v>67.2</v>
      </c>
      <c r="Z377" s="41">
        <f>IFERROR(IF(Y377=0,"",ROUNDUP(Y377/H377,0)*0.00651),"")</f>
        <v>0.18228</v>
      </c>
      <c r="AA377" s="68" t="s">
        <v>45</v>
      </c>
      <c r="AB377" s="69" t="s">
        <v>45</v>
      </c>
      <c r="AC377" s="436" t="s">
        <v>591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74.592000000000013</v>
      </c>
      <c r="BN377" s="78">
        <f>IFERROR(Y377*I377/H377,"0")</f>
        <v>74.592000000000013</v>
      </c>
      <c r="BO377" s="78">
        <f>IFERROR(1/J377*(X377/H377),"0")</f>
        <v>0.15384615384615388</v>
      </c>
      <c r="BP377" s="78">
        <f>IFERROR(1/J377*(Y377/H377),"0")</f>
        <v>0.15384615384615388</v>
      </c>
    </row>
    <row r="378" spans="1:68" x14ac:dyDescent="0.2">
      <c r="A378" s="630"/>
      <c r="B378" s="630"/>
      <c r="C378" s="630"/>
      <c r="D378" s="630"/>
      <c r="E378" s="630"/>
      <c r="F378" s="630"/>
      <c r="G378" s="630"/>
      <c r="H378" s="630"/>
      <c r="I378" s="630"/>
      <c r="J378" s="630"/>
      <c r="K378" s="630"/>
      <c r="L378" s="630"/>
      <c r="M378" s="630"/>
      <c r="N378" s="630"/>
      <c r="O378" s="631"/>
      <c r="P378" s="627" t="s">
        <v>40</v>
      </c>
      <c r="Q378" s="628"/>
      <c r="R378" s="628"/>
      <c r="S378" s="628"/>
      <c r="T378" s="628"/>
      <c r="U378" s="628"/>
      <c r="V378" s="629"/>
      <c r="W378" s="42" t="s">
        <v>39</v>
      </c>
      <c r="X378" s="43">
        <f>IFERROR(X376/H376,"0")+IFERROR(X377/H377,"0")</f>
        <v>36</v>
      </c>
      <c r="Y378" s="43">
        <f>IFERROR(Y376/H376,"0")+IFERROR(Y377/H377,"0")</f>
        <v>36</v>
      </c>
      <c r="Z378" s="43">
        <f>IFERROR(IF(Z376="",0,Z376),"0")+IFERROR(IF(Z377="",0,Z377),"0")</f>
        <v>0.33411999999999997</v>
      </c>
      <c r="AA378" s="67"/>
      <c r="AB378" s="67"/>
      <c r="AC378" s="67"/>
    </row>
    <row r="379" spans="1:68" x14ac:dyDescent="0.2">
      <c r="A379" s="630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31"/>
      <c r="P379" s="627" t="s">
        <v>40</v>
      </c>
      <c r="Q379" s="628"/>
      <c r="R379" s="628"/>
      <c r="S379" s="628"/>
      <c r="T379" s="628"/>
      <c r="U379" s="628"/>
      <c r="V379" s="629"/>
      <c r="W379" s="42" t="s">
        <v>0</v>
      </c>
      <c r="X379" s="43">
        <f>IFERROR(SUM(X376:X377),"0")</f>
        <v>139.19999999999999</v>
      </c>
      <c r="Y379" s="43">
        <f>IFERROR(SUM(Y376:Y377),"0")</f>
        <v>139.19999999999999</v>
      </c>
      <c r="Z379" s="42"/>
      <c r="AA379" s="67"/>
      <c r="AB379" s="67"/>
      <c r="AC379" s="67"/>
    </row>
    <row r="380" spans="1:68" ht="14.25" customHeight="1" x14ac:dyDescent="0.25">
      <c r="A380" s="622" t="s">
        <v>170</v>
      </c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22"/>
      <c r="P380" s="622"/>
      <c r="Q380" s="622"/>
      <c r="R380" s="622"/>
      <c r="S380" s="622"/>
      <c r="T380" s="622"/>
      <c r="U380" s="622"/>
      <c r="V380" s="622"/>
      <c r="W380" s="622"/>
      <c r="X380" s="622"/>
      <c r="Y380" s="622"/>
      <c r="Z380" s="622"/>
      <c r="AA380" s="66"/>
      <c r="AB380" s="66"/>
      <c r="AC380" s="80"/>
    </row>
    <row r="381" spans="1:68" ht="27" customHeight="1" x14ac:dyDescent="0.25">
      <c r="A381" s="63" t="s">
        <v>594</v>
      </c>
      <c r="B381" s="63" t="s">
        <v>595</v>
      </c>
      <c r="C381" s="36">
        <v>4301060441</v>
      </c>
      <c r="D381" s="623">
        <v>4607091389357</v>
      </c>
      <c r="E381" s="623"/>
      <c r="F381" s="62">
        <v>1.5</v>
      </c>
      <c r="G381" s="37">
        <v>6</v>
      </c>
      <c r="H381" s="62">
        <v>9</v>
      </c>
      <c r="I381" s="62">
        <v>9.4350000000000005</v>
      </c>
      <c r="J381" s="37">
        <v>64</v>
      </c>
      <c r="K381" s="37" t="s">
        <v>113</v>
      </c>
      <c r="L381" s="37" t="s">
        <v>45</v>
      </c>
      <c r="M381" s="38" t="s">
        <v>86</v>
      </c>
      <c r="N381" s="38"/>
      <c r="O381" s="37">
        <v>40</v>
      </c>
      <c r="P381" s="8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625"/>
      <c r="R381" s="625"/>
      <c r="S381" s="625"/>
      <c r="T381" s="62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38" t="s">
        <v>596</v>
      </c>
      <c r="AG381" s="78"/>
      <c r="AJ381" s="84" t="s">
        <v>45</v>
      </c>
      <c r="AK381" s="84">
        <v>0</v>
      </c>
      <c r="BB381" s="43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30"/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1"/>
      <c r="P382" s="627" t="s">
        <v>40</v>
      </c>
      <c r="Q382" s="628"/>
      <c r="R382" s="628"/>
      <c r="S382" s="628"/>
      <c r="T382" s="628"/>
      <c r="U382" s="628"/>
      <c r="V382" s="629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30"/>
      <c r="B383" s="630"/>
      <c r="C383" s="630"/>
      <c r="D383" s="630"/>
      <c r="E383" s="630"/>
      <c r="F383" s="630"/>
      <c r="G383" s="630"/>
      <c r="H383" s="630"/>
      <c r="I383" s="630"/>
      <c r="J383" s="630"/>
      <c r="K383" s="630"/>
      <c r="L383" s="630"/>
      <c r="M383" s="630"/>
      <c r="N383" s="630"/>
      <c r="O383" s="631"/>
      <c r="P383" s="627" t="s">
        <v>40</v>
      </c>
      <c r="Q383" s="628"/>
      <c r="R383" s="628"/>
      <c r="S383" s="628"/>
      <c r="T383" s="628"/>
      <c r="U383" s="628"/>
      <c r="V383" s="629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27.75" customHeight="1" x14ac:dyDescent="0.2">
      <c r="A384" s="620" t="s">
        <v>597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54"/>
      <c r="AB384" s="54"/>
      <c r="AC384" s="54"/>
    </row>
    <row r="385" spans="1:68" ht="16.5" customHeight="1" x14ac:dyDescent="0.25">
      <c r="A385" s="621" t="s">
        <v>598</v>
      </c>
      <c r="B385" s="621"/>
      <c r="C385" s="621"/>
      <c r="D385" s="621"/>
      <c r="E385" s="621"/>
      <c r="F385" s="621"/>
      <c r="G385" s="621"/>
      <c r="H385" s="621"/>
      <c r="I385" s="621"/>
      <c r="J385" s="621"/>
      <c r="K385" s="621"/>
      <c r="L385" s="621"/>
      <c r="M385" s="621"/>
      <c r="N385" s="621"/>
      <c r="O385" s="621"/>
      <c r="P385" s="621"/>
      <c r="Q385" s="621"/>
      <c r="R385" s="621"/>
      <c r="S385" s="621"/>
      <c r="T385" s="621"/>
      <c r="U385" s="621"/>
      <c r="V385" s="621"/>
      <c r="W385" s="621"/>
      <c r="X385" s="621"/>
      <c r="Y385" s="621"/>
      <c r="Z385" s="621"/>
      <c r="AA385" s="65"/>
      <c r="AB385" s="65"/>
      <c r="AC385" s="79"/>
    </row>
    <row r="386" spans="1:68" ht="14.25" customHeight="1" x14ac:dyDescent="0.25">
      <c r="A386" s="622" t="s">
        <v>76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6"/>
      <c r="AB386" s="66"/>
      <c r="AC386" s="80"/>
    </row>
    <row r="387" spans="1:68" ht="27" customHeight="1" x14ac:dyDescent="0.25">
      <c r="A387" s="63" t="s">
        <v>599</v>
      </c>
      <c r="B387" s="63" t="s">
        <v>600</v>
      </c>
      <c r="C387" s="36">
        <v>4301031405</v>
      </c>
      <c r="D387" s="623">
        <v>4680115886100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ref="Y387:Y396" si="37">IFERROR(IF(X387="",0,CEILING((X387/$H387),1)*$H387),"")</f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0" t="s">
        <v>601</v>
      </c>
      <c r="AG387" s="78"/>
      <c r="AJ387" s="84" t="s">
        <v>45</v>
      </c>
      <c r="AK387" s="84">
        <v>0</v>
      </c>
      <c r="BB387" s="441" t="s">
        <v>66</v>
      </c>
      <c r="BM387" s="78">
        <f t="shared" ref="BM387:BM396" si="38">IFERROR(X387*I387/H387,"0")</f>
        <v>0</v>
      </c>
      <c r="BN387" s="78">
        <f t="shared" ref="BN387:BN396" si="39">IFERROR(Y387*I387/H387,"0")</f>
        <v>0</v>
      </c>
      <c r="BO387" s="78">
        <f t="shared" ref="BO387:BO396" si="40">IFERROR(1/J387*(X387/H387),"0")</f>
        <v>0</v>
      </c>
      <c r="BP387" s="78">
        <f t="shared" ref="BP387:BP396" si="41">IFERROR(1/J387*(Y387/H387),"0")</f>
        <v>0</v>
      </c>
    </row>
    <row r="388" spans="1:68" ht="27" customHeight="1" x14ac:dyDescent="0.25">
      <c r="A388" s="63" t="s">
        <v>602</v>
      </c>
      <c r="B388" s="63" t="s">
        <v>603</v>
      </c>
      <c r="C388" s="36">
        <v>4301031406</v>
      </c>
      <c r="D388" s="623">
        <v>4680115886117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602</v>
      </c>
      <c r="B389" s="63" t="s">
        <v>605</v>
      </c>
      <c r="C389" s="36">
        <v>4301031382</v>
      </c>
      <c r="D389" s="623">
        <v>4680115886117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604</v>
      </c>
      <c r="AG389" s="78"/>
      <c r="AJ389" s="84" t="s">
        <v>45</v>
      </c>
      <c r="AK389" s="84">
        <v>0</v>
      </c>
      <c r="BB389" s="445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606</v>
      </c>
      <c r="B390" s="63" t="s">
        <v>607</v>
      </c>
      <c r="C390" s="36">
        <v>4301031402</v>
      </c>
      <c r="D390" s="623">
        <v>4680115886124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608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4301031366</v>
      </c>
      <c r="D391" s="623">
        <v>4680115883147</v>
      </c>
      <c r="E391" s="623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ref="Z391:Z396" si="42">IFERROR(IF(Y391=0,"",ROUNDUP(Y391/H391,0)*0.00502),"")</f>
        <v/>
      </c>
      <c r="AA391" s="68" t="s">
        <v>45</v>
      </c>
      <c r="AB391" s="69" t="s">
        <v>45</v>
      </c>
      <c r="AC391" s="448" t="s">
        <v>601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4301031362</v>
      </c>
      <c r="D392" s="623">
        <v>4607091384338</v>
      </c>
      <c r="E392" s="623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0" t="s">
        <v>601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37.5" customHeight="1" x14ac:dyDescent="0.25">
      <c r="A393" s="63" t="s">
        <v>613</v>
      </c>
      <c r="B393" s="63" t="s">
        <v>614</v>
      </c>
      <c r="C393" s="36">
        <v>4301031361</v>
      </c>
      <c r="D393" s="623">
        <v>4607091389524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4301031364</v>
      </c>
      <c r="D394" s="623">
        <v>4680115883161</v>
      </c>
      <c r="E394" s="62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4301031358</v>
      </c>
      <c r="D395" s="623">
        <v>4607091389531</v>
      </c>
      <c r="E395" s="62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4301031360</v>
      </c>
      <c r="D396" s="623">
        <v>4607091384345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x14ac:dyDescent="0.2">
      <c r="A397" s="630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31"/>
      <c r="P397" s="627" t="s">
        <v>40</v>
      </c>
      <c r="Q397" s="628"/>
      <c r="R397" s="628"/>
      <c r="S397" s="628"/>
      <c r="T397" s="628"/>
      <c r="U397" s="628"/>
      <c r="V397" s="629"/>
      <c r="W397" s="42" t="s">
        <v>39</v>
      </c>
      <c r="X397" s="43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0</v>
      </c>
      <c r="X398" s="43">
        <f>IFERROR(SUM(X387:X396),"0")</f>
        <v>0</v>
      </c>
      <c r="Y398" s="43">
        <f>IFERROR(SUM(Y387:Y396),"0")</f>
        <v>0</v>
      </c>
      <c r="Z398" s="42"/>
      <c r="AA398" s="67"/>
      <c r="AB398" s="67"/>
      <c r="AC398" s="67"/>
    </row>
    <row r="399" spans="1:68" ht="14.25" customHeight="1" x14ac:dyDescent="0.25">
      <c r="A399" s="622" t="s">
        <v>82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6"/>
      <c r="AB399" s="66"/>
      <c r="AC399" s="80"/>
    </row>
    <row r="400" spans="1:68" ht="27" customHeight="1" x14ac:dyDescent="0.25">
      <c r="A400" s="63" t="s">
        <v>624</v>
      </c>
      <c r="B400" s="63" t="s">
        <v>625</v>
      </c>
      <c r="C400" s="36">
        <v>4301051284</v>
      </c>
      <c r="D400" s="623">
        <v>4607091384352</v>
      </c>
      <c r="E400" s="623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116</v>
      </c>
      <c r="L400" s="37" t="s">
        <v>45</v>
      </c>
      <c r="M400" s="38" t="s">
        <v>86</v>
      </c>
      <c r="N400" s="38"/>
      <c r="O400" s="37">
        <v>45</v>
      </c>
      <c r="P400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625"/>
      <c r="R400" s="625"/>
      <c r="S400" s="625"/>
      <c r="T400" s="6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626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627</v>
      </c>
      <c r="B401" s="63" t="s">
        <v>628</v>
      </c>
      <c r="C401" s="36">
        <v>4301051431</v>
      </c>
      <c r="D401" s="623">
        <v>4607091389654</v>
      </c>
      <c r="E401" s="623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87</v>
      </c>
      <c r="L401" s="37" t="s">
        <v>45</v>
      </c>
      <c r="M401" s="38" t="s">
        <v>86</v>
      </c>
      <c r="N401" s="38"/>
      <c r="O401" s="37">
        <v>45</v>
      </c>
      <c r="P401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31"/>
      <c r="P402" s="627" t="s">
        <v>40</v>
      </c>
      <c r="Q402" s="628"/>
      <c r="R402" s="628"/>
      <c r="S402" s="628"/>
      <c r="T402" s="628"/>
      <c r="U402" s="628"/>
      <c r="V402" s="629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621" t="s">
        <v>630</v>
      </c>
      <c r="B404" s="621"/>
      <c r="C404" s="621"/>
      <c r="D404" s="621"/>
      <c r="E404" s="621"/>
      <c r="F404" s="621"/>
      <c r="G404" s="621"/>
      <c r="H404" s="621"/>
      <c r="I404" s="621"/>
      <c r="J404" s="621"/>
      <c r="K404" s="621"/>
      <c r="L404" s="621"/>
      <c r="M404" s="621"/>
      <c r="N404" s="621"/>
      <c r="O404" s="621"/>
      <c r="P404" s="621"/>
      <c r="Q404" s="621"/>
      <c r="R404" s="621"/>
      <c r="S404" s="621"/>
      <c r="T404" s="621"/>
      <c r="U404" s="621"/>
      <c r="V404" s="621"/>
      <c r="W404" s="621"/>
      <c r="X404" s="621"/>
      <c r="Y404" s="621"/>
      <c r="Z404" s="621"/>
      <c r="AA404" s="65"/>
      <c r="AB404" s="65"/>
      <c r="AC404" s="79"/>
    </row>
    <row r="405" spans="1:68" ht="14.25" customHeight="1" x14ac:dyDescent="0.25">
      <c r="A405" s="622" t="s">
        <v>140</v>
      </c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22"/>
      <c r="P405" s="622"/>
      <c r="Q405" s="622"/>
      <c r="R405" s="622"/>
      <c r="S405" s="622"/>
      <c r="T405" s="622"/>
      <c r="U405" s="622"/>
      <c r="V405" s="622"/>
      <c r="W405" s="622"/>
      <c r="X405" s="622"/>
      <c r="Y405" s="622"/>
      <c r="Z405" s="622"/>
      <c r="AA405" s="66"/>
      <c r="AB405" s="66"/>
      <c r="AC405" s="80"/>
    </row>
    <row r="406" spans="1:68" ht="27" customHeight="1" x14ac:dyDescent="0.25">
      <c r="A406" s="63" t="s">
        <v>631</v>
      </c>
      <c r="B406" s="63" t="s">
        <v>632</v>
      </c>
      <c r="C406" s="36">
        <v>4301020319</v>
      </c>
      <c r="D406" s="623">
        <v>4680115885240</v>
      </c>
      <c r="E406" s="623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87</v>
      </c>
      <c r="L406" s="37" t="s">
        <v>45</v>
      </c>
      <c r="M406" s="38" t="s">
        <v>80</v>
      </c>
      <c r="N406" s="38"/>
      <c r="O406" s="37">
        <v>40</v>
      </c>
      <c r="P406" s="82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625"/>
      <c r="R406" s="625"/>
      <c r="S406" s="625"/>
      <c r="T406" s="62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633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30"/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1"/>
      <c r="P407" s="627" t="s">
        <v>40</v>
      </c>
      <c r="Q407" s="628"/>
      <c r="R407" s="628"/>
      <c r="S407" s="628"/>
      <c r="T407" s="628"/>
      <c r="U407" s="628"/>
      <c r="V407" s="629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622" t="s">
        <v>76</v>
      </c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22"/>
      <c r="P409" s="622"/>
      <c r="Q409" s="622"/>
      <c r="R409" s="622"/>
      <c r="S409" s="622"/>
      <c r="T409" s="622"/>
      <c r="U409" s="622"/>
      <c r="V409" s="622"/>
      <c r="W409" s="622"/>
      <c r="X409" s="622"/>
      <c r="Y409" s="622"/>
      <c r="Z409" s="622"/>
      <c r="AA409" s="66"/>
      <c r="AB409" s="66"/>
      <c r="AC409" s="80"/>
    </row>
    <row r="410" spans="1:68" ht="27" customHeight="1" x14ac:dyDescent="0.25">
      <c r="A410" s="63" t="s">
        <v>634</v>
      </c>
      <c r="B410" s="63" t="s">
        <v>635</v>
      </c>
      <c r="C410" s="36">
        <v>4301031403</v>
      </c>
      <c r="D410" s="623">
        <v>4680115886094</v>
      </c>
      <c r="E410" s="623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116</v>
      </c>
      <c r="L410" s="37" t="s">
        <v>45</v>
      </c>
      <c r="M410" s="38" t="s">
        <v>112</v>
      </c>
      <c r="N410" s="38"/>
      <c r="O410" s="37">
        <v>50</v>
      </c>
      <c r="P410" s="82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636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637</v>
      </c>
      <c r="B411" s="63" t="s">
        <v>638</v>
      </c>
      <c r="C411" s="36">
        <v>4301031363</v>
      </c>
      <c r="D411" s="623">
        <v>4607091389425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4301031373</v>
      </c>
      <c r="D412" s="623">
        <v>4680115880771</v>
      </c>
      <c r="E412" s="623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4301031359</v>
      </c>
      <c r="D413" s="623">
        <v>4607091389500</v>
      </c>
      <c r="E413" s="623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30"/>
      <c r="B414" s="630"/>
      <c r="C414" s="630"/>
      <c r="D414" s="630"/>
      <c r="E414" s="630"/>
      <c r="F414" s="630"/>
      <c r="G414" s="630"/>
      <c r="H414" s="630"/>
      <c r="I414" s="630"/>
      <c r="J414" s="630"/>
      <c r="K414" s="630"/>
      <c r="L414" s="630"/>
      <c r="M414" s="630"/>
      <c r="N414" s="630"/>
      <c r="O414" s="631"/>
      <c r="P414" s="627" t="s">
        <v>40</v>
      </c>
      <c r="Q414" s="628"/>
      <c r="R414" s="628"/>
      <c r="S414" s="628"/>
      <c r="T414" s="628"/>
      <c r="U414" s="628"/>
      <c r="V414" s="629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621" t="s">
        <v>645</v>
      </c>
      <c r="B416" s="621"/>
      <c r="C416" s="621"/>
      <c r="D416" s="621"/>
      <c r="E416" s="621"/>
      <c r="F416" s="621"/>
      <c r="G416" s="621"/>
      <c r="H416" s="621"/>
      <c r="I416" s="621"/>
      <c r="J416" s="621"/>
      <c r="K416" s="621"/>
      <c r="L416" s="621"/>
      <c r="M416" s="621"/>
      <c r="N416" s="621"/>
      <c r="O416" s="621"/>
      <c r="P416" s="621"/>
      <c r="Q416" s="621"/>
      <c r="R416" s="621"/>
      <c r="S416" s="621"/>
      <c r="T416" s="621"/>
      <c r="U416" s="621"/>
      <c r="V416" s="621"/>
      <c r="W416" s="621"/>
      <c r="X416" s="621"/>
      <c r="Y416" s="621"/>
      <c r="Z416" s="621"/>
      <c r="AA416" s="65"/>
      <c r="AB416" s="65"/>
      <c r="AC416" s="79"/>
    </row>
    <row r="417" spans="1:68" ht="14.25" customHeight="1" x14ac:dyDescent="0.25">
      <c r="A417" s="622" t="s">
        <v>76</v>
      </c>
      <c r="B417" s="622"/>
      <c r="C417" s="622"/>
      <c r="D417" s="622"/>
      <c r="E417" s="622"/>
      <c r="F417" s="622"/>
      <c r="G417" s="622"/>
      <c r="H417" s="622"/>
      <c r="I417" s="622"/>
      <c r="J417" s="622"/>
      <c r="K417" s="622"/>
      <c r="L417" s="622"/>
      <c r="M417" s="622"/>
      <c r="N417" s="622"/>
      <c r="O417" s="622"/>
      <c r="P417" s="622"/>
      <c r="Q417" s="622"/>
      <c r="R417" s="622"/>
      <c r="S417" s="622"/>
      <c r="T417" s="622"/>
      <c r="U417" s="622"/>
      <c r="V417" s="622"/>
      <c r="W417" s="622"/>
      <c r="X417" s="622"/>
      <c r="Y417" s="622"/>
      <c r="Z417" s="622"/>
      <c r="AA417" s="66"/>
      <c r="AB417" s="66"/>
      <c r="AC417" s="80"/>
    </row>
    <row r="418" spans="1:68" ht="27" customHeight="1" x14ac:dyDescent="0.25">
      <c r="A418" s="63" t="s">
        <v>646</v>
      </c>
      <c r="B418" s="63" t="s">
        <v>647</v>
      </c>
      <c r="C418" s="36">
        <v>4301031347</v>
      </c>
      <c r="D418" s="623">
        <v>4680115885110</v>
      </c>
      <c r="E418" s="623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87</v>
      </c>
      <c r="L418" s="37" t="s">
        <v>45</v>
      </c>
      <c r="M418" s="38" t="s">
        <v>80</v>
      </c>
      <c r="N418" s="38"/>
      <c r="O418" s="37">
        <v>50</v>
      </c>
      <c r="P418" s="8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625"/>
      <c r="R418" s="625"/>
      <c r="S418" s="625"/>
      <c r="T418" s="62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648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30"/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1"/>
      <c r="P419" s="627" t="s">
        <v>40</v>
      </c>
      <c r="Q419" s="628"/>
      <c r="R419" s="628"/>
      <c r="S419" s="628"/>
      <c r="T419" s="628"/>
      <c r="U419" s="628"/>
      <c r="V419" s="629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621" t="s">
        <v>649</v>
      </c>
      <c r="B421" s="621"/>
      <c r="C421" s="621"/>
      <c r="D421" s="621"/>
      <c r="E421" s="621"/>
      <c r="F421" s="621"/>
      <c r="G421" s="621"/>
      <c r="H421" s="621"/>
      <c r="I421" s="621"/>
      <c r="J421" s="621"/>
      <c r="K421" s="621"/>
      <c r="L421" s="621"/>
      <c r="M421" s="621"/>
      <c r="N421" s="621"/>
      <c r="O421" s="621"/>
      <c r="P421" s="621"/>
      <c r="Q421" s="621"/>
      <c r="R421" s="621"/>
      <c r="S421" s="621"/>
      <c r="T421" s="621"/>
      <c r="U421" s="621"/>
      <c r="V421" s="621"/>
      <c r="W421" s="621"/>
      <c r="X421" s="621"/>
      <c r="Y421" s="621"/>
      <c r="Z421" s="621"/>
      <c r="AA421" s="65"/>
      <c r="AB421" s="65"/>
      <c r="AC421" s="79"/>
    </row>
    <row r="422" spans="1:68" ht="14.25" customHeight="1" x14ac:dyDescent="0.25">
      <c r="A422" s="622" t="s">
        <v>76</v>
      </c>
      <c r="B422" s="622"/>
      <c r="C422" s="622"/>
      <c r="D422" s="622"/>
      <c r="E422" s="622"/>
      <c r="F422" s="622"/>
      <c r="G422" s="622"/>
      <c r="H422" s="622"/>
      <c r="I422" s="622"/>
      <c r="J422" s="622"/>
      <c r="K422" s="622"/>
      <c r="L422" s="622"/>
      <c r="M422" s="622"/>
      <c r="N422" s="622"/>
      <c r="O422" s="622"/>
      <c r="P422" s="622"/>
      <c r="Q422" s="622"/>
      <c r="R422" s="622"/>
      <c r="S422" s="622"/>
      <c r="T422" s="622"/>
      <c r="U422" s="622"/>
      <c r="V422" s="622"/>
      <c r="W422" s="622"/>
      <c r="X422" s="622"/>
      <c r="Y422" s="622"/>
      <c r="Z422" s="622"/>
      <c r="AA422" s="66"/>
      <c r="AB422" s="66"/>
      <c r="AC422" s="80"/>
    </row>
    <row r="423" spans="1:68" ht="27" customHeight="1" x14ac:dyDescent="0.25">
      <c r="A423" s="63" t="s">
        <v>650</v>
      </c>
      <c r="B423" s="63" t="s">
        <v>651</v>
      </c>
      <c r="C423" s="36">
        <v>4301031261</v>
      </c>
      <c r="D423" s="623">
        <v>4680115885103</v>
      </c>
      <c r="E423" s="623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87</v>
      </c>
      <c r="L423" s="37" t="s">
        <v>45</v>
      </c>
      <c r="M423" s="38" t="s">
        <v>80</v>
      </c>
      <c r="N423" s="38"/>
      <c r="O423" s="37">
        <v>40</v>
      </c>
      <c r="P423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652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30"/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1"/>
      <c r="P424" s="627" t="s">
        <v>40</v>
      </c>
      <c r="Q424" s="628"/>
      <c r="R424" s="628"/>
      <c r="S424" s="628"/>
      <c r="T424" s="628"/>
      <c r="U424" s="628"/>
      <c r="V424" s="629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620" t="s">
        <v>653</v>
      </c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0"/>
      <c r="P426" s="620"/>
      <c r="Q426" s="620"/>
      <c r="R426" s="620"/>
      <c r="S426" s="620"/>
      <c r="T426" s="620"/>
      <c r="U426" s="620"/>
      <c r="V426" s="620"/>
      <c r="W426" s="620"/>
      <c r="X426" s="620"/>
      <c r="Y426" s="620"/>
      <c r="Z426" s="620"/>
      <c r="AA426" s="54"/>
      <c r="AB426" s="54"/>
      <c r="AC426" s="54"/>
    </row>
    <row r="427" spans="1:68" ht="16.5" customHeight="1" x14ac:dyDescent="0.25">
      <c r="A427" s="621" t="s">
        <v>653</v>
      </c>
      <c r="B427" s="621"/>
      <c r="C427" s="621"/>
      <c r="D427" s="621"/>
      <c r="E427" s="621"/>
      <c r="F427" s="621"/>
      <c r="G427" s="621"/>
      <c r="H427" s="621"/>
      <c r="I427" s="621"/>
      <c r="J427" s="621"/>
      <c r="K427" s="621"/>
      <c r="L427" s="621"/>
      <c r="M427" s="621"/>
      <c r="N427" s="621"/>
      <c r="O427" s="621"/>
      <c r="P427" s="621"/>
      <c r="Q427" s="621"/>
      <c r="R427" s="621"/>
      <c r="S427" s="621"/>
      <c r="T427" s="621"/>
      <c r="U427" s="621"/>
      <c r="V427" s="621"/>
      <c r="W427" s="621"/>
      <c r="X427" s="621"/>
      <c r="Y427" s="621"/>
      <c r="Z427" s="621"/>
      <c r="AA427" s="65"/>
      <c r="AB427" s="65"/>
      <c r="AC427" s="79"/>
    </row>
    <row r="428" spans="1:68" ht="14.25" customHeight="1" x14ac:dyDescent="0.25">
      <c r="A428" s="622" t="s">
        <v>108</v>
      </c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22"/>
      <c r="P428" s="622"/>
      <c r="Q428" s="622"/>
      <c r="R428" s="622"/>
      <c r="S428" s="622"/>
      <c r="T428" s="622"/>
      <c r="U428" s="622"/>
      <c r="V428" s="622"/>
      <c r="W428" s="622"/>
      <c r="X428" s="622"/>
      <c r="Y428" s="622"/>
      <c r="Z428" s="622"/>
      <c r="AA428" s="66"/>
      <c r="AB428" s="66"/>
      <c r="AC428" s="80"/>
    </row>
    <row r="429" spans="1:68" ht="27" customHeight="1" x14ac:dyDescent="0.25">
      <c r="A429" s="63" t="s">
        <v>654</v>
      </c>
      <c r="B429" s="63" t="s">
        <v>655</v>
      </c>
      <c r="C429" s="36">
        <v>4301011795</v>
      </c>
      <c r="D429" s="623">
        <v>4607091389067</v>
      </c>
      <c r="E429" s="62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112</v>
      </c>
      <c r="N429" s="38"/>
      <c r="O429" s="37">
        <v>60</v>
      </c>
      <c r="P429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40" si="43">IFERROR(IF(X429="",0,CEILING((X429/$H429),1)*$H429),"")</f>
        <v>0</v>
      </c>
      <c r="Z429" s="41" t="str">
        <f t="shared" ref="Z429:Z435" si="44">IFERROR(IF(Y429=0,"",ROUNDUP(Y429/H429,0)*0.01196),"")</f>
        <v/>
      </c>
      <c r="AA429" s="68" t="s">
        <v>45</v>
      </c>
      <c r="AB429" s="69" t="s">
        <v>45</v>
      </c>
      <c r="AC429" s="478" t="s">
        <v>656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40" si="45">IFERROR(X429*I429/H429,"0")</f>
        <v>0</v>
      </c>
      <c r="BN429" s="78">
        <f t="shared" ref="BN429:BN440" si="46">IFERROR(Y429*I429/H429,"0")</f>
        <v>0</v>
      </c>
      <c r="BO429" s="78">
        <f t="shared" ref="BO429:BO440" si="47">IFERROR(1/J429*(X429/H429),"0")</f>
        <v>0</v>
      </c>
      <c r="BP429" s="78">
        <f t="shared" ref="BP429:BP440" si="48">IFERROR(1/J429*(Y429/H429),"0")</f>
        <v>0</v>
      </c>
    </row>
    <row r="430" spans="1:68" ht="27" customHeight="1" x14ac:dyDescent="0.25">
      <c r="A430" s="63" t="s">
        <v>657</v>
      </c>
      <c r="B430" s="63" t="s">
        <v>658</v>
      </c>
      <c r="C430" s="36">
        <v>4301011961</v>
      </c>
      <c r="D430" s="623">
        <v>4680115885271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4301011376</v>
      </c>
      <c r="D431" s="623">
        <v>4680115885226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86</v>
      </c>
      <c r="N431" s="38"/>
      <c r="O431" s="37">
        <v>60</v>
      </c>
      <c r="P431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42.24</v>
      </c>
      <c r="Y431" s="55">
        <f t="shared" si="43"/>
        <v>42.24</v>
      </c>
      <c r="Z431" s="41">
        <f t="shared" si="44"/>
        <v>9.5680000000000001E-2</v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45"/>
        <v>45.12</v>
      </c>
      <c r="BN431" s="78">
        <f t="shared" si="46"/>
        <v>45.12</v>
      </c>
      <c r="BO431" s="78">
        <f t="shared" si="47"/>
        <v>7.6923076923076927E-2</v>
      </c>
      <c r="BP431" s="78">
        <f t="shared" si="48"/>
        <v>7.6923076923076927E-2</v>
      </c>
    </row>
    <row r="432" spans="1:68" ht="27" customHeight="1" x14ac:dyDescent="0.25">
      <c r="A432" s="63" t="s">
        <v>663</v>
      </c>
      <c r="B432" s="63" t="s">
        <v>664</v>
      </c>
      <c r="C432" s="36">
        <v>4301012145</v>
      </c>
      <c r="D432" s="623">
        <v>4607091383522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60</v>
      </c>
      <c r="P432" s="830" t="s">
        <v>665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16.5" customHeight="1" x14ac:dyDescent="0.25">
      <c r="A433" s="63" t="s">
        <v>667</v>
      </c>
      <c r="B433" s="63" t="s">
        <v>668</v>
      </c>
      <c r="C433" s="36">
        <v>4301011774</v>
      </c>
      <c r="D433" s="623">
        <v>4680115884502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 t="shared" si="44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670</v>
      </c>
      <c r="B434" s="63" t="s">
        <v>671</v>
      </c>
      <c r="C434" s="36">
        <v>4301011771</v>
      </c>
      <c r="D434" s="623">
        <v>4607091389104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84.48</v>
      </c>
      <c r="Y434" s="55">
        <f t="shared" si="43"/>
        <v>84.48</v>
      </c>
      <c r="Z434" s="41">
        <f t="shared" si="44"/>
        <v>0.19136</v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45"/>
        <v>90.24</v>
      </c>
      <c r="BN434" s="78">
        <f t="shared" si="46"/>
        <v>90.24</v>
      </c>
      <c r="BO434" s="78">
        <f t="shared" si="47"/>
        <v>0.15384615384615385</v>
      </c>
      <c r="BP434" s="78">
        <f t="shared" si="48"/>
        <v>0.15384615384615385</v>
      </c>
    </row>
    <row r="435" spans="1:68" ht="16.5" customHeight="1" x14ac:dyDescent="0.25">
      <c r="A435" s="63" t="s">
        <v>673</v>
      </c>
      <c r="B435" s="63" t="s">
        <v>674</v>
      </c>
      <c r="C435" s="36">
        <v>4301011799</v>
      </c>
      <c r="D435" s="623">
        <v>4680115884519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86</v>
      </c>
      <c r="N435" s="38"/>
      <c r="O435" s="37">
        <v>60</v>
      </c>
      <c r="P435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 t="shared" si="44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676</v>
      </c>
      <c r="B436" s="63" t="s">
        <v>677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87</v>
      </c>
      <c r="L436" s="37" t="s">
        <v>45</v>
      </c>
      <c r="M436" s="38" t="s">
        <v>86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656</v>
      </c>
      <c r="AG436" s="78"/>
      <c r="AJ436" s="84" t="s">
        <v>45</v>
      </c>
      <c r="AK436" s="84">
        <v>0</v>
      </c>
      <c r="BB436" s="493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116</v>
      </c>
      <c r="L437" s="37" t="s">
        <v>45</v>
      </c>
      <c r="M437" s="38" t="s">
        <v>112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656</v>
      </c>
      <c r="AG437" s="78"/>
      <c r="AJ437" s="84" t="s">
        <v>45</v>
      </c>
      <c r="AK437" s="84">
        <v>0</v>
      </c>
      <c r="BB437" s="495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45"/>
        <v>0</v>
      </c>
      <c r="BN438" s="78">
        <f t="shared" si="46"/>
        <v>0</v>
      </c>
      <c r="BO438" s="78">
        <f t="shared" si="47"/>
        <v>0</v>
      </c>
      <c r="BP438" s="78">
        <f t="shared" si="48"/>
        <v>0</v>
      </c>
    </row>
    <row r="439" spans="1:68" ht="27" customHeight="1" x14ac:dyDescent="0.25">
      <c r="A439" s="63" t="s">
        <v>682</v>
      </c>
      <c r="B439" s="63" t="s">
        <v>683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112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45"/>
        <v>0</v>
      </c>
      <c r="BN439" s="78">
        <f t="shared" si="46"/>
        <v>0</v>
      </c>
      <c r="BO439" s="78">
        <f t="shared" si="47"/>
        <v>0</v>
      </c>
      <c r="BP439" s="78">
        <f t="shared" si="48"/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116</v>
      </c>
      <c r="L440" s="37" t="s">
        <v>45</v>
      </c>
      <c r="M440" s="38" t="s">
        <v>112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45"/>
        <v>0</v>
      </c>
      <c r="BN440" s="78">
        <f t="shared" si="46"/>
        <v>0</v>
      </c>
      <c r="BO440" s="78">
        <f t="shared" si="47"/>
        <v>0</v>
      </c>
      <c r="BP440" s="78">
        <f t="shared" si="48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</v>
      </c>
      <c r="Y441" s="43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24</v>
      </c>
      <c r="Z441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0.28704000000000002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IFERROR(SUM(X429:X440),"0")</f>
        <v>126.72</v>
      </c>
      <c r="Y442" s="43">
        <f>IFERROR(SUM(Y429:Y440),"0")</f>
        <v>126.72</v>
      </c>
      <c r="Z442" s="42"/>
      <c r="AA442" s="67"/>
      <c r="AB442" s="67"/>
      <c r="AC442" s="67"/>
    </row>
    <row r="443" spans="1:68" ht="14.25" customHeight="1" x14ac:dyDescent="0.25">
      <c r="A443" s="622" t="s">
        <v>140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686</v>
      </c>
      <c r="B444" s="63" t="s">
        <v>687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86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688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689</v>
      </c>
      <c r="B445" s="63" t="s">
        <v>690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87</v>
      </c>
      <c r="L445" s="37" t="s">
        <v>45</v>
      </c>
      <c r="M445" s="38" t="s">
        <v>86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688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691</v>
      </c>
      <c r="B446" s="63" t="s">
        <v>692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116</v>
      </c>
      <c r="L446" s="37" t="s">
        <v>45</v>
      </c>
      <c r="M446" s="38" t="s">
        <v>112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688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693</v>
      </c>
      <c r="B450" s="63" t="s">
        <v>694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113</v>
      </c>
      <c r="L450" s="37" t="s">
        <v>45</v>
      </c>
      <c r="M450" s="38" t="s">
        <v>112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4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695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0">IFERROR(X450*I450/H450,"0")</f>
        <v>0</v>
      </c>
      <c r="BN450" s="78">
        <f t="shared" ref="BN450:BN455" si="51">IFERROR(Y450*I450/H450,"0")</f>
        <v>0</v>
      </c>
      <c r="BO450" s="78">
        <f t="shared" ref="BO450:BO455" si="52">IFERROR(1/J450*(X450/H450),"0")</f>
        <v>0</v>
      </c>
      <c r="BP450" s="78">
        <f t="shared" ref="BP450:BP455" si="53">IFERROR(1/J450*(Y450/H450),"0")</f>
        <v>0</v>
      </c>
    </row>
    <row r="451" spans="1:68" ht="27" customHeight="1" x14ac:dyDescent="0.25">
      <c r="A451" s="63" t="s">
        <v>696</v>
      </c>
      <c r="B451" s="63" t="s">
        <v>697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699</v>
      </c>
      <c r="B452" s="63" t="s">
        <v>700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42.24</v>
      </c>
      <c r="Y452" s="55">
        <f t="shared" si="49"/>
        <v>42.24</v>
      </c>
      <c r="Z452" s="41">
        <f>IFERROR(IF(Y452=0,"",ROUNDUP(Y452/H452,0)*0.01196),"")</f>
        <v>9.5680000000000001E-2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0"/>
        <v>45.12</v>
      </c>
      <c r="BN452" s="78">
        <f t="shared" si="51"/>
        <v>45.12</v>
      </c>
      <c r="BO452" s="78">
        <f t="shared" si="52"/>
        <v>7.6923076923076927E-2</v>
      </c>
      <c r="BP452" s="78">
        <f t="shared" si="53"/>
        <v>7.6923076923076927E-2</v>
      </c>
    </row>
    <row r="453" spans="1:68" ht="27" customHeight="1" x14ac:dyDescent="0.25">
      <c r="A453" s="63" t="s">
        <v>702</v>
      </c>
      <c r="B453" s="63" t="s">
        <v>703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116</v>
      </c>
      <c r="L453" s="37" t="s">
        <v>45</v>
      </c>
      <c r="M453" s="38" t="s">
        <v>112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4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695</v>
      </c>
      <c r="AG453" s="78"/>
      <c r="AJ453" s="84" t="s">
        <v>45</v>
      </c>
      <c r="AK453" s="84">
        <v>0</v>
      </c>
      <c r="BB453" s="515" t="s">
        <v>66</v>
      </c>
      <c r="BM453" s="78">
        <f t="shared" si="50"/>
        <v>0</v>
      </c>
      <c r="BN453" s="78">
        <f t="shared" si="51"/>
        <v>0</v>
      </c>
      <c r="BO453" s="78">
        <f t="shared" si="52"/>
        <v>0</v>
      </c>
      <c r="BP453" s="78">
        <f t="shared" si="5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116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4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0"/>
        <v>0</v>
      </c>
      <c r="BN454" s="78">
        <f t="shared" si="51"/>
        <v>0</v>
      </c>
      <c r="BO454" s="78">
        <f t="shared" si="52"/>
        <v>0</v>
      </c>
      <c r="BP454" s="78">
        <f t="shared" si="5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4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0"/>
        <v>0</v>
      </c>
      <c r="BN455" s="78">
        <f t="shared" si="51"/>
        <v>0</v>
      </c>
      <c r="BO455" s="78">
        <f t="shared" si="52"/>
        <v>0</v>
      </c>
      <c r="BP455" s="78">
        <f t="shared" si="53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8</v>
      </c>
      <c r="Y456" s="43">
        <f>IFERROR(Y450/H450,"0")+IFERROR(Y451/H451,"0")+IFERROR(Y452/H452,"0")+IFERROR(Y453/H453,"0")+IFERROR(Y454/H454,"0")+IFERROR(Y455/H455,"0")</f>
        <v>8</v>
      </c>
      <c r="Z456" s="43">
        <f>IFERROR(IF(Z450="",0,Z450),"0")+IFERROR(IF(Z451="",0,Z451),"0")+IFERROR(IF(Z452="",0,Z452),"0")+IFERROR(IF(Z453="",0,Z453),"0")+IFERROR(IF(Z454="",0,Z454),"0")+IFERROR(IF(Z455="",0,Z455),"0")</f>
        <v>9.5680000000000001E-2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42.24</v>
      </c>
      <c r="Y457" s="43">
        <f>IFERROR(SUM(Y450:Y455),"0")</f>
        <v>42.24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708</v>
      </c>
      <c r="B459" s="63" t="s">
        <v>709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113</v>
      </c>
      <c r="L459" s="37" t="s">
        <v>45</v>
      </c>
      <c r="M459" s="38" t="s">
        <v>86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710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711</v>
      </c>
      <c r="B460" s="63" t="s">
        <v>712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714</v>
      </c>
      <c r="B461" s="63" t="s">
        <v>715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87</v>
      </c>
      <c r="L461" s="37" t="s">
        <v>45</v>
      </c>
      <c r="M461" s="38" t="s">
        <v>86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717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717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108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718</v>
      </c>
      <c r="B467" s="63" t="s">
        <v>719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113</v>
      </c>
      <c r="L467" s="37" t="s">
        <v>45</v>
      </c>
      <c r="M467" s="38" t="s">
        <v>86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720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721</v>
      </c>
      <c r="B468" s="63" t="s">
        <v>722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113</v>
      </c>
      <c r="L468" s="37" t="s">
        <v>45</v>
      </c>
      <c r="M468" s="38" t="s">
        <v>112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116</v>
      </c>
      <c r="L470" s="37" t="s">
        <v>45</v>
      </c>
      <c r="M470" s="38" t="s">
        <v>86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720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140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729</v>
      </c>
      <c r="B474" s="63" t="s">
        <v>730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113</v>
      </c>
      <c r="L474" s="37" t="s">
        <v>45</v>
      </c>
      <c r="M474" s="38" t="s">
        <v>112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731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732</v>
      </c>
      <c r="B475" s="63" t="s">
        <v>733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6" t="s">
        <v>734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735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736</v>
      </c>
      <c r="B476" s="63" t="s">
        <v>737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116</v>
      </c>
      <c r="L476" s="37" t="s">
        <v>45</v>
      </c>
      <c r="M476" s="38" t="s">
        <v>112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116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741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745</v>
      </c>
      <c r="B485" s="63" t="s">
        <v>746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113</v>
      </c>
      <c r="L485" s="37" t="s">
        <v>45</v>
      </c>
      <c r="M485" s="38" t="s">
        <v>94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747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170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748</v>
      </c>
      <c r="B489" s="63" t="s">
        <v>749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113</v>
      </c>
      <c r="L489" s="37" t="s">
        <v>45</v>
      </c>
      <c r="M489" s="38" t="s">
        <v>86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750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751</v>
      </c>
      <c r="B490" s="63" t="s">
        <v>752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754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140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755</v>
      </c>
      <c r="B495" s="63" t="s">
        <v>756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113</v>
      </c>
      <c r="L495" s="37" t="s">
        <v>45</v>
      </c>
      <c r="M495" s="38" t="s">
        <v>112</v>
      </c>
      <c r="N495" s="38"/>
      <c r="O495" s="37">
        <v>50</v>
      </c>
      <c r="P495" s="863" t="s">
        <v>757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758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1100.1600000000001</v>
      </c>
      <c r="Y498" s="43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1100.1600000000001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1157.5919999999999</v>
      </c>
      <c r="Y499" s="43">
        <f>IFERROR(SUM(BN22:BN495),"0")</f>
        <v>1157.5919999999999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2</v>
      </c>
      <c r="Y500" s="44">
        <f>ROUNDUP(SUM(BP22:BP495),0)</f>
        <v>2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1207.5919999999999</v>
      </c>
      <c r="Y501" s="43">
        <f>GrossWeightTotalR+PalletQtyTotalR*25</f>
        <v>1207.5919999999999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140</v>
      </c>
      <c r="Y502" s="43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140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2.14988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106</v>
      </c>
      <c r="D505" s="870" t="s">
        <v>106</v>
      </c>
      <c r="E505" s="870" t="s">
        <v>106</v>
      </c>
      <c r="F505" s="870" t="s">
        <v>106</v>
      </c>
      <c r="G505" s="870" t="s">
        <v>106</v>
      </c>
      <c r="H505" s="870" t="s">
        <v>106</v>
      </c>
      <c r="I505" s="870" t="s">
        <v>255</v>
      </c>
      <c r="J505" s="870" t="s">
        <v>255</v>
      </c>
      <c r="K505" s="870" t="s">
        <v>255</v>
      </c>
      <c r="L505" s="870" t="s">
        <v>255</v>
      </c>
      <c r="M505" s="870" t="s">
        <v>255</v>
      </c>
      <c r="N505" s="871"/>
      <c r="O505" s="870" t="s">
        <v>255</v>
      </c>
      <c r="P505" s="870" t="s">
        <v>255</v>
      </c>
      <c r="Q505" s="870" t="s">
        <v>255</v>
      </c>
      <c r="R505" s="870" t="s">
        <v>255</v>
      </c>
      <c r="S505" s="870" t="s">
        <v>255</v>
      </c>
      <c r="T505" s="870" t="s">
        <v>541</v>
      </c>
      <c r="U505" s="870" t="s">
        <v>541</v>
      </c>
      <c r="V505" s="870" t="s">
        <v>597</v>
      </c>
      <c r="W505" s="870" t="s">
        <v>597</v>
      </c>
      <c r="X505" s="870" t="s">
        <v>597</v>
      </c>
      <c r="Y505" s="870" t="s">
        <v>597</v>
      </c>
      <c r="Z505" s="85" t="s">
        <v>653</v>
      </c>
      <c r="AA505" s="870" t="s">
        <v>717</v>
      </c>
      <c r="AB505" s="870" t="s">
        <v>717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107</v>
      </c>
      <c r="D506" s="870" t="s">
        <v>122</v>
      </c>
      <c r="E506" s="870" t="s">
        <v>177</v>
      </c>
      <c r="F506" s="870" t="s">
        <v>197</v>
      </c>
      <c r="G506" s="870" t="s">
        <v>227</v>
      </c>
      <c r="H506" s="870" t="s">
        <v>106</v>
      </c>
      <c r="I506" s="870" t="s">
        <v>256</v>
      </c>
      <c r="J506" s="870" t="s">
        <v>296</v>
      </c>
      <c r="K506" s="870" t="s">
        <v>356</v>
      </c>
      <c r="L506" s="870" t="s">
        <v>400</v>
      </c>
      <c r="M506" s="870" t="s">
        <v>416</v>
      </c>
      <c r="N506" s="1"/>
      <c r="O506" s="870" t="s">
        <v>430</v>
      </c>
      <c r="P506" s="870" t="s">
        <v>440</v>
      </c>
      <c r="Q506" s="870" t="s">
        <v>447</v>
      </c>
      <c r="R506" s="870" t="s">
        <v>452</v>
      </c>
      <c r="S506" s="870" t="s">
        <v>531</v>
      </c>
      <c r="T506" s="870" t="s">
        <v>542</v>
      </c>
      <c r="U506" s="870" t="s">
        <v>577</v>
      </c>
      <c r="V506" s="870" t="s">
        <v>598</v>
      </c>
      <c r="W506" s="870" t="s">
        <v>630</v>
      </c>
      <c r="X506" s="870" t="s">
        <v>645</v>
      </c>
      <c r="Y506" s="870" t="s">
        <v>649</v>
      </c>
      <c r="Z506" s="870" t="s">
        <v>653</v>
      </c>
      <c r="AA506" s="870" t="s">
        <v>717</v>
      </c>
      <c r="AB506" s="870" t="s">
        <v>754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IFERROR(Y22*1,"0")+IFERROR(Y26*1,"0")+IFERROR(Y27*1,"0")+IFERROR(Y28*1,"0")+IFERROR(Y29*1,"0")+IFERROR(Y30*1,"0")+IFERROR(Y34*1,"0")</f>
        <v>0</v>
      </c>
      <c r="C508" s="52">
        <f>IFERROR(Y40*1,"0")+IFERROR(Y41*1,"0")+IFERROR(Y42*1,"0")+IFERROR(Y46*1,"0")</f>
        <v>86.4</v>
      </c>
      <c r="D508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148.80000000000001</v>
      </c>
      <c r="E508" s="52">
        <f>IFERROR(Y86*1,"0")+IFERROR(Y87*1,"0")+IFERROR(Y88*1,"0")+IFERROR(Y92*1,"0")+IFERROR(Y93*1,"0")+IFERROR(Y94*1,"0")+IFERROR(Y95*1,"0")</f>
        <v>64.8</v>
      </c>
      <c r="F508" s="52">
        <f>IFERROR(Y100*1,"0")+IFERROR(Y101*1,"0")+IFERROR(Y102*1,"0")+IFERROR(Y103*1,"0")+IFERROR(Y107*1,"0")+IFERROR(Y108*1,"0")+IFERROR(Y109*1,"0")+IFERROR(Y113*1,"0")+IFERROR(Y114*1,"0")+IFERROR(Y115*1,"0")+IFERROR(Y116*1,"0")+IFERROR(Y120*1,"0")</f>
        <v>64.8</v>
      </c>
      <c r="G508" s="52">
        <f>IFERROR(Y125*1,"0")+IFERROR(Y126*1,"0")+IFERROR(Y130*1,"0")+IFERROR(Y131*1,"0")+IFERROR(Y135*1,"0")+IFERROR(Y136*1,"0")</f>
        <v>0</v>
      </c>
      <c r="H508" s="52">
        <f>IFERROR(Y141*1,"0")+IFERROR(Y142*1,"0")+IFERROR(Y146*1,"0")+IFERROR(Y147*1,"0")+IFERROR(Y148*1,"0")</f>
        <v>0</v>
      </c>
      <c r="I508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52">
        <f>IFERROR(Y249*1,"0")+IFERROR(Y250*1,"0")+IFERROR(Y251*1,"0")+IFERROR(Y252*1,"0")+IFERROR(Y253*1,"0")</f>
        <v>0</v>
      </c>
      <c r="M508" s="52">
        <f>IFERROR(Y258*1,"0")+IFERROR(Y259*1,"0")+IFERROR(Y260*1,"0")+IFERROR(Y261*1,"0")</f>
        <v>0</v>
      </c>
      <c r="N508" s="1"/>
      <c r="O508" s="52">
        <f>IFERROR(Y266*1,"0")+IFERROR(Y267*1,"0")+IFERROR(Y268*1,"0")</f>
        <v>0</v>
      </c>
      <c r="P508" s="52">
        <f>IFERROR(Y273*1,"0")+IFERROR(Y277*1,"0")</f>
        <v>0</v>
      </c>
      <c r="Q508" s="52">
        <f>IFERROR(Y282*1,"0")</f>
        <v>0</v>
      </c>
      <c r="R508" s="52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67.2</v>
      </c>
      <c r="S508" s="52">
        <f>IFERROR(Y333*1,"0")+IFERROR(Y334*1,"0")+IFERROR(Y335*1,"0")</f>
        <v>0</v>
      </c>
      <c r="T508" s="52">
        <f>IFERROR(Y341*1,"0")+IFERROR(Y342*1,"0")+IFERROR(Y343*1,"0")+IFERROR(Y344*1,"0")+IFERROR(Y345*1,"0")+IFERROR(Y346*1,"0")+IFERROR(Y347*1,"0")+IFERROR(Y351*1,"0")+IFERROR(Y352*1,"0")+IFERROR(Y356*1,"0")+IFERROR(Y357*1,"0")+IFERROR(Y361*1,"0")</f>
        <v>360</v>
      </c>
      <c r="U508" s="52">
        <f>IFERROR(Y366*1,"0")+IFERROR(Y367*1,"0")+IFERROR(Y368*1,"0")+IFERROR(Y372*1,"0")+IFERROR(Y376*1,"0")+IFERROR(Y377*1,"0")+IFERROR(Y381*1,"0")</f>
        <v>139.19999999999999</v>
      </c>
      <c r="V508" s="52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52">
        <f>IFERROR(Y406*1,"0")+IFERROR(Y410*1,"0")+IFERROR(Y411*1,"0")+IFERROR(Y412*1,"0")+IFERROR(Y413*1,"0")</f>
        <v>0</v>
      </c>
      <c r="X508" s="52">
        <f>IFERROR(Y418*1,"0")</f>
        <v>0</v>
      </c>
      <c r="Y508" s="52">
        <f>IFERROR(Y423*1,"0")</f>
        <v>0</v>
      </c>
      <c r="Z508" s="52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168.96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/RRHMPUcZOgAa6sA5mvmOsw7M8JqBTTcQaYZVSgC55CAV1x/+rG37HhNmLIiTIw+1yW7l4VuBjU2+k668O13jA==" saltValue="YbW1xJ4EZJ1KJ0vtwhOjn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81:E381"/>
    <mergeCell ref="P381:T381"/>
    <mergeCell ref="P382:V382"/>
    <mergeCell ref="A382:O383"/>
    <mergeCell ref="P383:V383"/>
    <mergeCell ref="A384:Z384"/>
    <mergeCell ref="A385:Z385"/>
    <mergeCell ref="A386:Z386"/>
    <mergeCell ref="D387:E387"/>
    <mergeCell ref="P387:T387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73:V373"/>
    <mergeCell ref="A373:O374"/>
    <mergeCell ref="P374:V374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9"/>
    </row>
    <row r="3" spans="2:8" x14ac:dyDescent="0.2">
      <c r="B3" s="53" t="s">
        <v>760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762</v>
      </c>
      <c r="C6" s="53" t="s">
        <v>763</v>
      </c>
      <c r="D6" s="53" t="s">
        <v>764</v>
      </c>
      <c r="E6" s="53" t="s">
        <v>45</v>
      </c>
    </row>
    <row r="7" spans="2:8" x14ac:dyDescent="0.2">
      <c r="B7" s="53" t="s">
        <v>765</v>
      </c>
      <c r="C7" s="53" t="s">
        <v>766</v>
      </c>
      <c r="D7" s="53" t="s">
        <v>767</v>
      </c>
      <c r="E7" s="53" t="s">
        <v>45</v>
      </c>
    </row>
    <row r="8" spans="2:8" x14ac:dyDescent="0.2">
      <c r="B8" s="53" t="s">
        <v>768</v>
      </c>
      <c r="C8" s="53" t="s">
        <v>769</v>
      </c>
      <c r="D8" s="53" t="s">
        <v>770</v>
      </c>
      <c r="E8" s="53" t="s">
        <v>45</v>
      </c>
    </row>
    <row r="9" spans="2:8" x14ac:dyDescent="0.2">
      <c r="B9" s="53" t="s">
        <v>771</v>
      </c>
      <c r="C9" s="53" t="s">
        <v>772</v>
      </c>
      <c r="D9" s="53" t="s">
        <v>773</v>
      </c>
      <c r="E9" s="53" t="s">
        <v>45</v>
      </c>
    </row>
    <row r="11" spans="2:8" x14ac:dyDescent="0.2">
      <c r="B11" s="53" t="s">
        <v>774</v>
      </c>
      <c r="C11" s="53" t="s">
        <v>763</v>
      </c>
      <c r="D11" s="53" t="s">
        <v>45</v>
      </c>
      <c r="E11" s="53" t="s">
        <v>45</v>
      </c>
    </row>
    <row r="13" spans="2:8" x14ac:dyDescent="0.2">
      <c r="B13" s="53" t="s">
        <v>775</v>
      </c>
      <c r="C13" s="53" t="s">
        <v>766</v>
      </c>
      <c r="D13" s="53" t="s">
        <v>45</v>
      </c>
      <c r="E13" s="53" t="s">
        <v>45</v>
      </c>
    </row>
    <row r="15" spans="2:8" x14ac:dyDescent="0.2">
      <c r="B15" s="53" t="s">
        <v>776</v>
      </c>
      <c r="C15" s="53" t="s">
        <v>769</v>
      </c>
      <c r="D15" s="53" t="s">
        <v>45</v>
      </c>
      <c r="E15" s="53" t="s">
        <v>45</v>
      </c>
    </row>
    <row r="17" spans="2:5" x14ac:dyDescent="0.2">
      <c r="B17" s="53" t="s">
        <v>777</v>
      </c>
      <c r="C17" s="53" t="s">
        <v>772</v>
      </c>
      <c r="D17" s="53" t="s">
        <v>45</v>
      </c>
      <c r="E17" s="53" t="s">
        <v>45</v>
      </c>
    </row>
    <row r="19" spans="2:5" x14ac:dyDescent="0.2">
      <c r="B19" s="53" t="s">
        <v>778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779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780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781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782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783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787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788</v>
      </c>
      <c r="C29" s="53" t="s">
        <v>45</v>
      </c>
      <c r="D29" s="53" t="s">
        <v>45</v>
      </c>
      <c r="E29" s="53" t="s">
        <v>45</v>
      </c>
    </row>
  </sheetData>
  <sheetProtection algorithmName="SHA-512" hashValue="O70DPxtrWm853xRJ6mYwlCJcAuAGCZcU0UH9wojMx3lSngO2/r/HtzWNRuThPO/+eApfy0JpsL/qakwaJubD4g==" saltValue="KxzCUGp1cuQ/ZKTi6nACJ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bb0b2827-4eb3-461f-8866-28597c48f473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