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10,25 Горняк(Горловка_Луганск) КИ доставка на 04,10,25\"/>
    </mc:Choice>
  </mc:AlternateContent>
  <xr:revisionPtr revIDLastSave="0" documentId="13_ncr:1_{46B6282E-74AF-4AFA-BDF5-C33881B44C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469" i="2" l="1"/>
  <c r="BO461" i="2"/>
  <c r="BO454" i="2"/>
  <c r="BO446" i="2"/>
  <c r="BO433" i="2"/>
  <c r="BO435" i="2"/>
  <c r="BM437" i="2"/>
  <c r="Y412" i="2"/>
  <c r="BP412" i="2" s="1"/>
  <c r="BO401" i="2"/>
  <c r="BO388" i="2"/>
  <c r="Y389" i="2"/>
  <c r="BP389" i="2" s="1"/>
  <c r="BM390" i="2"/>
  <c r="BM392" i="2"/>
  <c r="BM394" i="2"/>
  <c r="BO377" i="2"/>
  <c r="BO368" i="2"/>
  <c r="BM357" i="2"/>
  <c r="BM352" i="2"/>
  <c r="BM344" i="2"/>
  <c r="BM346" i="2"/>
  <c r="BM347" i="2"/>
  <c r="BM335" i="2"/>
  <c r="BM327" i="2"/>
  <c r="BM320" i="2"/>
  <c r="BM321" i="2"/>
  <c r="BM322" i="2"/>
  <c r="Y306" i="2"/>
  <c r="BO307" i="2"/>
  <c r="BM308" i="2"/>
  <c r="BO309" i="2"/>
  <c r="BM296" i="2"/>
  <c r="BM297" i="2"/>
  <c r="Y298" i="2"/>
  <c r="BP298" i="2" s="1"/>
  <c r="BM300" i="2"/>
  <c r="BO301" i="2"/>
  <c r="BO288" i="2"/>
  <c r="BM289" i="2"/>
  <c r="BO290" i="2"/>
  <c r="BO291" i="2"/>
  <c r="BM267" i="2"/>
  <c r="BM259" i="2"/>
  <c r="BM261" i="2"/>
  <c r="BM250" i="2"/>
  <c r="BM252" i="2"/>
  <c r="BM253" i="2"/>
  <c r="BM241" i="2"/>
  <c r="BM242" i="2"/>
  <c r="BM243" i="2"/>
  <c r="BO244" i="2"/>
  <c r="BM221" i="2"/>
  <c r="BM223" i="2"/>
  <c r="BO224" i="2"/>
  <c r="BM225" i="2"/>
  <c r="BO226" i="2"/>
  <c r="BM227" i="2"/>
  <c r="Y228" i="2"/>
  <c r="BP228" i="2" s="1"/>
  <c r="BO215" i="2"/>
  <c r="Y205" i="2"/>
  <c r="BP205" i="2" s="1"/>
  <c r="BO206" i="2"/>
  <c r="BO207" i="2"/>
  <c r="BM208" i="2"/>
  <c r="BM209" i="2"/>
  <c r="BO192" i="2"/>
  <c r="BM193" i="2"/>
  <c r="BM194" i="2"/>
  <c r="BM196" i="2"/>
  <c r="BM197" i="2"/>
  <c r="BM198" i="2"/>
  <c r="BM187" i="2"/>
  <c r="BO182" i="2"/>
  <c r="BM171" i="2"/>
  <c r="BM159" i="2"/>
  <c r="BM162" i="2"/>
  <c r="BM165" i="2"/>
  <c r="BM147" i="2"/>
  <c r="Y148" i="2"/>
  <c r="BP148" i="2" s="1"/>
  <c r="BM142" i="2"/>
  <c r="BM136" i="2"/>
  <c r="BO126" i="2"/>
  <c r="BM114" i="2"/>
  <c r="BO115" i="2"/>
  <c r="BM116" i="2"/>
  <c r="BO108" i="2"/>
  <c r="Y109" i="2"/>
  <c r="BP109" i="2" s="1"/>
  <c r="BO101" i="2"/>
  <c r="BM103" i="2"/>
  <c r="BM95" i="2"/>
  <c r="BO87" i="2"/>
  <c r="BO88" i="2"/>
  <c r="Y81" i="2"/>
  <c r="Z81" i="2" s="1"/>
  <c r="BM73" i="2"/>
  <c r="BO74" i="2"/>
  <c r="BM75" i="2"/>
  <c r="BO76" i="2"/>
  <c r="BM67" i="2"/>
  <c r="BM68" i="2"/>
  <c r="BM61" i="2"/>
  <c r="BM53" i="2"/>
  <c r="BM54" i="2"/>
  <c r="BO55" i="2"/>
  <c r="BM56" i="2"/>
  <c r="BM41" i="2"/>
  <c r="BO42" i="2"/>
  <c r="BM27" i="2"/>
  <c r="Y28" i="2"/>
  <c r="Z28" i="2" s="1"/>
  <c r="BO29" i="2"/>
  <c r="BM30" i="2"/>
  <c r="BO495" i="2"/>
  <c r="BM489" i="2"/>
  <c r="Y485" i="2"/>
  <c r="BP485" i="2" s="1"/>
  <c r="BM480" i="2"/>
  <c r="BM474" i="2"/>
  <c r="BO467" i="2"/>
  <c r="BO459" i="2"/>
  <c r="BM418" i="2"/>
  <c r="X415" i="2"/>
  <c r="BO406" i="2"/>
  <c r="X403" i="2"/>
  <c r="BM387" i="2"/>
  <c r="BM381" i="2"/>
  <c r="BO376" i="2"/>
  <c r="BO372" i="2"/>
  <c r="BM366" i="2"/>
  <c r="X330" i="2"/>
  <c r="BM319" i="2"/>
  <c r="BM295" i="2"/>
  <c r="BO287" i="2"/>
  <c r="X283" i="2"/>
  <c r="X279" i="2"/>
  <c r="X275" i="2"/>
  <c r="X255" i="2"/>
  <c r="X238" i="2"/>
  <c r="BO214" i="2"/>
  <c r="X212" i="2"/>
  <c r="BO186" i="2"/>
  <c r="X177" i="2"/>
  <c r="BO158" i="2"/>
  <c r="BO154" i="2"/>
  <c r="BO146" i="2"/>
  <c r="X138" i="2"/>
  <c r="X133" i="2"/>
  <c r="BO120" i="2"/>
  <c r="Y113" i="2"/>
  <c r="BO107" i="2"/>
  <c r="X78" i="2"/>
  <c r="Y66" i="2"/>
  <c r="X48" i="2"/>
  <c r="X35" i="2"/>
  <c r="X32" i="2"/>
  <c r="X24" i="2"/>
  <c r="BM430" i="2"/>
  <c r="BM432" i="2"/>
  <c r="BM468" i="2"/>
  <c r="BM435" i="2"/>
  <c r="BO439" i="2"/>
  <c r="BO490" i="2"/>
  <c r="Y490" i="2"/>
  <c r="BN490" i="2" s="1"/>
  <c r="P490" i="2"/>
  <c r="P489" i="2"/>
  <c r="P485" i="2"/>
  <c r="BM481" i="2"/>
  <c r="P481" i="2"/>
  <c r="P480" i="2"/>
  <c r="Y476" i="2"/>
  <c r="BP476" i="2" s="1"/>
  <c r="P476" i="2"/>
  <c r="BM475" i="2"/>
  <c r="Y475" i="2"/>
  <c r="BP475" i="2" s="1"/>
  <c r="P474" i="2"/>
  <c r="P470" i="2"/>
  <c r="Y469" i="2"/>
  <c r="BP469" i="2" s="1"/>
  <c r="P469" i="2"/>
  <c r="BO468" i="2"/>
  <c r="Y468" i="2"/>
  <c r="Z468" i="2" s="1"/>
  <c r="P468" i="2"/>
  <c r="P467" i="2"/>
  <c r="Y461" i="2"/>
  <c r="BP461" i="2" s="1"/>
  <c r="P461" i="2"/>
  <c r="BM460" i="2"/>
  <c r="P460" i="2"/>
  <c r="P459" i="2"/>
  <c r="BM455" i="2"/>
  <c r="P455" i="2"/>
  <c r="BM454" i="2"/>
  <c r="P454" i="2"/>
  <c r="BO453" i="2"/>
  <c r="BM453" i="2"/>
  <c r="Y453" i="2"/>
  <c r="P453" i="2"/>
  <c r="P452" i="2"/>
  <c r="P451" i="2"/>
  <c r="P450" i="2"/>
  <c r="Y446" i="2"/>
  <c r="Z446" i="2" s="1"/>
  <c r="P446" i="2"/>
  <c r="BO445" i="2"/>
  <c r="BM445" i="2"/>
  <c r="Y445" i="2"/>
  <c r="BP445" i="2" s="1"/>
  <c r="P445" i="2"/>
  <c r="P444" i="2"/>
  <c r="BO440" i="2"/>
  <c r="Y440" i="2"/>
  <c r="BP440" i="2" s="1"/>
  <c r="P440" i="2"/>
  <c r="BM439" i="2"/>
  <c r="P439" i="2"/>
  <c r="BO438" i="2"/>
  <c r="BM438" i="2"/>
  <c r="Y438" i="2"/>
  <c r="BP438" i="2" s="1"/>
  <c r="P438" i="2"/>
  <c r="BO437" i="2"/>
  <c r="P437" i="2"/>
  <c r="BO436" i="2"/>
  <c r="BM436" i="2"/>
  <c r="Y436" i="2"/>
  <c r="Z436" i="2" s="1"/>
  <c r="P436" i="2"/>
  <c r="Y435" i="2"/>
  <c r="P435" i="2"/>
  <c r="P434" i="2"/>
  <c r="BM433" i="2"/>
  <c r="P433" i="2"/>
  <c r="BO432" i="2"/>
  <c r="Y432" i="2"/>
  <c r="BP432" i="2" s="1"/>
  <c r="P431" i="2"/>
  <c r="BO430" i="2"/>
  <c r="Y430" i="2"/>
  <c r="BP430" i="2" s="1"/>
  <c r="P430" i="2"/>
  <c r="P429" i="2"/>
  <c r="P423" i="2"/>
  <c r="P418" i="2"/>
  <c r="BO413" i="2"/>
  <c r="BM413" i="2"/>
  <c r="Y413" i="2"/>
  <c r="BP413" i="2" s="1"/>
  <c r="P413" i="2"/>
  <c r="BO412" i="2"/>
  <c r="P412" i="2"/>
  <c r="BO411" i="2"/>
  <c r="BM411" i="2"/>
  <c r="Y411" i="2"/>
  <c r="BP411" i="2" s="1"/>
  <c r="P411" i="2"/>
  <c r="P410" i="2"/>
  <c r="P406" i="2"/>
  <c r="P401" i="2"/>
  <c r="P400" i="2"/>
  <c r="P396" i="2"/>
  <c r="P395" i="2"/>
  <c r="P394" i="2"/>
  <c r="P393" i="2"/>
  <c r="P392" i="2"/>
  <c r="P391" i="2"/>
  <c r="P390" i="2"/>
  <c r="P389" i="2"/>
  <c r="P388" i="2"/>
  <c r="P387" i="2"/>
  <c r="P381" i="2"/>
  <c r="P377" i="2"/>
  <c r="P376" i="2"/>
  <c r="P372" i="2"/>
  <c r="P368" i="2"/>
  <c r="P367" i="2"/>
  <c r="P366" i="2"/>
  <c r="P357" i="2"/>
  <c r="P356" i="2"/>
  <c r="P352" i="2"/>
  <c r="P351" i="2"/>
  <c r="P347" i="2"/>
  <c r="P346" i="2"/>
  <c r="P345" i="2"/>
  <c r="P344" i="2"/>
  <c r="P343" i="2"/>
  <c r="P342" i="2"/>
  <c r="P341" i="2"/>
  <c r="P335" i="2"/>
  <c r="P334" i="2"/>
  <c r="P333" i="2"/>
  <c r="P328" i="2"/>
  <c r="P327" i="2"/>
  <c r="P326" i="2"/>
  <c r="P322" i="2"/>
  <c r="P321" i="2"/>
  <c r="P315" i="2"/>
  <c r="P314" i="2"/>
  <c r="P313" i="2"/>
  <c r="P309" i="2"/>
  <c r="P308" i="2"/>
  <c r="P307" i="2"/>
  <c r="P306" i="2"/>
  <c r="P305" i="2"/>
  <c r="P301" i="2"/>
  <c r="P300" i="2"/>
  <c r="P299" i="2"/>
  <c r="P298" i="2"/>
  <c r="P297" i="2"/>
  <c r="P296" i="2"/>
  <c r="P295" i="2"/>
  <c r="P291" i="2"/>
  <c r="P290" i="2"/>
  <c r="P289" i="2"/>
  <c r="P288" i="2"/>
  <c r="P287" i="2"/>
  <c r="P282" i="2"/>
  <c r="P277" i="2"/>
  <c r="P273" i="2"/>
  <c r="P268" i="2"/>
  <c r="P267" i="2"/>
  <c r="P266" i="2"/>
  <c r="P260" i="2"/>
  <c r="P258" i="2"/>
  <c r="P253" i="2"/>
  <c r="P252" i="2"/>
  <c r="P251" i="2"/>
  <c r="P250" i="2"/>
  <c r="P249" i="2"/>
  <c r="P244" i="2"/>
  <c r="P243" i="2"/>
  <c r="P242" i="2"/>
  <c r="P240" i="2"/>
  <c r="P232" i="2"/>
  <c r="P227" i="2"/>
  <c r="P226" i="2"/>
  <c r="P225" i="2"/>
  <c r="P223" i="2"/>
  <c r="P222" i="2"/>
  <c r="P221" i="2"/>
  <c r="P220" i="2"/>
  <c r="P215" i="2"/>
  <c r="P214" i="2"/>
  <c r="P210" i="2"/>
  <c r="P209" i="2"/>
  <c r="P208" i="2"/>
  <c r="P207" i="2"/>
  <c r="P206" i="2"/>
  <c r="P205" i="2"/>
  <c r="P204" i="2"/>
  <c r="P203" i="2"/>
  <c r="P202" i="2"/>
  <c r="P198" i="2"/>
  <c r="P197" i="2"/>
  <c r="P196" i="2"/>
  <c r="P195" i="2"/>
  <c r="P194" i="2"/>
  <c r="P193" i="2"/>
  <c r="P192" i="2"/>
  <c r="P191" i="2"/>
  <c r="P187" i="2"/>
  <c r="P186" i="2"/>
  <c r="P182" i="2"/>
  <c r="P181" i="2"/>
  <c r="P176" i="2"/>
  <c r="P172" i="2"/>
  <c r="P171" i="2"/>
  <c r="P170" i="2"/>
  <c r="P166" i="2"/>
  <c r="P165" i="2"/>
  <c r="P164" i="2"/>
  <c r="P163" i="2"/>
  <c r="P162" i="2"/>
  <c r="P161" i="2"/>
  <c r="P160" i="2"/>
  <c r="P159" i="2"/>
  <c r="P158" i="2"/>
  <c r="P154" i="2"/>
  <c r="P148" i="2"/>
  <c r="P147" i="2"/>
  <c r="P146" i="2"/>
  <c r="P141" i="2"/>
  <c r="P136" i="2"/>
  <c r="P135" i="2"/>
  <c r="P131" i="2"/>
  <c r="P130" i="2"/>
  <c r="P126" i="2"/>
  <c r="P125" i="2"/>
  <c r="P120" i="2"/>
  <c r="P116" i="2"/>
  <c r="P115" i="2"/>
  <c r="P114" i="2"/>
  <c r="P113" i="2"/>
  <c r="P109" i="2"/>
  <c r="P108" i="2"/>
  <c r="P107" i="2"/>
  <c r="P103" i="2"/>
  <c r="P102" i="2"/>
  <c r="P101" i="2"/>
  <c r="P100" i="2"/>
  <c r="P95" i="2"/>
  <c r="P94" i="2"/>
  <c r="P93" i="2"/>
  <c r="P88" i="2"/>
  <c r="P87" i="2"/>
  <c r="P86" i="2"/>
  <c r="P81" i="2"/>
  <c r="P80" i="2"/>
  <c r="P76" i="2"/>
  <c r="P75" i="2"/>
  <c r="P74" i="2"/>
  <c r="P73" i="2"/>
  <c r="P72" i="2"/>
  <c r="P68" i="2"/>
  <c r="P67" i="2"/>
  <c r="P66" i="2"/>
  <c r="P62" i="2"/>
  <c r="P61" i="2"/>
  <c r="P60" i="2"/>
  <c r="P56" i="2"/>
  <c r="P55" i="2"/>
  <c r="P54" i="2"/>
  <c r="P53" i="2"/>
  <c r="P52" i="2"/>
  <c r="P51" i="2"/>
  <c r="P46" i="2"/>
  <c r="P42" i="2"/>
  <c r="P41" i="2"/>
  <c r="P40" i="2"/>
  <c r="P34" i="2"/>
  <c r="P30" i="2"/>
  <c r="P29" i="2"/>
  <c r="P28" i="2"/>
  <c r="P27" i="2"/>
  <c r="P26" i="2"/>
  <c r="P22" i="2"/>
  <c r="H10" i="2"/>
  <c r="A9" i="2"/>
  <c r="F10" i="2" s="1"/>
  <c r="D7" i="2"/>
  <c r="Q6" i="2"/>
  <c r="P2" i="2"/>
  <c r="BO81" i="2" l="1"/>
  <c r="Y198" i="2"/>
  <c r="BP198" i="2" s="1"/>
  <c r="Y136" i="2"/>
  <c r="Z136" i="2" s="1"/>
  <c r="BO26" i="2"/>
  <c r="BM29" i="2"/>
  <c r="Y41" i="2"/>
  <c r="BN41" i="2" s="1"/>
  <c r="Y103" i="2"/>
  <c r="BP103" i="2" s="1"/>
  <c r="Y194" i="2"/>
  <c r="BN194" i="2" s="1"/>
  <c r="Y209" i="2"/>
  <c r="BP209" i="2" s="1"/>
  <c r="BM46" i="2"/>
  <c r="BO28" i="2"/>
  <c r="Y30" i="2"/>
  <c r="Z30" i="2" s="1"/>
  <c r="Y34" i="2"/>
  <c r="Y35" i="2" s="1"/>
  <c r="BM87" i="2"/>
  <c r="BM108" i="2"/>
  <c r="Y182" i="2"/>
  <c r="Z182" i="2" s="1"/>
  <c r="Y196" i="2"/>
  <c r="BN196" i="2" s="1"/>
  <c r="BO205" i="2"/>
  <c r="Y250" i="2"/>
  <c r="BP250" i="2" s="1"/>
  <c r="BO41" i="2"/>
  <c r="BM55" i="2"/>
  <c r="BM101" i="2"/>
  <c r="BO103" i="2"/>
  <c r="BM126" i="2"/>
  <c r="BO136" i="2"/>
  <c r="BM192" i="2"/>
  <c r="BO194" i="2"/>
  <c r="BO196" i="2"/>
  <c r="BO198" i="2"/>
  <c r="BM207" i="2"/>
  <c r="BO209" i="2"/>
  <c r="Y215" i="2"/>
  <c r="BP215" i="2" s="1"/>
  <c r="BO223" i="2"/>
  <c r="Y227" i="2"/>
  <c r="BN227" i="2" s="1"/>
  <c r="Y344" i="2"/>
  <c r="BP344" i="2" s="1"/>
  <c r="X127" i="2"/>
  <c r="BM401" i="2"/>
  <c r="Y224" i="2"/>
  <c r="BP224" i="2" s="1"/>
  <c r="Y368" i="2"/>
  <c r="BP368" i="2" s="1"/>
  <c r="Y377" i="2"/>
  <c r="BP377" i="2" s="1"/>
  <c r="Y72" i="2"/>
  <c r="BN72" i="2" s="1"/>
  <c r="Y120" i="2"/>
  <c r="Z120" i="2" s="1"/>
  <c r="Z121" i="2" s="1"/>
  <c r="Y214" i="2"/>
  <c r="BN214" i="2" s="1"/>
  <c r="X370" i="2"/>
  <c r="Y26" i="2"/>
  <c r="BN26" i="2" s="1"/>
  <c r="BO54" i="2"/>
  <c r="Y56" i="2"/>
  <c r="BN56" i="2" s="1"/>
  <c r="BO61" i="2"/>
  <c r="BO67" i="2"/>
  <c r="X70" i="2"/>
  <c r="Y73" i="2"/>
  <c r="BP73" i="2" s="1"/>
  <c r="X178" i="2"/>
  <c r="Y186" i="2"/>
  <c r="BN186" i="2" s="1"/>
  <c r="Y197" i="2"/>
  <c r="BP197" i="2" s="1"/>
  <c r="BO392" i="2"/>
  <c r="X36" i="2"/>
  <c r="Y95" i="2"/>
  <c r="BO116" i="2"/>
  <c r="BM135" i="2"/>
  <c r="X150" i="2"/>
  <c r="Y158" i="2"/>
  <c r="BP158" i="2" s="1"/>
  <c r="Y165" i="2"/>
  <c r="BP165" i="2" s="1"/>
  <c r="BO171" i="2"/>
  <c r="BO202" i="2"/>
  <c r="Y244" i="2"/>
  <c r="BP244" i="2" s="1"/>
  <c r="Y253" i="2"/>
  <c r="BN253" i="2" s="1"/>
  <c r="Y320" i="2"/>
  <c r="BP320" i="2" s="1"/>
  <c r="BO322" i="2"/>
  <c r="X408" i="2"/>
  <c r="X144" i="2"/>
  <c r="Y141" i="2"/>
  <c r="BP141" i="2" s="1"/>
  <c r="X234" i="2"/>
  <c r="BM232" i="2"/>
  <c r="X358" i="2"/>
  <c r="X359" i="2"/>
  <c r="BM356" i="2"/>
  <c r="X379" i="2"/>
  <c r="Y376" i="2"/>
  <c r="BP376" i="2" s="1"/>
  <c r="BO75" i="2"/>
  <c r="Y75" i="2"/>
  <c r="BP75" i="2" s="1"/>
  <c r="BO93" i="2"/>
  <c r="Y93" i="2"/>
  <c r="Z93" i="2" s="1"/>
  <c r="BO114" i="2"/>
  <c r="Y114" i="2"/>
  <c r="BP114" i="2" s="1"/>
  <c r="BO131" i="2"/>
  <c r="Y131" i="2"/>
  <c r="BN131" i="2" s="1"/>
  <c r="BO142" i="2"/>
  <c r="Y142" i="2"/>
  <c r="Z142" i="2" s="1"/>
  <c r="BO147" i="2"/>
  <c r="Y147" i="2"/>
  <c r="BN147" i="2" s="1"/>
  <c r="BO163" i="2"/>
  <c r="Y163" i="2"/>
  <c r="BP163" i="2" s="1"/>
  <c r="BO159" i="2"/>
  <c r="Y159" i="2"/>
  <c r="Z159" i="2" s="1"/>
  <c r="BO187" i="2"/>
  <c r="Y187" i="2"/>
  <c r="BP187" i="2" s="1"/>
  <c r="BO195" i="2"/>
  <c r="BM195" i="2"/>
  <c r="BM210" i="2"/>
  <c r="BO210" i="2"/>
  <c r="BO203" i="2"/>
  <c r="Y203" i="2"/>
  <c r="BP203" i="2" s="1"/>
  <c r="BM290" i="2"/>
  <c r="Y290" i="2"/>
  <c r="BN290" i="2" s="1"/>
  <c r="BM288" i="2"/>
  <c r="Y288" i="2"/>
  <c r="BP288" i="2" s="1"/>
  <c r="BM298" i="2"/>
  <c r="BO298" i="2"/>
  <c r="BM306" i="2"/>
  <c r="BO306" i="2"/>
  <c r="BM334" i="2"/>
  <c r="X337" i="2"/>
  <c r="BM396" i="2"/>
  <c r="Y396" i="2"/>
  <c r="BP396" i="2" s="1"/>
  <c r="X97" i="2"/>
  <c r="BO92" i="2"/>
  <c r="X111" i="2"/>
  <c r="Y107" i="2"/>
  <c r="Z107" i="2" s="1"/>
  <c r="X132" i="2"/>
  <c r="BM130" i="2"/>
  <c r="X155" i="2"/>
  <c r="X156" i="2"/>
  <c r="Y154" i="2"/>
  <c r="BN154" i="2" s="1"/>
  <c r="X184" i="2"/>
  <c r="BO181" i="2"/>
  <c r="Y181" i="2"/>
  <c r="BN181" i="2" s="1"/>
  <c r="BO240" i="2"/>
  <c r="Y240" i="2"/>
  <c r="BN240" i="2" s="1"/>
  <c r="Y258" i="2"/>
  <c r="BP258" i="2" s="1"/>
  <c r="X263" i="2"/>
  <c r="Y429" i="2"/>
  <c r="Z429" i="2" s="1"/>
  <c r="BO429" i="2"/>
  <c r="BM26" i="2"/>
  <c r="Y54" i="2"/>
  <c r="BP54" i="2" s="1"/>
  <c r="BO56" i="2"/>
  <c r="Y61" i="2"/>
  <c r="BN61" i="2" s="1"/>
  <c r="BO66" i="2"/>
  <c r="Y67" i="2"/>
  <c r="BP67" i="2" s="1"/>
  <c r="BO73" i="2"/>
  <c r="Y92" i="2"/>
  <c r="BP92" i="2" s="1"/>
  <c r="BM93" i="2"/>
  <c r="BO95" i="2"/>
  <c r="Y116" i="2"/>
  <c r="BP116" i="2" s="1"/>
  <c r="X122" i="2"/>
  <c r="BM131" i="2"/>
  <c r="BO141" i="2"/>
  <c r="X143" i="2"/>
  <c r="BM163" i="2"/>
  <c r="BO165" i="2"/>
  <c r="Y171" i="2"/>
  <c r="BN171" i="2" s="1"/>
  <c r="BM181" i="2"/>
  <c r="BM203" i="2"/>
  <c r="X233" i="2"/>
  <c r="BO258" i="2"/>
  <c r="Y273" i="2"/>
  <c r="Y275" i="2" s="1"/>
  <c r="BM326" i="2"/>
  <c r="Y406" i="2"/>
  <c r="Y408" i="2" s="1"/>
  <c r="X419" i="2"/>
  <c r="X121" i="2"/>
  <c r="BM244" i="2"/>
  <c r="BM429" i="2"/>
  <c r="X183" i="2"/>
  <c r="X31" i="2"/>
  <c r="Y27" i="2"/>
  <c r="BN27" i="2" s="1"/>
  <c r="BO27" i="2"/>
  <c r="Y29" i="2"/>
  <c r="BP29" i="2" s="1"/>
  <c r="BO34" i="2"/>
  <c r="X47" i="2"/>
  <c r="BO72" i="2"/>
  <c r="BM74" i="2"/>
  <c r="BM76" i="2"/>
  <c r="BM81" i="2"/>
  <c r="Y87" i="2"/>
  <c r="BP87" i="2" s="1"/>
  <c r="Y101" i="2"/>
  <c r="BP101" i="2" s="1"/>
  <c r="Y108" i="2"/>
  <c r="BN108" i="2" s="1"/>
  <c r="BO125" i="2"/>
  <c r="Y126" i="2"/>
  <c r="BP126" i="2" s="1"/>
  <c r="Y146" i="2"/>
  <c r="Y149" i="2" s="1"/>
  <c r="BO162" i="2"/>
  <c r="Y176" i="2"/>
  <c r="Y177" i="2" s="1"/>
  <c r="BM182" i="2"/>
  <c r="X189" i="2"/>
  <c r="Y192" i="2"/>
  <c r="BP192" i="2" s="1"/>
  <c r="Y207" i="2"/>
  <c r="BP207" i="2" s="1"/>
  <c r="Y223" i="2"/>
  <c r="BP223" i="2" s="1"/>
  <c r="BO227" i="2"/>
  <c r="BO250" i="2"/>
  <c r="BM291" i="2"/>
  <c r="BO320" i="2"/>
  <c r="Y322" i="2"/>
  <c r="BP322" i="2" s="1"/>
  <c r="BO344" i="2"/>
  <c r="X382" i="2"/>
  <c r="Y392" i="2"/>
  <c r="BP392" i="2" s="1"/>
  <c r="BO396" i="2"/>
  <c r="Y400" i="2"/>
  <c r="BP400" i="2" s="1"/>
  <c r="BM459" i="2"/>
  <c r="X497" i="2"/>
  <c r="BO289" i="2"/>
  <c r="BO220" i="2"/>
  <c r="BM220" i="2"/>
  <c r="X237" i="2"/>
  <c r="BO236" i="2"/>
  <c r="BM249" i="2"/>
  <c r="Y249" i="2"/>
  <c r="BP249" i="2" s="1"/>
  <c r="X270" i="2"/>
  <c r="BM266" i="2"/>
  <c r="X293" i="2"/>
  <c r="BM287" i="2"/>
  <c r="X311" i="2"/>
  <c r="BO305" i="2"/>
  <c r="Y305" i="2"/>
  <c r="BP305" i="2" s="1"/>
  <c r="X324" i="2"/>
  <c r="BO319" i="2"/>
  <c r="Y319" i="2"/>
  <c r="BN319" i="2" s="1"/>
  <c r="BO333" i="2"/>
  <c r="Y333" i="2"/>
  <c r="BN333" i="2" s="1"/>
  <c r="X374" i="2"/>
  <c r="X373" i="2"/>
  <c r="BM372" i="2"/>
  <c r="X402" i="2"/>
  <c r="BM400" i="2"/>
  <c r="BO410" i="2"/>
  <c r="Y410" i="2"/>
  <c r="BP410" i="2" s="1"/>
  <c r="X424" i="2"/>
  <c r="X425" i="2"/>
  <c r="Y423" i="2"/>
  <c r="BP423" i="2" s="1"/>
  <c r="X486" i="2"/>
  <c r="BO485" i="2"/>
  <c r="BO62" i="2"/>
  <c r="BM62" i="2"/>
  <c r="BO94" i="2"/>
  <c r="BM94" i="2"/>
  <c r="BM148" i="2"/>
  <c r="BO148" i="2"/>
  <c r="BM166" i="2"/>
  <c r="BO166" i="2"/>
  <c r="BO172" i="2"/>
  <c r="BM172" i="2"/>
  <c r="X216" i="2"/>
  <c r="X217" i="2"/>
  <c r="BM215" i="2"/>
  <c r="BO225" i="2"/>
  <c r="Y225" i="2"/>
  <c r="BP225" i="2" s="1"/>
  <c r="BO221" i="2"/>
  <c r="Y221" i="2"/>
  <c r="BP221" i="2" s="1"/>
  <c r="BO243" i="2"/>
  <c r="Y243" i="2"/>
  <c r="BP243" i="2" s="1"/>
  <c r="BO241" i="2"/>
  <c r="Y241" i="2"/>
  <c r="Z241" i="2" s="1"/>
  <c r="BO252" i="2"/>
  <c r="Y252" i="2"/>
  <c r="Z252" i="2" s="1"/>
  <c r="BM260" i="2"/>
  <c r="X262" i="2"/>
  <c r="BO299" i="2"/>
  <c r="BM299" i="2"/>
  <c r="BO327" i="2"/>
  <c r="Y327" i="2"/>
  <c r="Z327" i="2" s="1"/>
  <c r="BO334" i="2"/>
  <c r="Y334" i="2"/>
  <c r="BN334" i="2" s="1"/>
  <c r="BO346" i="2"/>
  <c r="Y346" i="2"/>
  <c r="BP346" i="2" s="1"/>
  <c r="BO357" i="2"/>
  <c r="Y357" i="2"/>
  <c r="BP357" i="2" s="1"/>
  <c r="BO394" i="2"/>
  <c r="Y394" i="2"/>
  <c r="Z394" i="2" s="1"/>
  <c r="BO390" i="2"/>
  <c r="Y390" i="2"/>
  <c r="BN390" i="2" s="1"/>
  <c r="Y125" i="2"/>
  <c r="Z125" i="2" s="1"/>
  <c r="X128" i="2"/>
  <c r="X137" i="2"/>
  <c r="BO176" i="2"/>
  <c r="Y202" i="2"/>
  <c r="BP202" i="2" s="1"/>
  <c r="X230" i="2"/>
  <c r="Y236" i="2"/>
  <c r="Z236" i="2" s="1"/>
  <c r="Z237" i="2" s="1"/>
  <c r="BO249" i="2"/>
  <c r="Y287" i="2"/>
  <c r="Z287" i="2" s="1"/>
  <c r="BM305" i="2"/>
  <c r="BM333" i="2"/>
  <c r="Y372" i="2"/>
  <c r="BP372" i="2" s="1"/>
  <c r="BO400" i="2"/>
  <c r="BM410" i="2"/>
  <c r="BO423" i="2"/>
  <c r="X487" i="2"/>
  <c r="Y495" i="2"/>
  <c r="AB508" i="2" s="1"/>
  <c r="X496" i="2"/>
  <c r="X383" i="2"/>
  <c r="X229" i="2"/>
  <c r="X69" i="2"/>
  <c r="X274" i="2"/>
  <c r="BO273" i="2"/>
  <c r="BO295" i="2"/>
  <c r="Y295" i="2"/>
  <c r="BN295" i="2" s="1"/>
  <c r="X329" i="2"/>
  <c r="BO326" i="2"/>
  <c r="Y326" i="2"/>
  <c r="BN326" i="2" s="1"/>
  <c r="BO356" i="2"/>
  <c r="Y356" i="2"/>
  <c r="BP356" i="2" s="1"/>
  <c r="BO366" i="2"/>
  <c r="Y366" i="2"/>
  <c r="Z366" i="2" s="1"/>
  <c r="X378" i="2"/>
  <c r="BM376" i="2"/>
  <c r="BO387" i="2"/>
  <c r="Y387" i="2"/>
  <c r="Z387" i="2" s="1"/>
  <c r="X407" i="2"/>
  <c r="BM406" i="2"/>
  <c r="X420" i="2"/>
  <c r="BO418" i="2"/>
  <c r="Y418" i="2"/>
  <c r="X508" i="2" s="1"/>
  <c r="BM467" i="2"/>
  <c r="Y467" i="2"/>
  <c r="Y471" i="2" s="1"/>
  <c r="BO480" i="2"/>
  <c r="X482" i="2"/>
  <c r="X491" i="2"/>
  <c r="X492" i="2"/>
  <c r="BO489" i="2"/>
  <c r="Y489" i="2"/>
  <c r="BP489" i="2" s="1"/>
  <c r="BO109" i="2"/>
  <c r="BM109" i="2"/>
  <c r="BO208" i="2"/>
  <c r="Y208" i="2"/>
  <c r="BP208" i="2" s="1"/>
  <c r="BO228" i="2"/>
  <c r="BM228" i="2"/>
  <c r="BO261" i="2"/>
  <c r="Y261" i="2"/>
  <c r="BP261" i="2" s="1"/>
  <c r="BO259" i="2"/>
  <c r="Y259" i="2"/>
  <c r="BN259" i="2" s="1"/>
  <c r="BO300" i="2"/>
  <c r="Y300" i="2"/>
  <c r="BN300" i="2" s="1"/>
  <c r="BO296" i="2"/>
  <c r="Y296" i="2"/>
  <c r="BP296" i="2" s="1"/>
  <c r="BO308" i="2"/>
  <c r="Y308" i="2"/>
  <c r="BP308" i="2" s="1"/>
  <c r="BM328" i="2"/>
  <c r="BO328" i="2"/>
  <c r="BO335" i="2"/>
  <c r="X336" i="2"/>
  <c r="BM345" i="2"/>
  <c r="Y345" i="2"/>
  <c r="BP345" i="2" s="1"/>
  <c r="BO352" i="2"/>
  <c r="Y352" i="2"/>
  <c r="BN352" i="2" s="1"/>
  <c r="Y395" i="2"/>
  <c r="BN395" i="2" s="1"/>
  <c r="BM395" i="2"/>
  <c r="BO395" i="2"/>
  <c r="BM393" i="2"/>
  <c r="Y393" i="2"/>
  <c r="BN393" i="2" s="1"/>
  <c r="BO391" i="2"/>
  <c r="BM391" i="2"/>
  <c r="BM389" i="2"/>
  <c r="BO389" i="2"/>
  <c r="Y401" i="2"/>
  <c r="BN401" i="2" s="1"/>
  <c r="X117" i="2"/>
  <c r="X149" i="2"/>
  <c r="X168" i="2"/>
  <c r="X188" i="2"/>
  <c r="X269" i="2"/>
  <c r="X477" i="2"/>
  <c r="X245" i="2"/>
  <c r="X254" i="2"/>
  <c r="BO476" i="2"/>
  <c r="Y454" i="2"/>
  <c r="BP454" i="2" s="1"/>
  <c r="Y437" i="2"/>
  <c r="BN437" i="2" s="1"/>
  <c r="BO393" i="2"/>
  <c r="BM368" i="2"/>
  <c r="Y335" i="2"/>
  <c r="BP335" i="2" s="1"/>
  <c r="Y307" i="2"/>
  <c r="BP307" i="2" s="1"/>
  <c r="X310" i="2"/>
  <c r="Y301" i="2"/>
  <c r="BP301" i="2" s="1"/>
  <c r="BO268" i="2"/>
  <c r="Y260" i="2"/>
  <c r="BN260" i="2" s="1"/>
  <c r="BM224" i="2"/>
  <c r="BM206" i="2"/>
  <c r="BO197" i="2"/>
  <c r="Y172" i="2"/>
  <c r="BP172" i="2" s="1"/>
  <c r="Y162" i="2"/>
  <c r="BP162" i="2" s="1"/>
  <c r="BO68" i="2"/>
  <c r="BM277" i="2"/>
  <c r="X278" i="2"/>
  <c r="BM34" i="2"/>
  <c r="Y46" i="2"/>
  <c r="Y47" i="2" s="1"/>
  <c r="BO46" i="2"/>
  <c r="BM72" i="2"/>
  <c r="BO113" i="2"/>
  <c r="BM125" i="2"/>
  <c r="Y135" i="2"/>
  <c r="BP135" i="2" s="1"/>
  <c r="BO135" i="2"/>
  <c r="BM146" i="2"/>
  <c r="BM158" i="2"/>
  <c r="BM176" i="2"/>
  <c r="BM186" i="2"/>
  <c r="BM202" i="2"/>
  <c r="Y220" i="2"/>
  <c r="Z220" i="2" s="1"/>
  <c r="BM236" i="2"/>
  <c r="Y266" i="2"/>
  <c r="Z266" i="2" s="1"/>
  <c r="BO266" i="2"/>
  <c r="Y277" i="2"/>
  <c r="BP277" i="2" s="1"/>
  <c r="BO277" i="2"/>
  <c r="BM22" i="2"/>
  <c r="X23" i="2"/>
  <c r="Y22" i="2"/>
  <c r="Y23" i="2" s="1"/>
  <c r="BO22" i="2"/>
  <c r="BM307" i="2"/>
  <c r="BM309" i="2"/>
  <c r="Y299" i="2"/>
  <c r="Z299" i="2" s="1"/>
  <c r="X292" i="2"/>
  <c r="Y268" i="2"/>
  <c r="Z268" i="2" s="1"/>
  <c r="BO260" i="2"/>
  <c r="BO253" i="2"/>
  <c r="BM222" i="2"/>
  <c r="BM226" i="2"/>
  <c r="Y166" i="2"/>
  <c r="BP166" i="2" s="1"/>
  <c r="Y115" i="2"/>
  <c r="Z115" i="2" s="1"/>
  <c r="BO102" i="2"/>
  <c r="Y94" i="2"/>
  <c r="BN94" i="2" s="1"/>
  <c r="X96" i="2"/>
  <c r="BM88" i="2"/>
  <c r="X77" i="2"/>
  <c r="Y68" i="2"/>
  <c r="BP68" i="2" s="1"/>
  <c r="BM42" i="2"/>
  <c r="BO30" i="2"/>
  <c r="Y282" i="2"/>
  <c r="Q508" i="2" s="1"/>
  <c r="BO282" i="2"/>
  <c r="X284" i="2"/>
  <c r="BM214" i="2"/>
  <c r="Y232" i="2"/>
  <c r="BN232" i="2" s="1"/>
  <c r="BO232" i="2"/>
  <c r="BM240" i="2"/>
  <c r="X246" i="2"/>
  <c r="BM258" i="2"/>
  <c r="BM273" i="2"/>
  <c r="BM282" i="2"/>
  <c r="BM113" i="2"/>
  <c r="X118" i="2"/>
  <c r="BM205" i="2"/>
  <c r="Y267" i="2"/>
  <c r="BP267" i="2" s="1"/>
  <c r="BO267" i="2"/>
  <c r="BM377" i="2"/>
  <c r="X303" i="2"/>
  <c r="X302" i="2"/>
  <c r="BM301" i="2"/>
  <c r="X323" i="2"/>
  <c r="BO345" i="2"/>
  <c r="BO347" i="2"/>
  <c r="Y381" i="2"/>
  <c r="Y383" i="2" s="1"/>
  <c r="BO381" i="2"/>
  <c r="Y388" i="2"/>
  <c r="BM388" i="2"/>
  <c r="X398" i="2"/>
  <c r="X397" i="2"/>
  <c r="X414" i="2"/>
  <c r="BM423" i="2"/>
  <c r="X442" i="2"/>
  <c r="BM440" i="2"/>
  <c r="Z445" i="2"/>
  <c r="BN445" i="2"/>
  <c r="Y455" i="2"/>
  <c r="BP455" i="2" s="1"/>
  <c r="BO455" i="2"/>
  <c r="Y459" i="2"/>
  <c r="BN459" i="2" s="1"/>
  <c r="X463" i="2"/>
  <c r="Y460" i="2"/>
  <c r="BN460" i="2" s="1"/>
  <c r="BO460" i="2"/>
  <c r="X462" i="2"/>
  <c r="BM461" i="2"/>
  <c r="X472" i="2"/>
  <c r="Y470" i="2"/>
  <c r="Z470" i="2" s="1"/>
  <c r="BO470" i="2"/>
  <c r="X471" i="2"/>
  <c r="BM470" i="2"/>
  <c r="Y474" i="2"/>
  <c r="Y478" i="2" s="1"/>
  <c r="BO474" i="2"/>
  <c r="X478" i="2"/>
  <c r="Z475" i="2"/>
  <c r="BO475" i="2"/>
  <c r="Y480" i="2"/>
  <c r="BP480" i="2" s="1"/>
  <c r="X483" i="2"/>
  <c r="Y481" i="2"/>
  <c r="BP481" i="2" s="1"/>
  <c r="BO481" i="2"/>
  <c r="BM485" i="2"/>
  <c r="BM490" i="2"/>
  <c r="BM495" i="2"/>
  <c r="Z372" i="2"/>
  <c r="Z373" i="2" s="1"/>
  <c r="Z344" i="2"/>
  <c r="Z322" i="2"/>
  <c r="Z298" i="2"/>
  <c r="BN298" i="2"/>
  <c r="Z261" i="2"/>
  <c r="BP259" i="2"/>
  <c r="Z258" i="2"/>
  <c r="BN207" i="2"/>
  <c r="Z186" i="2"/>
  <c r="Z34" i="2"/>
  <c r="Z35" i="2" s="1"/>
  <c r="BM476" i="2"/>
  <c r="BM469" i="2"/>
  <c r="Z461" i="2"/>
  <c r="BN461" i="2"/>
  <c r="BM446" i="2"/>
  <c r="Z430" i="2"/>
  <c r="Z432" i="2"/>
  <c r="BN432" i="2"/>
  <c r="Y433" i="2"/>
  <c r="BP433" i="2" s="1"/>
  <c r="Y439" i="2"/>
  <c r="Z439" i="2" s="1"/>
  <c r="BM412" i="2"/>
  <c r="Z389" i="2"/>
  <c r="BN389" i="2"/>
  <c r="Y391" i="2"/>
  <c r="BN391" i="2" s="1"/>
  <c r="Z368" i="2"/>
  <c r="Y347" i="2"/>
  <c r="BP347" i="2" s="1"/>
  <c r="Y328" i="2"/>
  <c r="BN328" i="2" s="1"/>
  <c r="Y321" i="2"/>
  <c r="BP321" i="2" s="1"/>
  <c r="BO321" i="2"/>
  <c r="Z307" i="2"/>
  <c r="Y309" i="2"/>
  <c r="Z309" i="2" s="1"/>
  <c r="BN296" i="2"/>
  <c r="Y297" i="2"/>
  <c r="Z297" i="2" s="1"/>
  <c r="BO297" i="2"/>
  <c r="BN288" i="2"/>
  <c r="Y289" i="2"/>
  <c r="Z289" i="2" s="1"/>
  <c r="Y291" i="2"/>
  <c r="BP291" i="2" s="1"/>
  <c r="BM268" i="2"/>
  <c r="Y251" i="2"/>
  <c r="BM251" i="2"/>
  <c r="BO251" i="2"/>
  <c r="Y242" i="2"/>
  <c r="Z242" i="2" s="1"/>
  <c r="BO242" i="2"/>
  <c r="Y222" i="2"/>
  <c r="Z222" i="2" s="1"/>
  <c r="BO222" i="2"/>
  <c r="Z225" i="2"/>
  <c r="Y226" i="2"/>
  <c r="Z226" i="2" s="1"/>
  <c r="Z205" i="2"/>
  <c r="BN205" i="2"/>
  <c r="Y206" i="2"/>
  <c r="BP206" i="2" s="1"/>
  <c r="Y210" i="2"/>
  <c r="Z210" i="2" s="1"/>
  <c r="Y193" i="2"/>
  <c r="BP193" i="2" s="1"/>
  <c r="BO193" i="2"/>
  <c r="Y195" i="2"/>
  <c r="BP195" i="2" s="1"/>
  <c r="Z197" i="2"/>
  <c r="Z187" i="2"/>
  <c r="X173" i="2"/>
  <c r="Z148" i="2"/>
  <c r="Z131" i="2"/>
  <c r="BM115" i="2"/>
  <c r="Z109" i="2"/>
  <c r="BN109" i="2"/>
  <c r="X110" i="2"/>
  <c r="Y102" i="2"/>
  <c r="Z102" i="2" s="1"/>
  <c r="BM102" i="2"/>
  <c r="Y88" i="2"/>
  <c r="Z88" i="2" s="1"/>
  <c r="Y74" i="2"/>
  <c r="BP74" i="2" s="1"/>
  <c r="Y76" i="2"/>
  <c r="Z76" i="2" s="1"/>
  <c r="Y62" i="2"/>
  <c r="BN62" i="2" s="1"/>
  <c r="Y53" i="2"/>
  <c r="BO53" i="2"/>
  <c r="Y55" i="2"/>
  <c r="Z55" i="2" s="1"/>
  <c r="Y42" i="2"/>
  <c r="BP42" i="2" s="1"/>
  <c r="BM28" i="2"/>
  <c r="Y170" i="2"/>
  <c r="BO170" i="2"/>
  <c r="X174" i="2"/>
  <c r="BM170" i="2"/>
  <c r="Z176" i="2"/>
  <c r="Z177" i="2" s="1"/>
  <c r="Z305" i="2"/>
  <c r="BN305" i="2"/>
  <c r="Z334" i="2"/>
  <c r="BM66" i="2"/>
  <c r="BM92" i="2"/>
  <c r="BM107" i="2"/>
  <c r="BM120" i="2"/>
  <c r="Y130" i="2"/>
  <c r="BO130" i="2"/>
  <c r="BM141" i="2"/>
  <c r="BM154" i="2"/>
  <c r="BN66" i="2"/>
  <c r="BP66" i="2"/>
  <c r="BN115" i="2"/>
  <c r="BP240" i="2"/>
  <c r="BP252" i="2"/>
  <c r="BN268" i="2"/>
  <c r="Z390" i="2"/>
  <c r="Z393" i="2"/>
  <c r="BP401" i="2"/>
  <c r="Y407" i="2"/>
  <c r="BN411" i="2"/>
  <c r="BP435" i="2"/>
  <c r="BN435" i="2"/>
  <c r="Z435" i="2"/>
  <c r="BN446" i="2"/>
  <c r="BP446" i="2"/>
  <c r="BP453" i="2"/>
  <c r="BN453" i="2"/>
  <c r="Z453" i="2"/>
  <c r="BP470" i="2"/>
  <c r="Z27" i="2"/>
  <c r="BN29" i="2"/>
  <c r="BP30" i="2"/>
  <c r="BN54" i="2"/>
  <c r="Z67" i="2"/>
  <c r="BN75" i="2"/>
  <c r="BN81" i="2"/>
  <c r="BP81" i="2"/>
  <c r="BN92" i="2"/>
  <c r="BP93" i="2"/>
  <c r="BN101" i="2"/>
  <c r="BN114" i="2"/>
  <c r="BP120" i="2"/>
  <c r="Y122" i="2"/>
  <c r="BP146" i="2"/>
  <c r="Z163" i="2"/>
  <c r="Z165" i="2"/>
  <c r="Y183" i="2"/>
  <c r="Z198" i="2"/>
  <c r="Z214" i="2"/>
  <c r="BN215" i="2"/>
  <c r="Z221" i="2"/>
  <c r="Z224" i="2"/>
  <c r="Z228" i="2"/>
  <c r="Z240" i="2"/>
  <c r="BN241" i="2"/>
  <c r="BP253" i="2"/>
  <c r="BP300" i="2"/>
  <c r="Z306" i="2"/>
  <c r="BN306" i="2"/>
  <c r="BP306" i="2"/>
  <c r="Z308" i="2"/>
  <c r="BP326" i="2"/>
  <c r="Z326" i="2"/>
  <c r="BN346" i="2"/>
  <c r="Z352" i="2"/>
  <c r="Z357" i="2"/>
  <c r="BN400" i="2"/>
  <c r="BP439" i="2"/>
  <c r="BN468" i="2"/>
  <c r="BP394" i="2"/>
  <c r="BP418" i="2"/>
  <c r="BN436" i="2"/>
  <c r="BP436" i="2"/>
  <c r="BN440" i="2"/>
  <c r="BN469" i="2"/>
  <c r="Z41" i="2"/>
  <c r="Z68" i="2"/>
  <c r="BN148" i="2"/>
  <c r="Y184" i="2"/>
  <c r="BN322" i="2"/>
  <c r="BN357" i="2"/>
  <c r="BN410" i="2"/>
  <c r="Z476" i="2"/>
  <c r="BP490" i="2"/>
  <c r="BN28" i="2"/>
  <c r="Z73" i="2"/>
  <c r="BN102" i="2"/>
  <c r="Z135" i="2"/>
  <c r="BN165" i="2"/>
  <c r="BN208" i="2"/>
  <c r="BN392" i="2"/>
  <c r="Z413" i="2"/>
  <c r="BP468" i="2"/>
  <c r="Y486" i="2"/>
  <c r="F9" i="2"/>
  <c r="H9" i="2"/>
  <c r="BN107" i="2"/>
  <c r="Z141" i="2"/>
  <c r="Z146" i="2"/>
  <c r="BN203" i="2"/>
  <c r="Z227" i="2"/>
  <c r="Z259" i="2"/>
  <c r="Z300" i="2"/>
  <c r="Y374" i="2"/>
  <c r="Z395" i="2"/>
  <c r="BN476" i="2"/>
  <c r="J9" i="2"/>
  <c r="BP28" i="2"/>
  <c r="Y379" i="2"/>
  <c r="BN413" i="2"/>
  <c r="BN429" i="2"/>
  <c r="BP102" i="2"/>
  <c r="A10" i="2"/>
  <c r="Z66" i="2"/>
  <c r="BN141" i="2"/>
  <c r="Z158" i="2"/>
  <c r="Y358" i="2"/>
  <c r="Y420" i="2"/>
  <c r="Z469" i="2"/>
  <c r="Y487" i="2"/>
  <c r="Y337" i="2"/>
  <c r="Z411" i="2"/>
  <c r="Z440" i="2"/>
  <c r="Y492" i="2"/>
  <c r="Z113" i="2"/>
  <c r="Y263" i="2"/>
  <c r="Y414" i="2"/>
  <c r="Z467" i="2"/>
  <c r="Z147" i="2"/>
  <c r="Z260" i="2"/>
  <c r="Z438" i="2"/>
  <c r="BN495" i="2"/>
  <c r="BN113" i="2"/>
  <c r="BN136" i="2"/>
  <c r="BN228" i="2"/>
  <c r="BN430" i="2"/>
  <c r="BN467" i="2"/>
  <c r="BN266" i="2"/>
  <c r="BN95" i="2"/>
  <c r="BN438" i="2"/>
  <c r="BP113" i="2"/>
  <c r="BP220" i="2"/>
  <c r="Z412" i="2"/>
  <c r="BN243" i="2"/>
  <c r="BP46" i="2"/>
  <c r="BP147" i="2"/>
  <c r="BP182" i="2"/>
  <c r="BN192" i="2"/>
  <c r="BN277" i="2"/>
  <c r="Y424" i="2"/>
  <c r="BN475" i="2"/>
  <c r="Z485" i="2"/>
  <c r="Z486" i="2" s="1"/>
  <c r="BN377" i="2"/>
  <c r="BN412" i="2"/>
  <c r="Z490" i="2"/>
  <c r="BN485" i="2"/>
  <c r="Y497" i="2" l="1"/>
  <c r="BP159" i="2"/>
  <c r="BN182" i="2"/>
  <c r="Z418" i="2"/>
  <c r="Z419" i="2" s="1"/>
  <c r="BN159" i="2"/>
  <c r="BN67" i="2"/>
  <c r="BN396" i="2"/>
  <c r="BP467" i="2"/>
  <c r="Z377" i="2"/>
  <c r="BP176" i="2"/>
  <c r="BP41" i="2"/>
  <c r="BN46" i="2"/>
  <c r="BN176" i="2"/>
  <c r="BN489" i="2"/>
  <c r="Z396" i="2"/>
  <c r="Z46" i="2"/>
  <c r="Z47" i="2" s="1"/>
  <c r="Z489" i="2"/>
  <c r="Z491" i="2" s="1"/>
  <c r="Y150" i="2"/>
  <c r="Z376" i="2"/>
  <c r="Y217" i="2"/>
  <c r="BN146" i="2"/>
  <c r="BP107" i="2"/>
  <c r="Y48" i="2"/>
  <c r="Y491" i="2"/>
  <c r="BN345" i="2"/>
  <c r="Z290" i="2"/>
  <c r="Z253" i="2"/>
  <c r="Y216" i="2"/>
  <c r="Z181" i="2"/>
  <c r="Z183" i="2" s="1"/>
  <c r="BN224" i="2"/>
  <c r="BN198" i="2"/>
  <c r="Y378" i="2"/>
  <c r="Z345" i="2"/>
  <c r="Z203" i="2"/>
  <c r="Y178" i="2"/>
  <c r="Y419" i="2"/>
  <c r="BN418" i="2"/>
  <c r="BN376" i="2"/>
  <c r="Y425" i="2"/>
  <c r="BP352" i="2"/>
  <c r="BN308" i="2"/>
  <c r="BP290" i="2"/>
  <c r="BN236" i="2"/>
  <c r="BP227" i="2"/>
  <c r="Z215" i="2"/>
  <c r="Z208" i="2"/>
  <c r="Z194" i="2"/>
  <c r="BP181" i="2"/>
  <c r="BN163" i="2"/>
  <c r="BP131" i="2"/>
  <c r="Y121" i="2"/>
  <c r="BN120" i="2"/>
  <c r="Z114" i="2"/>
  <c r="Z101" i="2"/>
  <c r="BN93" i="2"/>
  <c r="Z92" i="2"/>
  <c r="Z75" i="2"/>
  <c r="Z61" i="2"/>
  <c r="Z54" i="2"/>
  <c r="BN30" i="2"/>
  <c r="Z29" i="2"/>
  <c r="Z31" i="2" s="1"/>
  <c r="BP27" i="2"/>
  <c r="Z401" i="2"/>
  <c r="BP299" i="2"/>
  <c r="BP194" i="2"/>
  <c r="BP61" i="2"/>
  <c r="Y133" i="2"/>
  <c r="Y188" i="2"/>
  <c r="BN187" i="2"/>
  <c r="BN197" i="2"/>
  <c r="Z288" i="2"/>
  <c r="Z296" i="2"/>
  <c r="BN335" i="2"/>
  <c r="BN261" i="2"/>
  <c r="Z295" i="2"/>
  <c r="Z207" i="2"/>
  <c r="BP429" i="2"/>
  <c r="Z410" i="2"/>
  <c r="Z406" i="2"/>
  <c r="Z407" i="2" s="1"/>
  <c r="Z400" i="2"/>
  <c r="BN394" i="2"/>
  <c r="BP393" i="2"/>
  <c r="Z392" i="2"/>
  <c r="BP390" i="2"/>
  <c r="BN372" i="2"/>
  <c r="Y373" i="2"/>
  <c r="BN356" i="2"/>
  <c r="Z356" i="2"/>
  <c r="Y359" i="2"/>
  <c r="Z346" i="2"/>
  <c r="BP334" i="2"/>
  <c r="BP327" i="2"/>
  <c r="BN327" i="2"/>
  <c r="Y330" i="2"/>
  <c r="BN320" i="2"/>
  <c r="Z320" i="2"/>
  <c r="BP319" i="2"/>
  <c r="BP282" i="2"/>
  <c r="Y278" i="2"/>
  <c r="BP273" i="2"/>
  <c r="BN273" i="2"/>
  <c r="Z244" i="2"/>
  <c r="BN223" i="2"/>
  <c r="Z223" i="2"/>
  <c r="BN209" i="2"/>
  <c r="Z206" i="2"/>
  <c r="BP186" i="2"/>
  <c r="BN166" i="2"/>
  <c r="BN158" i="2"/>
  <c r="BP154" i="2"/>
  <c r="BP142" i="2"/>
  <c r="BN142" i="2"/>
  <c r="Z143" i="2"/>
  <c r="H508" i="2"/>
  <c r="BP136" i="2"/>
  <c r="BN116" i="2"/>
  <c r="Z116" i="2"/>
  <c r="Z117" i="2" s="1"/>
  <c r="Z103" i="2"/>
  <c r="Z87" i="2"/>
  <c r="Z72" i="2"/>
  <c r="B508" i="2"/>
  <c r="Y96" i="2"/>
  <c r="Y128" i="2"/>
  <c r="BN480" i="2"/>
  <c r="Y496" i="2"/>
  <c r="BN344" i="2"/>
  <c r="BP260" i="2"/>
  <c r="BN202" i="2"/>
  <c r="BP95" i="2"/>
  <c r="W508" i="2"/>
  <c r="Y127" i="2"/>
  <c r="BP495" i="2"/>
  <c r="BN423" i="2"/>
  <c r="Z95" i="2"/>
  <c r="BN34" i="2"/>
  <c r="Z495" i="2"/>
  <c r="Z496" i="2" s="1"/>
  <c r="Y274" i="2"/>
  <c r="BN73" i="2"/>
  <c r="Y238" i="2"/>
  <c r="Y32" i="2"/>
  <c r="Y144" i="2"/>
  <c r="BP125" i="2"/>
  <c r="Y336" i="2"/>
  <c r="Y118" i="2"/>
  <c r="Z56" i="2"/>
  <c r="Y31" i="2"/>
  <c r="Y97" i="2"/>
  <c r="BN368" i="2"/>
  <c r="BN297" i="2"/>
  <c r="BN250" i="2"/>
  <c r="Z333" i="2"/>
  <c r="BN244" i="2"/>
  <c r="Z423" i="2"/>
  <c r="Z424" i="2" s="1"/>
  <c r="Y508" i="2"/>
  <c r="Z319" i="2"/>
  <c r="Z273" i="2"/>
  <c r="Z274" i="2" s="1"/>
  <c r="Z250" i="2"/>
  <c r="Y237" i="2"/>
  <c r="Z202" i="2"/>
  <c r="BP196" i="2"/>
  <c r="Y189" i="2"/>
  <c r="BN172" i="2"/>
  <c r="Z154" i="2"/>
  <c r="Z155" i="2" s="1"/>
  <c r="Y143" i="2"/>
  <c r="Y137" i="2"/>
  <c r="BN126" i="2"/>
  <c r="BN103" i="2"/>
  <c r="BN87" i="2"/>
  <c r="BP34" i="2"/>
  <c r="Z26" i="2"/>
  <c r="BP26" i="2"/>
  <c r="BN406" i="2"/>
  <c r="Y284" i="2"/>
  <c r="BP214" i="2"/>
  <c r="Y156" i="2"/>
  <c r="Y36" i="2"/>
  <c r="BP72" i="2"/>
  <c r="Z209" i="2"/>
  <c r="BP395" i="2"/>
  <c r="Z108" i="2"/>
  <c r="Z196" i="2"/>
  <c r="Z249" i="2"/>
  <c r="BP56" i="2"/>
  <c r="Z335" i="2"/>
  <c r="BP266" i="2"/>
  <c r="BP22" i="2"/>
  <c r="BN22" i="2"/>
  <c r="Y415" i="2"/>
  <c r="BN220" i="2"/>
  <c r="Z243" i="2"/>
  <c r="Z245" i="2" s="1"/>
  <c r="Z22" i="2"/>
  <c r="Z23" i="2" s="1"/>
  <c r="BN474" i="2"/>
  <c r="Y69" i="2"/>
  <c r="BN366" i="2"/>
  <c r="Z282" i="2"/>
  <c r="Z283" i="2" s="1"/>
  <c r="BP387" i="2"/>
  <c r="BP333" i="2"/>
  <c r="Y245" i="2"/>
  <c r="BN135" i="2"/>
  <c r="BP287" i="2"/>
  <c r="Y262" i="2"/>
  <c r="Z437" i="2"/>
  <c r="BN387" i="2"/>
  <c r="Y279" i="2"/>
  <c r="Y110" i="2"/>
  <c r="Z94" i="2"/>
  <c r="BN68" i="2"/>
  <c r="BN307" i="2"/>
  <c r="BN287" i="2"/>
  <c r="BN125" i="2"/>
  <c r="Y24" i="2"/>
  <c r="Y138" i="2"/>
  <c r="Y402" i="2"/>
  <c r="BP366" i="2"/>
  <c r="BP295" i="2"/>
  <c r="Z277" i="2"/>
  <c r="Z278" i="2" s="1"/>
  <c r="M508" i="2"/>
  <c r="BP241" i="2"/>
  <c r="BP236" i="2"/>
  <c r="BN221" i="2"/>
  <c r="Z171" i="2"/>
  <c r="Y155" i="2"/>
  <c r="Z126" i="2"/>
  <c r="Z127" i="2" s="1"/>
  <c r="BP108" i="2"/>
  <c r="BP406" i="2"/>
  <c r="Y403" i="2"/>
  <c r="Y283" i="2"/>
  <c r="BN282" i="2"/>
  <c r="BN252" i="2"/>
  <c r="BP171" i="2"/>
  <c r="BP115" i="2"/>
  <c r="Y174" i="2"/>
  <c r="BP94" i="2"/>
  <c r="BN162" i="2"/>
  <c r="Z192" i="2"/>
  <c r="BN225" i="2"/>
  <c r="L508" i="2"/>
  <c r="BP437" i="2"/>
  <c r="Y111" i="2"/>
  <c r="BN249" i="2"/>
  <c r="BN258" i="2"/>
  <c r="G508" i="2"/>
  <c r="Y233" i="2"/>
  <c r="S508" i="2"/>
  <c r="BN454" i="2"/>
  <c r="Z454" i="2"/>
  <c r="BP328" i="2"/>
  <c r="BN301" i="2"/>
  <c r="Z301" i="2"/>
  <c r="Z302" i="2" s="1"/>
  <c r="Z172" i="2"/>
  <c r="Z162" i="2"/>
  <c r="Y117" i="2"/>
  <c r="Y132" i="2"/>
  <c r="Y483" i="2"/>
  <c r="Z232" i="2"/>
  <c r="Z233" i="2" s="1"/>
  <c r="Y234" i="2"/>
  <c r="BP232" i="2"/>
  <c r="P508" i="2"/>
  <c r="BP474" i="2"/>
  <c r="BN470" i="2"/>
  <c r="Y472" i="2"/>
  <c r="Z381" i="2"/>
  <c r="Z382" i="2" s="1"/>
  <c r="BN291" i="2"/>
  <c r="BP268" i="2"/>
  <c r="BN267" i="2"/>
  <c r="Y254" i="2"/>
  <c r="Z166" i="2"/>
  <c r="BP88" i="2"/>
  <c r="Z391" i="2"/>
  <c r="BN299" i="2"/>
  <c r="BN289" i="2"/>
  <c r="Y70" i="2"/>
  <c r="BN55" i="2"/>
  <c r="Z480" i="2"/>
  <c r="Z321" i="2"/>
  <c r="Z291" i="2"/>
  <c r="BP170" i="2"/>
  <c r="Y173" i="2"/>
  <c r="Z170" i="2"/>
  <c r="Y269" i="2"/>
  <c r="Y329" i="2"/>
  <c r="Z74" i="2"/>
  <c r="Y246" i="2"/>
  <c r="Y477" i="2"/>
  <c r="Z474" i="2"/>
  <c r="Z477" i="2" s="1"/>
  <c r="O508" i="2"/>
  <c r="K508" i="2"/>
  <c r="BN433" i="2"/>
  <c r="Y270" i="2"/>
  <c r="BN206" i="2"/>
  <c r="Z42" i="2"/>
  <c r="BP381" i="2"/>
  <c r="Z328" i="2"/>
  <c r="Z329" i="2" s="1"/>
  <c r="BP289" i="2"/>
  <c r="BN222" i="2"/>
  <c r="Y302" i="2"/>
  <c r="Z267" i="2"/>
  <c r="Z269" i="2" s="1"/>
  <c r="Y463" i="2"/>
  <c r="BN170" i="2"/>
  <c r="Y310" i="2"/>
  <c r="Z459" i="2"/>
  <c r="BN455" i="2"/>
  <c r="Z195" i="2"/>
  <c r="Z62" i="2"/>
  <c r="Y311" i="2"/>
  <c r="BP210" i="2"/>
  <c r="Z358" i="2"/>
  <c r="Y482" i="2"/>
  <c r="BP459" i="2"/>
  <c r="BP130" i="2"/>
  <c r="BN481" i="2"/>
  <c r="Y462" i="2"/>
  <c r="BN193" i="2"/>
  <c r="BN130" i="2"/>
  <c r="Z481" i="2"/>
  <c r="Y293" i="2"/>
  <c r="Z193" i="2"/>
  <c r="Z130" i="2"/>
  <c r="Z132" i="2" s="1"/>
  <c r="BP460" i="2"/>
  <c r="Z455" i="2"/>
  <c r="BP309" i="2"/>
  <c r="BN195" i="2"/>
  <c r="BN42" i="2"/>
  <c r="BN347" i="2"/>
  <c r="BN76" i="2"/>
  <c r="Z188" i="2"/>
  <c r="Z460" i="2"/>
  <c r="AA508" i="2"/>
  <c r="Y398" i="2"/>
  <c r="BN381" i="2"/>
  <c r="Y382" i="2"/>
  <c r="BN321" i="2"/>
  <c r="Y324" i="2"/>
  <c r="Y323" i="2"/>
  <c r="BN309" i="2"/>
  <c r="BP388" i="2"/>
  <c r="BN388" i="2"/>
  <c r="Z388" i="2"/>
  <c r="Z397" i="2" s="1"/>
  <c r="BN439" i="2"/>
  <c r="Z402" i="2"/>
  <c r="V508" i="2"/>
  <c r="BP391" i="2"/>
  <c r="BP297" i="2"/>
  <c r="Y255" i="2"/>
  <c r="BN226" i="2"/>
  <c r="Z110" i="2"/>
  <c r="Y78" i="2"/>
  <c r="BN74" i="2"/>
  <c r="Z69" i="2"/>
  <c r="BP55" i="2"/>
  <c r="BP53" i="2"/>
  <c r="Z53" i="2"/>
  <c r="BN53" i="2"/>
  <c r="Z471" i="2"/>
  <c r="Z433" i="2"/>
  <c r="Y397" i="2"/>
  <c r="Z347" i="2"/>
  <c r="Z310" i="2"/>
  <c r="Y303" i="2"/>
  <c r="Y292" i="2"/>
  <c r="BP251" i="2"/>
  <c r="BN251" i="2"/>
  <c r="Z251" i="2"/>
  <c r="BN242" i="2"/>
  <c r="BP242" i="2"/>
  <c r="Y230" i="2"/>
  <c r="Y229" i="2"/>
  <c r="BP226" i="2"/>
  <c r="BP222" i="2"/>
  <c r="BN210" i="2"/>
  <c r="BN88" i="2"/>
  <c r="Y77" i="2"/>
  <c r="BP76" i="2"/>
  <c r="BP62" i="2"/>
  <c r="Z262" i="2"/>
  <c r="Z229" i="2"/>
  <c r="Z96" i="2"/>
  <c r="Z137" i="2"/>
  <c r="Z216" i="2"/>
  <c r="Z378" i="2"/>
  <c r="Z149" i="2"/>
  <c r="Z414" i="2"/>
  <c r="Z254" i="2" l="1"/>
  <c r="Z77" i="2"/>
  <c r="Z292" i="2"/>
  <c r="Z173" i="2"/>
  <c r="Z336" i="2"/>
  <c r="Z323" i="2"/>
  <c r="Z482" i="2"/>
  <c r="Z462" i="2"/>
  <c r="Y444" i="2" l="1"/>
  <c r="X447" i="2"/>
  <c r="BO444" i="2"/>
  <c r="BM444" i="2"/>
  <c r="X448" i="2"/>
  <c r="Y86" i="2"/>
  <c r="BO86" i="2"/>
  <c r="X89" i="2"/>
  <c r="X90" i="2"/>
  <c r="BM86" i="2"/>
  <c r="Z444" i="2" l="1"/>
  <c r="Z447" i="2" s="1"/>
  <c r="Y447" i="2"/>
  <c r="Y448" i="2"/>
  <c r="BN444" i="2"/>
  <c r="BP444" i="2"/>
  <c r="BN86" i="2"/>
  <c r="Z86" i="2"/>
  <c r="Z89" i="2" s="1"/>
  <c r="BP86" i="2"/>
  <c r="Y90" i="2"/>
  <c r="Y89" i="2"/>
  <c r="E508" i="2"/>
  <c r="Y51" i="2" l="1"/>
  <c r="BO51" i="2"/>
  <c r="BM51" i="2"/>
  <c r="BN51" i="2" l="1"/>
  <c r="BP51" i="2"/>
  <c r="Z51" i="2"/>
  <c r="BM342" i="2" l="1"/>
  <c r="BO342" i="2"/>
  <c r="Y342" i="2"/>
  <c r="BP342" i="2" l="1"/>
  <c r="Z342" i="2"/>
  <c r="BN342" i="2"/>
  <c r="BM343" i="2" l="1"/>
  <c r="Y343" i="2"/>
  <c r="BO343" i="2"/>
  <c r="Z343" i="2" l="1"/>
  <c r="BN343" i="2"/>
  <c r="BP343" i="2"/>
  <c r="BM52" i="2"/>
  <c r="Y52" i="2"/>
  <c r="X58" i="2"/>
  <c r="BO52" i="2"/>
  <c r="X57" i="2"/>
  <c r="BN52" i="2" l="1"/>
  <c r="BP52" i="2"/>
  <c r="Z52" i="2"/>
  <c r="Z57" i="2" s="1"/>
  <c r="Y58" i="2"/>
  <c r="Y57" i="2"/>
  <c r="BM341" i="2" l="1"/>
  <c r="BO341" i="2"/>
  <c r="Y341" i="2"/>
  <c r="X348" i="2"/>
  <c r="X349" i="2"/>
  <c r="BP341" i="2" l="1"/>
  <c r="Z341" i="2"/>
  <c r="Z348" i="2" s="1"/>
  <c r="BN341" i="2"/>
  <c r="Y349" i="2"/>
  <c r="Y348" i="2"/>
  <c r="BO431" i="2" l="1"/>
  <c r="BM431" i="2"/>
  <c r="Y431" i="2"/>
  <c r="Y367" i="2" l="1"/>
  <c r="X369" i="2"/>
  <c r="BO367" i="2"/>
  <c r="BM367" i="2"/>
  <c r="BP431" i="2"/>
  <c r="BN431" i="2"/>
  <c r="Z431" i="2"/>
  <c r="BP367" i="2" l="1"/>
  <c r="Z367" i="2"/>
  <c r="Z369" i="2" s="1"/>
  <c r="Y370" i="2"/>
  <c r="BN367" i="2"/>
  <c r="U508" i="2"/>
  <c r="Y369" i="2"/>
  <c r="BM191" i="2"/>
  <c r="BO191" i="2"/>
  <c r="X200" i="2"/>
  <c r="Y191" i="2"/>
  <c r="X199" i="2"/>
  <c r="BM160" i="2"/>
  <c r="Y160" i="2"/>
  <c r="BO160" i="2"/>
  <c r="BM60" i="2"/>
  <c r="X63" i="2"/>
  <c r="BO60" i="2"/>
  <c r="X64" i="2"/>
  <c r="Y60" i="2"/>
  <c r="BO351" i="2"/>
  <c r="X353" i="2"/>
  <c r="Y351" i="2"/>
  <c r="X354" i="2"/>
  <c r="BM351" i="2"/>
  <c r="BO434" i="2"/>
  <c r="Y434" i="2"/>
  <c r="BM434" i="2"/>
  <c r="X441" i="2"/>
  <c r="BM100" i="2"/>
  <c r="Y100" i="2"/>
  <c r="X105" i="2"/>
  <c r="X104" i="2"/>
  <c r="BO100" i="2"/>
  <c r="Y40" i="2"/>
  <c r="X44" i="2"/>
  <c r="BO40" i="2"/>
  <c r="X43" i="2"/>
  <c r="BM40" i="2"/>
  <c r="BM161" i="2"/>
  <c r="BO161" i="2"/>
  <c r="Y161" i="2"/>
  <c r="BO164" i="2"/>
  <c r="BM164" i="2"/>
  <c r="X167" i="2"/>
  <c r="Y164" i="2"/>
  <c r="BO451" i="2"/>
  <c r="Y451" i="2"/>
  <c r="BM451" i="2"/>
  <c r="BO450" i="2"/>
  <c r="Y450" i="2"/>
  <c r="BM450" i="2"/>
  <c r="X456" i="2"/>
  <c r="Y452" i="2"/>
  <c r="BO452" i="2"/>
  <c r="X457" i="2"/>
  <c r="BM452" i="2"/>
  <c r="BO315" i="2"/>
  <c r="Y315" i="2"/>
  <c r="BM315" i="2"/>
  <c r="BM361" i="2"/>
  <c r="X363" i="2"/>
  <c r="Y361" i="2"/>
  <c r="BO361" i="2"/>
  <c r="X362" i="2"/>
  <c r="BM80" i="2"/>
  <c r="BO80" i="2"/>
  <c r="X83" i="2"/>
  <c r="X82" i="2"/>
  <c r="Y80" i="2"/>
  <c r="BM313" i="2"/>
  <c r="BO313" i="2"/>
  <c r="Y313" i="2"/>
  <c r="BM314" i="2"/>
  <c r="X317" i="2"/>
  <c r="Y314" i="2"/>
  <c r="BO314" i="2"/>
  <c r="X316" i="2"/>
  <c r="X211" i="2"/>
  <c r="BO204" i="2"/>
  <c r="BM204" i="2"/>
  <c r="Y204" i="2"/>
  <c r="BP191" i="2" l="1"/>
  <c r="Z191" i="2"/>
  <c r="Z199" i="2" s="1"/>
  <c r="BN191" i="2"/>
  <c r="Y199" i="2"/>
  <c r="Y200" i="2"/>
  <c r="BP160" i="2"/>
  <c r="BN160" i="2"/>
  <c r="Z160" i="2"/>
  <c r="BP60" i="2"/>
  <c r="Z60" i="2"/>
  <c r="Z63" i="2" s="1"/>
  <c r="BN60" i="2"/>
  <c r="Y64" i="2"/>
  <c r="Y63" i="2"/>
  <c r="BP351" i="2"/>
  <c r="Z351" i="2"/>
  <c r="Z353" i="2" s="1"/>
  <c r="BN351" i="2"/>
  <c r="Y354" i="2"/>
  <c r="Y353" i="2"/>
  <c r="BP434" i="2"/>
  <c r="Z434" i="2"/>
  <c r="Z441" i="2" s="1"/>
  <c r="BN434" i="2"/>
  <c r="Y442" i="2"/>
  <c r="Y441" i="2"/>
  <c r="BP100" i="2"/>
  <c r="Z100" i="2"/>
  <c r="Z104" i="2" s="1"/>
  <c r="BN100" i="2"/>
  <c r="Y104" i="2"/>
  <c r="F508" i="2"/>
  <c r="Y105" i="2"/>
  <c r="Z40" i="2"/>
  <c r="Z43" i="2" s="1"/>
  <c r="BP40" i="2"/>
  <c r="BN40" i="2"/>
  <c r="Y43" i="2"/>
  <c r="Y44" i="2"/>
  <c r="C508" i="2"/>
  <c r="BN161" i="2"/>
  <c r="Z161" i="2"/>
  <c r="BP161" i="2"/>
  <c r="Y168" i="2"/>
  <c r="BP164" i="2"/>
  <c r="Z164" i="2"/>
  <c r="I508" i="2"/>
  <c r="BN164" i="2"/>
  <c r="Y167" i="2"/>
  <c r="BP451" i="2"/>
  <c r="Z451" i="2"/>
  <c r="BN451" i="2"/>
  <c r="Z450" i="2"/>
  <c r="BP450" i="2"/>
  <c r="BN450" i="2"/>
  <c r="Y457" i="2"/>
  <c r="BN452" i="2"/>
  <c r="Y456" i="2"/>
  <c r="Z508" i="2"/>
  <c r="BP452" i="2"/>
  <c r="Z452" i="2"/>
  <c r="Z456" i="2" s="1"/>
  <c r="X498" i="2"/>
  <c r="BN315" i="2"/>
  <c r="BP315" i="2"/>
  <c r="Z315" i="2"/>
  <c r="Y362" i="2"/>
  <c r="Y363" i="2"/>
  <c r="Z361" i="2"/>
  <c r="Z362" i="2" s="1"/>
  <c r="BP361" i="2"/>
  <c r="BN361" i="2"/>
  <c r="T508" i="2"/>
  <c r="Y83" i="2"/>
  <c r="BN80" i="2"/>
  <c r="BP80" i="2"/>
  <c r="Z80" i="2"/>
  <c r="Z82" i="2" s="1"/>
  <c r="Y82" i="2"/>
  <c r="D508" i="2"/>
  <c r="X499" i="2"/>
  <c r="X502" i="2"/>
  <c r="Z313" i="2"/>
  <c r="BP313" i="2"/>
  <c r="BN313" i="2"/>
  <c r="X500" i="2"/>
  <c r="BP314" i="2"/>
  <c r="Z314" i="2"/>
  <c r="Y317" i="2"/>
  <c r="BN314" i="2"/>
  <c r="Y316" i="2"/>
  <c r="R508" i="2"/>
  <c r="BP204" i="2"/>
  <c r="Y211" i="2"/>
  <c r="Y212" i="2"/>
  <c r="Z204" i="2"/>
  <c r="Z211" i="2" s="1"/>
  <c r="J508" i="2"/>
  <c r="BN204" i="2"/>
  <c r="Z167" i="2" l="1"/>
  <c r="Y499" i="2"/>
  <c r="Y502" i="2"/>
  <c r="Y498" i="2"/>
  <c r="Y500" i="2"/>
  <c r="Z316" i="2"/>
  <c r="X501" i="2"/>
  <c r="Z503" i="2" l="1"/>
  <c r="Y501" i="2"/>
</calcChain>
</file>

<file path=xl/sharedStrings.xml><?xml version="1.0" encoding="utf-8"?>
<sst xmlns="http://schemas.openxmlformats.org/spreadsheetml/2006/main" count="3647" uniqueCount="789">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</sst>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48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76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1" t="s">
        <v>26</v>
      </c>
      <c r="E1" s="861"/>
      <c r="F1" s="861"/>
      <c r="G1" s="14" t="s">
        <v>66</v>
      </c>
      <c r="H1" s="861" t="s">
        <v>46</v>
      </c>
      <c r="I1" s="861"/>
      <c r="J1" s="861"/>
      <c r="K1" s="861"/>
      <c r="L1" s="861"/>
      <c r="M1" s="861"/>
      <c r="N1" s="861"/>
      <c r="O1" s="861"/>
      <c r="P1" s="861"/>
      <c r="Q1" s="861"/>
      <c r="R1" s="862" t="s">
        <v>67</v>
      </c>
      <c r="S1" s="863"/>
      <c r="T1" s="8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4"/>
      <c r="R2" s="864"/>
      <c r="S2" s="864"/>
      <c r="T2" s="864"/>
      <c r="U2" s="864"/>
      <c r="V2" s="864"/>
      <c r="W2" s="8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4"/>
      <c r="Q3" s="864"/>
      <c r="R3" s="864"/>
      <c r="S3" s="864"/>
      <c r="T3" s="864"/>
      <c r="U3" s="864"/>
      <c r="V3" s="864"/>
      <c r="W3" s="8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3" t="s">
        <v>8</v>
      </c>
      <c r="B5" s="843"/>
      <c r="C5" s="843"/>
      <c r="D5" s="865"/>
      <c r="E5" s="865"/>
      <c r="F5" s="866" t="s">
        <v>14</v>
      </c>
      <c r="G5" s="866"/>
      <c r="H5" s="865"/>
      <c r="I5" s="865"/>
      <c r="J5" s="865"/>
      <c r="K5" s="865"/>
      <c r="L5" s="865"/>
      <c r="M5" s="865"/>
      <c r="N5" s="72"/>
      <c r="P5" s="27" t="s">
        <v>4</v>
      </c>
      <c r="Q5" s="867"/>
      <c r="R5" s="867"/>
      <c r="T5" s="868" t="s">
        <v>3</v>
      </c>
      <c r="U5" s="869"/>
      <c r="V5" s="870" t="s">
        <v>760</v>
      </c>
      <c r="W5" s="871"/>
      <c r="AB5" s="59"/>
      <c r="AC5" s="59"/>
      <c r="AD5" s="59"/>
      <c r="AE5" s="59"/>
    </row>
    <row r="6" spans="1:32" s="17" customFormat="1" ht="24" customHeight="1" x14ac:dyDescent="0.2">
      <c r="A6" s="843" t="s">
        <v>1</v>
      </c>
      <c r="B6" s="843"/>
      <c r="C6" s="843"/>
      <c r="D6" s="844" t="s">
        <v>765</v>
      </c>
      <c r="E6" s="844"/>
      <c r="F6" s="844"/>
      <c r="G6" s="844"/>
      <c r="H6" s="844"/>
      <c r="I6" s="844"/>
      <c r="J6" s="844"/>
      <c r="K6" s="844"/>
      <c r="L6" s="844"/>
      <c r="M6" s="844"/>
      <c r="N6" s="73"/>
      <c r="P6" s="27" t="s">
        <v>27</v>
      </c>
      <c r="Q6" s="845" t="str">
        <f>IF(Q5=0," ",CHOOSE(WEEKDAY(Q5,2),"Понедельник","Вторник","Среда","Четверг","Пятница","Суббота","Воскресенье"))</f>
        <v xml:space="preserve"> </v>
      </c>
      <c r="R6" s="845"/>
      <c r="T6" s="846" t="s">
        <v>5</v>
      </c>
      <c r="U6" s="847"/>
      <c r="V6" s="848" t="s">
        <v>69</v>
      </c>
      <c r="W6" s="8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4" t="str">
        <f>IFERROR(VLOOKUP(DeliveryAddress,Table,3,0),1)</f>
        <v>2</v>
      </c>
      <c r="E7" s="855"/>
      <c r="F7" s="855"/>
      <c r="G7" s="855"/>
      <c r="H7" s="855"/>
      <c r="I7" s="855"/>
      <c r="J7" s="855"/>
      <c r="K7" s="855"/>
      <c r="L7" s="855"/>
      <c r="M7" s="856"/>
      <c r="N7" s="74"/>
      <c r="P7" s="29"/>
      <c r="Q7" s="48"/>
      <c r="R7" s="48"/>
      <c r="T7" s="846"/>
      <c r="U7" s="847"/>
      <c r="V7" s="850"/>
      <c r="W7" s="851"/>
      <c r="AB7" s="59"/>
      <c r="AC7" s="59"/>
      <c r="AD7" s="59"/>
      <c r="AE7" s="59"/>
    </row>
    <row r="8" spans="1:32" s="17" customFormat="1" ht="25.5" customHeight="1" x14ac:dyDescent="0.2">
      <c r="A8" s="857" t="s">
        <v>57</v>
      </c>
      <c r="B8" s="857"/>
      <c r="C8" s="857"/>
      <c r="D8" s="858"/>
      <c r="E8" s="858"/>
      <c r="F8" s="858"/>
      <c r="G8" s="858"/>
      <c r="H8" s="858"/>
      <c r="I8" s="858"/>
      <c r="J8" s="858"/>
      <c r="K8" s="858"/>
      <c r="L8" s="858"/>
      <c r="M8" s="858"/>
      <c r="N8" s="75"/>
      <c r="P8" s="27" t="s">
        <v>11</v>
      </c>
      <c r="Q8" s="841"/>
      <c r="R8" s="841"/>
      <c r="T8" s="846"/>
      <c r="U8" s="847"/>
      <c r="V8" s="850"/>
      <c r="W8" s="851"/>
      <c r="AB8" s="59"/>
      <c r="AC8" s="59"/>
      <c r="AD8" s="59"/>
      <c r="AE8" s="59"/>
    </row>
    <row r="9" spans="1:32" s="17" customFormat="1" ht="39.950000000000003" customHeight="1" x14ac:dyDescent="0.2">
      <c r="A9" s="8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3"/>
      <c r="C9" s="833"/>
      <c r="D9" s="834" t="s">
        <v>45</v>
      </c>
      <c r="E9" s="835"/>
      <c r="F9" s="8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3"/>
      <c r="H9" s="859" t="str">
        <f>IF(AND($A$9="Тип доверенности/получателя при получении в адресе перегруза:",$D$9="Разовая доверенность"),"Введите ФИО","")</f>
        <v/>
      </c>
      <c r="I9" s="859"/>
      <c r="J9" s="8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9"/>
      <c r="L9" s="859"/>
      <c r="M9" s="859"/>
      <c r="N9" s="70"/>
      <c r="P9" s="31" t="s">
        <v>15</v>
      </c>
      <c r="Q9" s="860">
        <v>45965</v>
      </c>
      <c r="R9" s="860"/>
      <c r="T9" s="846"/>
      <c r="U9" s="847"/>
      <c r="V9" s="852"/>
      <c r="W9" s="8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3"/>
      <c r="C10" s="833"/>
      <c r="D10" s="834"/>
      <c r="E10" s="835"/>
      <c r="F10" s="8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3"/>
      <c r="H10" s="836" t="str">
        <f>IFERROR(VLOOKUP($D$10,Proxy,2,FALSE),"")</f>
        <v/>
      </c>
      <c r="I10" s="836"/>
      <c r="J10" s="836"/>
      <c r="K10" s="836"/>
      <c r="L10" s="836"/>
      <c r="M10" s="836"/>
      <c r="N10" s="71"/>
      <c r="P10" s="31" t="s">
        <v>32</v>
      </c>
      <c r="Q10" s="837">
        <v>0.54166666666666663</v>
      </c>
      <c r="R10" s="837"/>
      <c r="U10" s="29" t="s">
        <v>12</v>
      </c>
      <c r="V10" s="838" t="s">
        <v>70</v>
      </c>
      <c r="W10" s="8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0"/>
      <c r="R11" s="840"/>
      <c r="U11" s="29" t="s">
        <v>28</v>
      </c>
      <c r="V11" s="819" t="s">
        <v>54</v>
      </c>
      <c r="W11" s="8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8" t="s">
        <v>71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8"/>
      <c r="N12" s="76"/>
      <c r="P12" s="27" t="s">
        <v>30</v>
      </c>
      <c r="Q12" s="841"/>
      <c r="R12" s="841"/>
      <c r="S12" s="28"/>
      <c r="T12"/>
      <c r="U12" s="29" t="s">
        <v>45</v>
      </c>
      <c r="V12" s="842"/>
      <c r="W12" s="842"/>
      <c r="X12"/>
      <c r="AB12" s="59"/>
      <c r="AC12" s="59"/>
      <c r="AD12" s="59"/>
      <c r="AE12" s="59"/>
    </row>
    <row r="13" spans="1:32" s="17" customFormat="1" ht="23.25" customHeight="1" x14ac:dyDescent="0.2">
      <c r="A13" s="818" t="s">
        <v>72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76"/>
      <c r="O13" s="31"/>
      <c r="P13" s="31" t="s">
        <v>31</v>
      </c>
      <c r="Q13" s="819"/>
      <c r="R13" s="8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8" t="s">
        <v>73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0" t="s">
        <v>74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20"/>
      <c r="N15" s="77"/>
      <c r="O15"/>
      <c r="P15" s="821" t="s">
        <v>60</v>
      </c>
      <c r="Q15" s="821"/>
      <c r="R15" s="821"/>
      <c r="S15" s="821"/>
      <c r="T15" s="8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2"/>
      <c r="Q16" s="822"/>
      <c r="R16" s="822"/>
      <c r="S16" s="822"/>
      <c r="T16" s="8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4" t="s">
        <v>58</v>
      </c>
      <c r="B17" s="804" t="s">
        <v>48</v>
      </c>
      <c r="C17" s="825" t="s">
        <v>47</v>
      </c>
      <c r="D17" s="827" t="s">
        <v>49</v>
      </c>
      <c r="E17" s="828"/>
      <c r="F17" s="804" t="s">
        <v>21</v>
      </c>
      <c r="G17" s="804" t="s">
        <v>24</v>
      </c>
      <c r="H17" s="804" t="s">
        <v>22</v>
      </c>
      <c r="I17" s="804" t="s">
        <v>23</v>
      </c>
      <c r="J17" s="804" t="s">
        <v>16</v>
      </c>
      <c r="K17" s="804" t="s">
        <v>65</v>
      </c>
      <c r="L17" s="804" t="s">
        <v>63</v>
      </c>
      <c r="M17" s="804" t="s">
        <v>2</v>
      </c>
      <c r="N17" s="804" t="s">
        <v>62</v>
      </c>
      <c r="O17" s="804" t="s">
        <v>25</v>
      </c>
      <c r="P17" s="827" t="s">
        <v>17</v>
      </c>
      <c r="Q17" s="831"/>
      <c r="R17" s="831"/>
      <c r="S17" s="831"/>
      <c r="T17" s="828"/>
      <c r="U17" s="823" t="s">
        <v>55</v>
      </c>
      <c r="V17" s="824"/>
      <c r="W17" s="804" t="s">
        <v>6</v>
      </c>
      <c r="X17" s="804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64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805"/>
      <c r="B18" s="805"/>
      <c r="C18" s="826"/>
      <c r="D18" s="829"/>
      <c r="E18" s="830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29"/>
      <c r="Q18" s="832"/>
      <c r="R18" s="832"/>
      <c r="S18" s="832"/>
      <c r="T18" s="830"/>
      <c r="U18" s="83" t="s">
        <v>44</v>
      </c>
      <c r="V18" s="83" t="s">
        <v>43</v>
      </c>
      <c r="W18" s="805"/>
      <c r="X18" s="805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580" t="s">
        <v>75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54"/>
      <c r="AB19" s="54"/>
      <c r="AC19" s="54"/>
    </row>
    <row r="20" spans="1:68" ht="16.5" customHeight="1" x14ac:dyDescent="0.25">
      <c r="A20" s="572" t="s">
        <v>75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5"/>
      <c r="AB20" s="65"/>
      <c r="AC20" s="79"/>
    </row>
    <row r="21" spans="1:68" ht="14.25" customHeight="1" x14ac:dyDescent="0.25">
      <c r="A21" s="556" t="s">
        <v>76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57">
        <v>4680115886643</v>
      </c>
      <c r="E22" s="5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4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5"/>
      <c r="P23" s="561" t="s">
        <v>40</v>
      </c>
      <c r="Q23" s="562"/>
      <c r="R23" s="562"/>
      <c r="S23" s="562"/>
      <c r="T23" s="562"/>
      <c r="U23" s="562"/>
      <c r="V23" s="5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5"/>
      <c r="P24" s="561" t="s">
        <v>40</v>
      </c>
      <c r="Q24" s="562"/>
      <c r="R24" s="562"/>
      <c r="S24" s="562"/>
      <c r="T24" s="562"/>
      <c r="U24" s="562"/>
      <c r="V24" s="5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56" t="s">
        <v>82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557">
        <v>4680115885912</v>
      </c>
      <c r="E26" s="5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9"/>
      <c r="R26" s="559"/>
      <c r="S26" s="559"/>
      <c r="T26" s="560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557">
        <v>4607091388237</v>
      </c>
      <c r="E27" s="5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9"/>
      <c r="R27" s="559"/>
      <c r="S27" s="559"/>
      <c r="T27" s="560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557">
        <v>4680115887350</v>
      </c>
      <c r="E28" s="557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79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9"/>
      <c r="R28" s="559"/>
      <c r="S28" s="559"/>
      <c r="T28" s="560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557">
        <v>4680115885905</v>
      </c>
      <c r="E29" s="557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8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9"/>
      <c r="R29" s="559"/>
      <c r="S29" s="559"/>
      <c r="T29" s="56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557">
        <v>4607091388244</v>
      </c>
      <c r="E30" s="557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8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9"/>
      <c r="R30" s="559"/>
      <c r="S30" s="559"/>
      <c r="T30" s="560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64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65"/>
      <c r="P31" s="561" t="s">
        <v>40</v>
      </c>
      <c r="Q31" s="562"/>
      <c r="R31" s="562"/>
      <c r="S31" s="562"/>
      <c r="T31" s="562"/>
      <c r="U31" s="562"/>
      <c r="V31" s="563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5"/>
      <c r="P32" s="561" t="s">
        <v>40</v>
      </c>
      <c r="Q32" s="562"/>
      <c r="R32" s="562"/>
      <c r="S32" s="562"/>
      <c r="T32" s="562"/>
      <c r="U32" s="562"/>
      <c r="V32" s="563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556" t="s">
        <v>100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557">
        <v>4607091388503</v>
      </c>
      <c r="E34" s="557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9"/>
      <c r="R34" s="559"/>
      <c r="S34" s="559"/>
      <c r="T34" s="560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564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5"/>
      <c r="P35" s="561" t="s">
        <v>40</v>
      </c>
      <c r="Q35" s="562"/>
      <c r="R35" s="562"/>
      <c r="S35" s="562"/>
      <c r="T35" s="562"/>
      <c r="U35" s="562"/>
      <c r="V35" s="563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5"/>
      <c r="P36" s="561" t="s">
        <v>40</v>
      </c>
      <c r="Q36" s="562"/>
      <c r="R36" s="562"/>
      <c r="S36" s="562"/>
      <c r="T36" s="562"/>
      <c r="U36" s="562"/>
      <c r="V36" s="563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580" t="s">
        <v>106</v>
      </c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0"/>
      <c r="P37" s="580"/>
      <c r="Q37" s="580"/>
      <c r="R37" s="580"/>
      <c r="S37" s="580"/>
      <c r="T37" s="580"/>
      <c r="U37" s="580"/>
      <c r="V37" s="580"/>
      <c r="W37" s="580"/>
      <c r="X37" s="580"/>
      <c r="Y37" s="580"/>
      <c r="Z37" s="580"/>
      <c r="AA37" s="54"/>
      <c r="AB37" s="54"/>
      <c r="AC37" s="54"/>
    </row>
    <row r="38" spans="1:68" ht="16.5" customHeight="1" x14ac:dyDescent="0.25">
      <c r="A38" s="572" t="s">
        <v>107</v>
      </c>
      <c r="B38" s="572"/>
      <c r="C38" s="572"/>
      <c r="D38" s="572"/>
      <c r="E38" s="572"/>
      <c r="F38" s="572"/>
      <c r="G38" s="572"/>
      <c r="H38" s="572"/>
      <c r="I38" s="572"/>
      <c r="J38" s="572"/>
      <c r="K38" s="572"/>
      <c r="L38" s="572"/>
      <c r="M38" s="572"/>
      <c r="N38" s="572"/>
      <c r="O38" s="572"/>
      <c r="P38" s="572"/>
      <c r="Q38" s="572"/>
      <c r="R38" s="572"/>
      <c r="S38" s="572"/>
      <c r="T38" s="572"/>
      <c r="U38" s="572"/>
      <c r="V38" s="572"/>
      <c r="W38" s="572"/>
      <c r="X38" s="572"/>
      <c r="Y38" s="572"/>
      <c r="Z38" s="572"/>
      <c r="AA38" s="65"/>
      <c r="AB38" s="65"/>
      <c r="AC38" s="79"/>
    </row>
    <row r="39" spans="1:68" ht="14.25" customHeight="1" x14ac:dyDescent="0.25">
      <c r="A39" s="556" t="s">
        <v>108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557">
        <v>4607091385670</v>
      </c>
      <c r="E40" s="557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79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9"/>
      <c r="R40" s="559"/>
      <c r="S40" s="559"/>
      <c r="T40" s="560"/>
      <c r="U40" s="39" t="s">
        <v>45</v>
      </c>
      <c r="V40" s="39" t="s">
        <v>45</v>
      </c>
      <c r="W40" s="40" t="s">
        <v>0</v>
      </c>
      <c r="X40" s="58">
        <v>1209.5999999999999</v>
      </c>
      <c r="Y40" s="55">
        <f>IFERROR(IF(X40="",0,CEILING((X40/$H40),1)*$H40),"")</f>
        <v>1209.6000000000001</v>
      </c>
      <c r="Z40" s="41">
        <f>IFERROR(IF(Y40=0,"",ROUNDUP(Y40/H40,0)*0.01898),"")</f>
        <v>2.1257600000000001</v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1258.3199999999997</v>
      </c>
      <c r="BN40" s="78">
        <f>IFERROR(Y40*I40/H40,"0")</f>
        <v>1258.3200000000002</v>
      </c>
      <c r="BO40" s="78">
        <f>IFERROR(1/J40*(X40/H40),"0")</f>
        <v>1.7499999999999998</v>
      </c>
      <c r="BP40" s="78">
        <f>IFERROR(1/J40*(Y40/H40),"0")</f>
        <v>1.75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557">
        <v>4607091385687</v>
      </c>
      <c r="E41" s="557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7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9"/>
      <c r="R41" s="559"/>
      <c r="S41" s="559"/>
      <c r="T41" s="5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557">
        <v>4680115882539</v>
      </c>
      <c r="E42" s="55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7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9"/>
      <c r="R42" s="559"/>
      <c r="S42" s="559"/>
      <c r="T42" s="5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564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5"/>
      <c r="P43" s="561" t="s">
        <v>40</v>
      </c>
      <c r="Q43" s="562"/>
      <c r="R43" s="562"/>
      <c r="S43" s="562"/>
      <c r="T43" s="562"/>
      <c r="U43" s="562"/>
      <c r="V43" s="563"/>
      <c r="W43" s="42" t="s">
        <v>39</v>
      </c>
      <c r="X43" s="43">
        <f>IFERROR(X40/H40,"0")+IFERROR(X41/H41,"0")+IFERROR(X42/H42,"0")</f>
        <v>111.99999999999999</v>
      </c>
      <c r="Y43" s="43">
        <f>IFERROR(Y40/H40,"0")+IFERROR(Y41/H41,"0")+IFERROR(Y42/H42,"0")</f>
        <v>112</v>
      </c>
      <c r="Z43" s="43">
        <f>IFERROR(IF(Z40="",0,Z40),"0")+IFERROR(IF(Z41="",0,Z41),"0")+IFERROR(IF(Z42="",0,Z42),"0")</f>
        <v>2.1257600000000001</v>
      </c>
      <c r="AA43" s="67"/>
      <c r="AB43" s="67"/>
      <c r="AC43" s="67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P44" s="561" t="s">
        <v>40</v>
      </c>
      <c r="Q44" s="562"/>
      <c r="R44" s="562"/>
      <c r="S44" s="562"/>
      <c r="T44" s="562"/>
      <c r="U44" s="562"/>
      <c r="V44" s="563"/>
      <c r="W44" s="42" t="s">
        <v>0</v>
      </c>
      <c r="X44" s="43">
        <f>IFERROR(SUM(X40:X42),"0")</f>
        <v>1209.5999999999999</v>
      </c>
      <c r="Y44" s="43">
        <f>IFERROR(SUM(Y40:Y42),"0")</f>
        <v>1209.6000000000001</v>
      </c>
      <c r="Z44" s="42"/>
      <c r="AA44" s="67"/>
      <c r="AB44" s="67"/>
      <c r="AC44" s="67"/>
    </row>
    <row r="45" spans="1:68" ht="14.25" customHeight="1" x14ac:dyDescent="0.25">
      <c r="A45" s="556" t="s">
        <v>82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557">
        <v>4680115884915</v>
      </c>
      <c r="E46" s="557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9"/>
      <c r="R46" s="559"/>
      <c r="S46" s="559"/>
      <c r="T46" s="560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564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5"/>
      <c r="P47" s="561" t="s">
        <v>40</v>
      </c>
      <c r="Q47" s="562"/>
      <c r="R47" s="562"/>
      <c r="S47" s="562"/>
      <c r="T47" s="562"/>
      <c r="U47" s="562"/>
      <c r="V47" s="563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5"/>
      <c r="P48" s="561" t="s">
        <v>40</v>
      </c>
      <c r="Q48" s="562"/>
      <c r="R48" s="562"/>
      <c r="S48" s="562"/>
      <c r="T48" s="562"/>
      <c r="U48" s="562"/>
      <c r="V48" s="563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572" t="s">
        <v>122</v>
      </c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2"/>
      <c r="P49" s="572"/>
      <c r="Q49" s="572"/>
      <c r="R49" s="572"/>
      <c r="S49" s="572"/>
      <c r="T49" s="572"/>
      <c r="U49" s="572"/>
      <c r="V49" s="572"/>
      <c r="W49" s="572"/>
      <c r="X49" s="572"/>
      <c r="Y49" s="572"/>
      <c r="Z49" s="572"/>
      <c r="AA49" s="65"/>
      <c r="AB49" s="65"/>
      <c r="AC49" s="79"/>
    </row>
    <row r="50" spans="1:68" ht="14.25" customHeight="1" x14ac:dyDescent="0.25">
      <c r="A50" s="556" t="s">
        <v>108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557">
        <v>4680115885882</v>
      </c>
      <c r="E51" s="557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9"/>
      <c r="R51" s="559"/>
      <c r="S51" s="559"/>
      <c r="T51" s="560"/>
      <c r="U51" s="39" t="s">
        <v>45</v>
      </c>
      <c r="V51" s="39" t="s">
        <v>45</v>
      </c>
      <c r="W51" s="40" t="s">
        <v>0</v>
      </c>
      <c r="X51" s="58">
        <v>358.4</v>
      </c>
      <c r="Y51" s="55">
        <f t="shared" ref="Y51:Y56" si="0">IFERROR(IF(X51="",0,CEILING((X51/$H51),1)*$H51),"")</f>
        <v>358.4</v>
      </c>
      <c r="Z51" s="41">
        <f>IFERROR(IF(Y51=0,"",ROUNDUP(Y51/H51,0)*0.01898),"")</f>
        <v>0.60736000000000001</v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372.32</v>
      </c>
      <c r="BN51" s="78">
        <f t="shared" ref="BN51:BN56" si="2">IFERROR(Y51*I51/H51,"0")</f>
        <v>372.32</v>
      </c>
      <c r="BO51" s="78">
        <f t="shared" ref="BO51:BO56" si="3">IFERROR(1/J51*(X51/H51),"0")</f>
        <v>0.5</v>
      </c>
      <c r="BP51" s="78">
        <f t="shared" ref="BP51:BP56" si="4">IFERROR(1/J51*(Y51/H51),"0")</f>
        <v>0.5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557">
        <v>4680115881426</v>
      </c>
      <c r="E52" s="557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7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9"/>
      <c r="R52" s="559"/>
      <c r="S52" s="559"/>
      <c r="T52" s="560"/>
      <c r="U52" s="39" t="s">
        <v>45</v>
      </c>
      <c r="V52" s="39" t="s">
        <v>45</v>
      </c>
      <c r="W52" s="40" t="s">
        <v>0</v>
      </c>
      <c r="X52" s="58">
        <v>777.6</v>
      </c>
      <c r="Y52" s="55">
        <f t="shared" si="0"/>
        <v>777.6</v>
      </c>
      <c r="Z52" s="41">
        <f>IFERROR(IF(Y52=0,"",ROUNDUP(Y52/H52,0)*0.01898),"")</f>
        <v>1.36656</v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808.91999999999985</v>
      </c>
      <c r="BN52" s="78">
        <f t="shared" si="2"/>
        <v>808.91999999999985</v>
      </c>
      <c r="BO52" s="78">
        <f t="shared" si="3"/>
        <v>1.125</v>
      </c>
      <c r="BP52" s="78">
        <f t="shared" si="4"/>
        <v>1.125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557">
        <v>4680115880283</v>
      </c>
      <c r="E53" s="557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7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9"/>
      <c r="R53" s="559"/>
      <c r="S53" s="559"/>
      <c r="T53" s="5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557">
        <v>4680115881525</v>
      </c>
      <c r="E54" s="55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7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9"/>
      <c r="R54" s="559"/>
      <c r="S54" s="559"/>
      <c r="T54" s="5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4301011589</v>
      </c>
      <c r="D55" s="557">
        <v>4680115885899</v>
      </c>
      <c r="E55" s="557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7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9"/>
      <c r="R55" s="559"/>
      <c r="S55" s="559"/>
      <c r="T55" s="5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4301011801</v>
      </c>
      <c r="D56" s="557">
        <v>4680115881419</v>
      </c>
      <c r="E56" s="557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7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9"/>
      <c r="R56" s="559"/>
      <c r="S56" s="559"/>
      <c r="T56" s="5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564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5"/>
      <c r="P57" s="561" t="s">
        <v>40</v>
      </c>
      <c r="Q57" s="562"/>
      <c r="R57" s="562"/>
      <c r="S57" s="562"/>
      <c r="T57" s="562"/>
      <c r="U57" s="562"/>
      <c r="V57" s="563"/>
      <c r="W57" s="42" t="s">
        <v>39</v>
      </c>
      <c r="X57" s="43">
        <f>IFERROR(X51/H51,"0")+IFERROR(X52/H52,"0")+IFERROR(X53/H53,"0")+IFERROR(X54/H54,"0")+IFERROR(X55/H55,"0")+IFERROR(X56/H56,"0")</f>
        <v>104</v>
      </c>
      <c r="Y57" s="43">
        <f>IFERROR(Y51/H51,"0")+IFERROR(Y52/H52,"0")+IFERROR(Y53/H53,"0")+IFERROR(Y54/H54,"0")+IFERROR(Y55/H55,"0")+IFERROR(Y56/H56,"0")</f>
        <v>104</v>
      </c>
      <c r="Z57" s="43">
        <f>IFERROR(IF(Z51="",0,Z51),"0")+IFERROR(IF(Z52="",0,Z52),"0")+IFERROR(IF(Z53="",0,Z53),"0")+IFERROR(IF(Z54="",0,Z54),"0")+IFERROR(IF(Z55="",0,Z55),"0")+IFERROR(IF(Z56="",0,Z56),"0")</f>
        <v>1.9739200000000001</v>
      </c>
      <c r="AA57" s="67"/>
      <c r="AB57" s="67"/>
      <c r="AC57" s="67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5"/>
      <c r="P58" s="561" t="s">
        <v>40</v>
      </c>
      <c r="Q58" s="562"/>
      <c r="R58" s="562"/>
      <c r="S58" s="562"/>
      <c r="T58" s="562"/>
      <c r="U58" s="562"/>
      <c r="V58" s="563"/>
      <c r="W58" s="42" t="s">
        <v>0</v>
      </c>
      <c r="X58" s="43">
        <f>IFERROR(SUM(X51:X56),"0")</f>
        <v>1136</v>
      </c>
      <c r="Y58" s="43">
        <f>IFERROR(SUM(Y51:Y56),"0")</f>
        <v>1136</v>
      </c>
      <c r="Z58" s="42"/>
      <c r="AA58" s="67"/>
      <c r="AB58" s="67"/>
      <c r="AC58" s="67"/>
    </row>
    <row r="59" spans="1:68" ht="14.25" customHeight="1" x14ac:dyDescent="0.25">
      <c r="A59" s="556" t="s">
        <v>140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557">
        <v>4680115881440</v>
      </c>
      <c r="E60" s="557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7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9"/>
      <c r="R60" s="559"/>
      <c r="S60" s="559"/>
      <c r="T60" s="560"/>
      <c r="U60" s="39" t="s">
        <v>45</v>
      </c>
      <c r="V60" s="39" t="s">
        <v>45</v>
      </c>
      <c r="W60" s="40" t="s">
        <v>0</v>
      </c>
      <c r="X60" s="58">
        <v>691.2</v>
      </c>
      <c r="Y60" s="55">
        <f>IFERROR(IF(X60="",0,CEILING((X60/$H60),1)*$H60),"")</f>
        <v>691.2</v>
      </c>
      <c r="Z60" s="41">
        <f>IFERROR(IF(Y60=0,"",ROUNDUP(Y60/H60,0)*0.01898),"")</f>
        <v>1.21472</v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719.04</v>
      </c>
      <c r="BN60" s="78">
        <f>IFERROR(Y60*I60/H60,"0")</f>
        <v>719.04</v>
      </c>
      <c r="BO60" s="78">
        <f>IFERROR(1/J60*(X60/H60),"0")</f>
        <v>1</v>
      </c>
      <c r="BP60" s="78">
        <f>IFERROR(1/J60*(Y60/H60),"0")</f>
        <v>1</v>
      </c>
    </row>
    <row r="61" spans="1:68" ht="16.5" customHeight="1" x14ac:dyDescent="0.25">
      <c r="A61" s="63" t="s">
        <v>144</v>
      </c>
      <c r="B61" s="63" t="s">
        <v>145</v>
      </c>
      <c r="C61" s="36">
        <v>4301020358</v>
      </c>
      <c r="D61" s="557">
        <v>4680115885950</v>
      </c>
      <c r="E61" s="55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7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9"/>
      <c r="R61" s="559"/>
      <c r="S61" s="559"/>
      <c r="T61" s="5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557">
        <v>4680115881433</v>
      </c>
      <c r="E62" s="55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7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9"/>
      <c r="R62" s="559"/>
      <c r="S62" s="559"/>
      <c r="T62" s="5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564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5"/>
      <c r="P63" s="561" t="s">
        <v>40</v>
      </c>
      <c r="Q63" s="562"/>
      <c r="R63" s="562"/>
      <c r="S63" s="562"/>
      <c r="T63" s="562"/>
      <c r="U63" s="562"/>
      <c r="V63" s="563"/>
      <c r="W63" s="42" t="s">
        <v>39</v>
      </c>
      <c r="X63" s="43">
        <f>IFERROR(X60/H60,"0")+IFERROR(X61/H61,"0")+IFERROR(X62/H62,"0")</f>
        <v>64</v>
      </c>
      <c r="Y63" s="43">
        <f>IFERROR(Y60/H60,"0")+IFERROR(Y61/H61,"0")+IFERROR(Y62/H62,"0")</f>
        <v>64</v>
      </c>
      <c r="Z63" s="43">
        <f>IFERROR(IF(Z60="",0,Z60),"0")+IFERROR(IF(Z61="",0,Z61),"0")+IFERROR(IF(Z62="",0,Z62),"0")</f>
        <v>1.21472</v>
      </c>
      <c r="AA63" s="67"/>
      <c r="AB63" s="67"/>
      <c r="AC63" s="67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5"/>
      <c r="P64" s="561" t="s">
        <v>40</v>
      </c>
      <c r="Q64" s="562"/>
      <c r="R64" s="562"/>
      <c r="S64" s="562"/>
      <c r="T64" s="562"/>
      <c r="U64" s="562"/>
      <c r="V64" s="563"/>
      <c r="W64" s="42" t="s">
        <v>0</v>
      </c>
      <c r="X64" s="43">
        <f>IFERROR(SUM(X60:X62),"0")</f>
        <v>691.2</v>
      </c>
      <c r="Y64" s="43">
        <f>IFERROR(SUM(Y60:Y62),"0")</f>
        <v>691.2</v>
      </c>
      <c r="Z64" s="42"/>
      <c r="AA64" s="67"/>
      <c r="AB64" s="67"/>
      <c r="AC64" s="67"/>
    </row>
    <row r="65" spans="1:68" ht="14.25" customHeight="1" x14ac:dyDescent="0.25">
      <c r="A65" s="556" t="s">
        <v>76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66"/>
      <c r="AB65" s="66"/>
      <c r="AC65" s="80"/>
    </row>
    <row r="66" spans="1:68" ht="27" customHeight="1" x14ac:dyDescent="0.25">
      <c r="A66" s="63" t="s">
        <v>148</v>
      </c>
      <c r="B66" s="63" t="s">
        <v>149</v>
      </c>
      <c r="C66" s="36">
        <v>4301031243</v>
      </c>
      <c r="D66" s="557">
        <v>4680115885073</v>
      </c>
      <c r="E66" s="55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7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9"/>
      <c r="R66" s="559"/>
      <c r="S66" s="559"/>
      <c r="T66" s="56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151</v>
      </c>
      <c r="B67" s="63" t="s">
        <v>152</v>
      </c>
      <c r="C67" s="36">
        <v>4301031241</v>
      </c>
      <c r="D67" s="557">
        <v>4680115885059</v>
      </c>
      <c r="E67" s="55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9"/>
      <c r="R67" s="559"/>
      <c r="S67" s="559"/>
      <c r="T67" s="56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154</v>
      </c>
      <c r="B68" s="63" t="s">
        <v>155</v>
      </c>
      <c r="C68" s="36">
        <v>4301031316</v>
      </c>
      <c r="D68" s="557">
        <v>4680115885097</v>
      </c>
      <c r="E68" s="55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9"/>
      <c r="R68" s="559"/>
      <c r="S68" s="559"/>
      <c r="T68" s="56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564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5"/>
      <c r="P69" s="561" t="s">
        <v>40</v>
      </c>
      <c r="Q69" s="562"/>
      <c r="R69" s="562"/>
      <c r="S69" s="562"/>
      <c r="T69" s="562"/>
      <c r="U69" s="562"/>
      <c r="V69" s="563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5"/>
      <c r="P70" s="561" t="s">
        <v>40</v>
      </c>
      <c r="Q70" s="562"/>
      <c r="R70" s="562"/>
      <c r="S70" s="562"/>
      <c r="T70" s="562"/>
      <c r="U70" s="562"/>
      <c r="V70" s="563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556" t="s">
        <v>82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66"/>
      <c r="AB71" s="66"/>
      <c r="AC71" s="80"/>
    </row>
    <row r="72" spans="1:68" ht="16.5" customHeight="1" x14ac:dyDescent="0.25">
      <c r="A72" s="63" t="s">
        <v>157</v>
      </c>
      <c r="B72" s="63" t="s">
        <v>158</v>
      </c>
      <c r="C72" s="36">
        <v>4301051838</v>
      </c>
      <c r="D72" s="557">
        <v>4680115881891</v>
      </c>
      <c r="E72" s="557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9"/>
      <c r="R72" s="559"/>
      <c r="S72" s="559"/>
      <c r="T72" s="560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160</v>
      </c>
      <c r="B73" s="63" t="s">
        <v>161</v>
      </c>
      <c r="C73" s="36">
        <v>4301051846</v>
      </c>
      <c r="D73" s="557">
        <v>4680115885769</v>
      </c>
      <c r="E73" s="557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9"/>
      <c r="R73" s="559"/>
      <c r="S73" s="559"/>
      <c r="T73" s="56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4301051837</v>
      </c>
      <c r="D74" s="557">
        <v>4680115884311</v>
      </c>
      <c r="E74" s="55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7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9"/>
      <c r="R74" s="559"/>
      <c r="S74" s="559"/>
      <c r="T74" s="56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4301051844</v>
      </c>
      <c r="D75" s="557">
        <v>4680115885929</v>
      </c>
      <c r="E75" s="55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7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9"/>
      <c r="R75" s="559"/>
      <c r="S75" s="559"/>
      <c r="T75" s="5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4301051929</v>
      </c>
      <c r="D76" s="557">
        <v>4680115884403</v>
      </c>
      <c r="E76" s="55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7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9"/>
      <c r="R76" s="559"/>
      <c r="S76" s="559"/>
      <c r="T76" s="5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564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5"/>
      <c r="P77" s="561" t="s">
        <v>40</v>
      </c>
      <c r="Q77" s="562"/>
      <c r="R77" s="562"/>
      <c r="S77" s="562"/>
      <c r="T77" s="562"/>
      <c r="U77" s="562"/>
      <c r="V77" s="563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5"/>
      <c r="P78" s="561" t="s">
        <v>40</v>
      </c>
      <c r="Q78" s="562"/>
      <c r="R78" s="562"/>
      <c r="S78" s="562"/>
      <c r="T78" s="562"/>
      <c r="U78" s="562"/>
      <c r="V78" s="563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556" t="s">
        <v>170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557">
        <v>4680115881532</v>
      </c>
      <c r="E80" s="55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7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9"/>
      <c r="R80" s="559"/>
      <c r="S80" s="559"/>
      <c r="T80" s="560"/>
      <c r="U80" s="39" t="s">
        <v>45</v>
      </c>
      <c r="V80" s="39" t="s">
        <v>45</v>
      </c>
      <c r="W80" s="40" t="s">
        <v>0</v>
      </c>
      <c r="X80" s="58">
        <v>62.4</v>
      </c>
      <c r="Y80" s="55">
        <f>IFERROR(IF(X80="",0,CEILING((X80/$H80),1)*$H80),"")</f>
        <v>62.4</v>
      </c>
      <c r="Z80" s="41">
        <f>IFERROR(IF(Y80=0,"",ROUNDUP(Y80/H80,0)*0.01898),"")</f>
        <v>0.15184</v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65.88</v>
      </c>
      <c r="BN80" s="78">
        <f>IFERROR(Y80*I80/H80,"0")</f>
        <v>65.88</v>
      </c>
      <c r="BO80" s="78">
        <f>IFERROR(1/J80*(X80/H80),"0")</f>
        <v>0.125</v>
      </c>
      <c r="BP80" s="78">
        <f>IFERROR(1/J80*(Y80/H80),"0")</f>
        <v>0.125</v>
      </c>
    </row>
    <row r="81" spans="1:68" ht="27" customHeight="1" x14ac:dyDescent="0.25">
      <c r="A81" s="63" t="s">
        <v>174</v>
      </c>
      <c r="B81" s="63" t="s">
        <v>175</v>
      </c>
      <c r="C81" s="36">
        <v>4301060351</v>
      </c>
      <c r="D81" s="557">
        <v>4680115881464</v>
      </c>
      <c r="E81" s="557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77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9"/>
      <c r="R81" s="559"/>
      <c r="S81" s="559"/>
      <c r="T81" s="5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564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5"/>
      <c r="P82" s="561" t="s">
        <v>40</v>
      </c>
      <c r="Q82" s="562"/>
      <c r="R82" s="562"/>
      <c r="S82" s="562"/>
      <c r="T82" s="562"/>
      <c r="U82" s="562"/>
      <c r="V82" s="563"/>
      <c r="W82" s="42" t="s">
        <v>39</v>
      </c>
      <c r="X82" s="43">
        <f>IFERROR(X80/H80,"0")+IFERROR(X81/H81,"0")</f>
        <v>8</v>
      </c>
      <c r="Y82" s="43">
        <f>IFERROR(Y80/H80,"0")+IFERROR(Y81/H81,"0")</f>
        <v>8</v>
      </c>
      <c r="Z82" s="43">
        <f>IFERROR(IF(Z80="",0,Z80),"0")+IFERROR(IF(Z81="",0,Z81),"0")</f>
        <v>0.15184</v>
      </c>
      <c r="AA82" s="67"/>
      <c r="AB82" s="67"/>
      <c r="AC82" s="67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5"/>
      <c r="P83" s="561" t="s">
        <v>40</v>
      </c>
      <c r="Q83" s="562"/>
      <c r="R83" s="562"/>
      <c r="S83" s="562"/>
      <c r="T83" s="562"/>
      <c r="U83" s="562"/>
      <c r="V83" s="563"/>
      <c r="W83" s="42" t="s">
        <v>0</v>
      </c>
      <c r="X83" s="43">
        <f>IFERROR(SUM(X80:X81),"0")</f>
        <v>62.4</v>
      </c>
      <c r="Y83" s="43">
        <f>IFERROR(SUM(Y80:Y81),"0")</f>
        <v>62.4</v>
      </c>
      <c r="Z83" s="42"/>
      <c r="AA83" s="67"/>
      <c r="AB83" s="67"/>
      <c r="AC83" s="67"/>
    </row>
    <row r="84" spans="1:68" ht="16.5" customHeight="1" x14ac:dyDescent="0.25">
      <c r="A84" s="572" t="s">
        <v>177</v>
      </c>
      <c r="B84" s="572"/>
      <c r="C84" s="572"/>
      <c r="D84" s="572"/>
      <c r="E84" s="572"/>
      <c r="F84" s="572"/>
      <c r="G84" s="572"/>
      <c r="H84" s="572"/>
      <c r="I84" s="572"/>
      <c r="J84" s="572"/>
      <c r="K84" s="572"/>
      <c r="L84" s="572"/>
      <c r="M84" s="572"/>
      <c r="N84" s="572"/>
      <c r="O84" s="572"/>
      <c r="P84" s="572"/>
      <c r="Q84" s="572"/>
      <c r="R84" s="572"/>
      <c r="S84" s="572"/>
      <c r="T84" s="572"/>
      <c r="U84" s="572"/>
      <c r="V84" s="572"/>
      <c r="W84" s="572"/>
      <c r="X84" s="572"/>
      <c r="Y84" s="572"/>
      <c r="Z84" s="572"/>
      <c r="AA84" s="65"/>
      <c r="AB84" s="65"/>
      <c r="AC84" s="79"/>
    </row>
    <row r="85" spans="1:68" ht="14.25" customHeight="1" x14ac:dyDescent="0.25">
      <c r="A85" s="556" t="s">
        <v>108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557">
        <v>4680115881327</v>
      </c>
      <c r="E86" s="557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7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9"/>
      <c r="R86" s="559"/>
      <c r="S86" s="559"/>
      <c r="T86" s="560"/>
      <c r="U86" s="39" t="s">
        <v>45</v>
      </c>
      <c r="V86" s="39" t="s">
        <v>45</v>
      </c>
      <c r="W86" s="40" t="s">
        <v>0</v>
      </c>
      <c r="X86" s="58">
        <v>518.4</v>
      </c>
      <c r="Y86" s="55">
        <f>IFERROR(IF(X86="",0,CEILING((X86/$H86),1)*$H86),"")</f>
        <v>518.40000000000009</v>
      </c>
      <c r="Z86" s="41">
        <f>IFERROR(IF(Y86=0,"",ROUNDUP(Y86/H86,0)*0.01898),"")</f>
        <v>0.91104000000000007</v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539.27999999999986</v>
      </c>
      <c r="BN86" s="78">
        <f>IFERROR(Y86*I86/H86,"0")</f>
        <v>539.28000000000009</v>
      </c>
      <c r="BO86" s="78">
        <f>IFERROR(1/J86*(X86/H86),"0")</f>
        <v>0.74999999999999989</v>
      </c>
      <c r="BP86" s="78">
        <f>IFERROR(1/J86*(Y86/H86),"0")</f>
        <v>0.75000000000000011</v>
      </c>
    </row>
    <row r="87" spans="1:68" ht="27" customHeight="1" x14ac:dyDescent="0.25">
      <c r="A87" s="63" t="s">
        <v>181</v>
      </c>
      <c r="B87" s="63" t="s">
        <v>182</v>
      </c>
      <c r="C87" s="36">
        <v>4301011476</v>
      </c>
      <c r="D87" s="557">
        <v>4680115881518</v>
      </c>
      <c r="E87" s="557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7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9"/>
      <c r="R87" s="559"/>
      <c r="S87" s="559"/>
      <c r="T87" s="56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557">
        <v>4680115881303</v>
      </c>
      <c r="E88" s="557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7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9"/>
      <c r="R88" s="559"/>
      <c r="S88" s="559"/>
      <c r="T88" s="56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564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5"/>
      <c r="P89" s="561" t="s">
        <v>40</v>
      </c>
      <c r="Q89" s="562"/>
      <c r="R89" s="562"/>
      <c r="S89" s="562"/>
      <c r="T89" s="562"/>
      <c r="U89" s="562"/>
      <c r="V89" s="563"/>
      <c r="W89" s="42" t="s">
        <v>39</v>
      </c>
      <c r="X89" s="43">
        <f>IFERROR(X86/H86,"0")+IFERROR(X87/H87,"0")+IFERROR(X88/H88,"0")</f>
        <v>47.999999999999993</v>
      </c>
      <c r="Y89" s="43">
        <f>IFERROR(Y86/H86,"0")+IFERROR(Y87/H87,"0")+IFERROR(Y88/H88,"0")</f>
        <v>48.000000000000007</v>
      </c>
      <c r="Z89" s="43">
        <f>IFERROR(IF(Z86="",0,Z86),"0")+IFERROR(IF(Z87="",0,Z87),"0")+IFERROR(IF(Z88="",0,Z88),"0")</f>
        <v>0.91104000000000007</v>
      </c>
      <c r="AA89" s="67"/>
      <c r="AB89" s="67"/>
      <c r="AC89" s="67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5"/>
      <c r="P90" s="561" t="s">
        <v>40</v>
      </c>
      <c r="Q90" s="562"/>
      <c r="R90" s="562"/>
      <c r="S90" s="562"/>
      <c r="T90" s="562"/>
      <c r="U90" s="562"/>
      <c r="V90" s="563"/>
      <c r="W90" s="42" t="s">
        <v>0</v>
      </c>
      <c r="X90" s="43">
        <f>IFERROR(SUM(X86:X88),"0")</f>
        <v>518.4</v>
      </c>
      <c r="Y90" s="43">
        <f>IFERROR(SUM(Y86:Y88),"0")</f>
        <v>518.40000000000009</v>
      </c>
      <c r="Z90" s="42"/>
      <c r="AA90" s="67"/>
      <c r="AB90" s="67"/>
      <c r="AC90" s="67"/>
    </row>
    <row r="91" spans="1:68" ht="14.25" customHeight="1" x14ac:dyDescent="0.25">
      <c r="A91" s="556" t="s">
        <v>82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557">
        <v>4607091386967</v>
      </c>
      <c r="E92" s="557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772" t="s">
        <v>187</v>
      </c>
      <c r="Q92" s="559"/>
      <c r="R92" s="559"/>
      <c r="S92" s="559"/>
      <c r="T92" s="560"/>
      <c r="U92" s="39" t="s">
        <v>45</v>
      </c>
      <c r="V92" s="39" t="s">
        <v>45</v>
      </c>
      <c r="W92" s="40" t="s">
        <v>0</v>
      </c>
      <c r="X92" s="58">
        <v>388.8</v>
      </c>
      <c r="Y92" s="55">
        <f>IFERROR(IF(X92="",0,CEILING((X92/$H92),1)*$H92),"")</f>
        <v>388.79999999999995</v>
      </c>
      <c r="Z92" s="41">
        <f>IFERROR(IF(Y92=0,"",ROUNDUP(Y92/H92,0)*0.01898),"")</f>
        <v>0.91104000000000007</v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413.71199999999999</v>
      </c>
      <c r="BN92" s="78">
        <f>IFERROR(Y92*I92/H92,"0")</f>
        <v>413.71199999999993</v>
      </c>
      <c r="BO92" s="78">
        <f>IFERROR(1/J92*(X92/H92),"0")</f>
        <v>0.75</v>
      </c>
      <c r="BP92" s="78">
        <f>IFERROR(1/J92*(Y92/H92),"0")</f>
        <v>0.75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557">
        <v>4680115884953</v>
      </c>
      <c r="E93" s="557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9"/>
      <c r="R93" s="559"/>
      <c r="S93" s="559"/>
      <c r="T93" s="56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557">
        <v>4607091385731</v>
      </c>
      <c r="E94" s="557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9"/>
      <c r="R94" s="559"/>
      <c r="S94" s="559"/>
      <c r="T94" s="560"/>
      <c r="U94" s="39" t="s">
        <v>45</v>
      </c>
      <c r="V94" s="39" t="s">
        <v>45</v>
      </c>
      <c r="W94" s="40" t="s">
        <v>0</v>
      </c>
      <c r="X94" s="58">
        <v>113.4</v>
      </c>
      <c r="Y94" s="55">
        <f>IFERROR(IF(X94="",0,CEILING((X94/$H94),1)*$H94),"")</f>
        <v>113.4</v>
      </c>
      <c r="Z94" s="41">
        <f>IFERROR(IF(Y94=0,"",ROUNDUP(Y94/H94,0)*0.00651),"")</f>
        <v>0.27342</v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123.98399999999999</v>
      </c>
      <c r="BN94" s="78">
        <f>IFERROR(Y94*I94/H94,"0")</f>
        <v>123.98399999999999</v>
      </c>
      <c r="BO94" s="78">
        <f>IFERROR(1/J94*(X94/H94),"0")</f>
        <v>0.23076923076923078</v>
      </c>
      <c r="BP94" s="78">
        <f>IFERROR(1/J94*(Y94/H94),"0")</f>
        <v>0.23076923076923078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557">
        <v>4680115880894</v>
      </c>
      <c r="E95" s="557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9"/>
      <c r="R95" s="559"/>
      <c r="S95" s="559"/>
      <c r="T95" s="56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564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5"/>
      <c r="P96" s="561" t="s">
        <v>40</v>
      </c>
      <c r="Q96" s="562"/>
      <c r="R96" s="562"/>
      <c r="S96" s="562"/>
      <c r="T96" s="562"/>
      <c r="U96" s="562"/>
      <c r="V96" s="563"/>
      <c r="W96" s="42" t="s">
        <v>39</v>
      </c>
      <c r="X96" s="43">
        <f>IFERROR(X92/H92,"0")+IFERROR(X93/H93,"0")+IFERROR(X94/H94,"0")+IFERROR(X95/H95,"0")</f>
        <v>90</v>
      </c>
      <c r="Y96" s="43">
        <f>IFERROR(Y92/H92,"0")+IFERROR(Y93/H93,"0")+IFERROR(Y94/H94,"0")+IFERROR(Y95/H95,"0")</f>
        <v>90</v>
      </c>
      <c r="Z96" s="43">
        <f>IFERROR(IF(Z92="",0,Z92),"0")+IFERROR(IF(Z93="",0,Z93),"0")+IFERROR(IF(Z94="",0,Z94),"0")+IFERROR(IF(Z95="",0,Z95),"0")</f>
        <v>1.1844600000000001</v>
      </c>
      <c r="AA96" s="67"/>
      <c r="AB96" s="67"/>
      <c r="AC96" s="67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5"/>
      <c r="P97" s="561" t="s">
        <v>40</v>
      </c>
      <c r="Q97" s="562"/>
      <c r="R97" s="562"/>
      <c r="S97" s="562"/>
      <c r="T97" s="562"/>
      <c r="U97" s="562"/>
      <c r="V97" s="563"/>
      <c r="W97" s="42" t="s">
        <v>0</v>
      </c>
      <c r="X97" s="43">
        <f>IFERROR(SUM(X92:X95),"0")</f>
        <v>502.20000000000005</v>
      </c>
      <c r="Y97" s="43">
        <f>IFERROR(SUM(Y92:Y95),"0")</f>
        <v>502.19999999999993</v>
      </c>
      <c r="Z97" s="42"/>
      <c r="AA97" s="67"/>
      <c r="AB97" s="67"/>
      <c r="AC97" s="67"/>
    </row>
    <row r="98" spans="1:68" ht="16.5" customHeight="1" x14ac:dyDescent="0.25">
      <c r="A98" s="572" t="s">
        <v>197</v>
      </c>
      <c r="B98" s="572"/>
      <c r="C98" s="572"/>
      <c r="D98" s="572"/>
      <c r="E98" s="572"/>
      <c r="F98" s="572"/>
      <c r="G98" s="572"/>
      <c r="H98" s="572"/>
      <c r="I98" s="572"/>
      <c r="J98" s="572"/>
      <c r="K98" s="572"/>
      <c r="L98" s="572"/>
      <c r="M98" s="572"/>
      <c r="N98" s="572"/>
      <c r="O98" s="572"/>
      <c r="P98" s="572"/>
      <c r="Q98" s="572"/>
      <c r="R98" s="572"/>
      <c r="S98" s="572"/>
      <c r="T98" s="572"/>
      <c r="U98" s="572"/>
      <c r="V98" s="572"/>
      <c r="W98" s="572"/>
      <c r="X98" s="572"/>
      <c r="Y98" s="572"/>
      <c r="Z98" s="572"/>
      <c r="AA98" s="65"/>
      <c r="AB98" s="65"/>
      <c r="AC98" s="79"/>
    </row>
    <row r="99" spans="1:68" ht="14.25" customHeight="1" x14ac:dyDescent="0.25">
      <c r="A99" s="556" t="s">
        <v>108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66"/>
      <c r="AB99" s="66"/>
      <c r="AC99" s="80"/>
    </row>
    <row r="100" spans="1:68" ht="27" customHeight="1" x14ac:dyDescent="0.25">
      <c r="A100" s="63" t="s">
        <v>198</v>
      </c>
      <c r="B100" s="63" t="s">
        <v>199</v>
      </c>
      <c r="C100" s="36">
        <v>4301011514</v>
      </c>
      <c r="D100" s="557">
        <v>4680115882133</v>
      </c>
      <c r="E100" s="557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76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9"/>
      <c r="R100" s="559"/>
      <c r="S100" s="559"/>
      <c r="T100" s="560"/>
      <c r="U100" s="39" t="s">
        <v>45</v>
      </c>
      <c r="V100" s="39" t="s">
        <v>45</v>
      </c>
      <c r="W100" s="40" t="s">
        <v>0</v>
      </c>
      <c r="X100" s="58">
        <v>950.4</v>
      </c>
      <c r="Y100" s="55">
        <f>IFERROR(IF(X100="",0,CEILING((X100/$H100),1)*$H100),"")</f>
        <v>950.40000000000009</v>
      </c>
      <c r="Z100" s="41">
        <f>IFERROR(IF(Y100=0,"",ROUNDUP(Y100/H100,0)*0.01898),"")</f>
        <v>1.6702399999999999</v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988.67999999999984</v>
      </c>
      <c r="BN100" s="78">
        <f>IFERROR(Y100*I100/H100,"0")</f>
        <v>988.68</v>
      </c>
      <c r="BO100" s="78">
        <f>IFERROR(1/J100*(X100/H100),"0")</f>
        <v>1.3749999999999998</v>
      </c>
      <c r="BP100" s="78">
        <f>IFERROR(1/J100*(Y100/H100),"0")</f>
        <v>1.375</v>
      </c>
    </row>
    <row r="101" spans="1:68" ht="27" customHeight="1" x14ac:dyDescent="0.25">
      <c r="A101" s="63" t="s">
        <v>201</v>
      </c>
      <c r="B101" s="63" t="s">
        <v>202</v>
      </c>
      <c r="C101" s="36">
        <v>4301011417</v>
      </c>
      <c r="D101" s="557">
        <v>4680115880269</v>
      </c>
      <c r="E101" s="557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7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9"/>
      <c r="R101" s="559"/>
      <c r="S101" s="559"/>
      <c r="T101" s="5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4301011415</v>
      </c>
      <c r="D102" s="557">
        <v>4680115880429</v>
      </c>
      <c r="E102" s="557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76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9"/>
      <c r="R102" s="559"/>
      <c r="S102" s="559"/>
      <c r="T102" s="5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4301011462</v>
      </c>
      <c r="D103" s="557">
        <v>4680115881457</v>
      </c>
      <c r="E103" s="557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76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9"/>
      <c r="R103" s="559"/>
      <c r="S103" s="559"/>
      <c r="T103" s="5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564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65"/>
      <c r="P104" s="561" t="s">
        <v>40</v>
      </c>
      <c r="Q104" s="562"/>
      <c r="R104" s="562"/>
      <c r="S104" s="562"/>
      <c r="T104" s="562"/>
      <c r="U104" s="562"/>
      <c r="V104" s="563"/>
      <c r="W104" s="42" t="s">
        <v>39</v>
      </c>
      <c r="X104" s="43">
        <f>IFERROR(X100/H100,"0")+IFERROR(X101/H101,"0")+IFERROR(X102/H102,"0")+IFERROR(X103/H103,"0")</f>
        <v>87.999999999999986</v>
      </c>
      <c r="Y104" s="43">
        <f>IFERROR(Y100/H100,"0")+IFERROR(Y101/H101,"0")+IFERROR(Y102/H102,"0")+IFERROR(Y103/H103,"0")</f>
        <v>88</v>
      </c>
      <c r="Z104" s="43">
        <f>IFERROR(IF(Z100="",0,Z100),"0")+IFERROR(IF(Z101="",0,Z101),"0")+IFERROR(IF(Z102="",0,Z102),"0")+IFERROR(IF(Z103="",0,Z103),"0")</f>
        <v>1.6702399999999999</v>
      </c>
      <c r="AA104" s="67"/>
      <c r="AB104" s="67"/>
      <c r="AC104" s="67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5"/>
      <c r="P105" s="561" t="s">
        <v>40</v>
      </c>
      <c r="Q105" s="562"/>
      <c r="R105" s="562"/>
      <c r="S105" s="562"/>
      <c r="T105" s="562"/>
      <c r="U105" s="562"/>
      <c r="V105" s="563"/>
      <c r="W105" s="42" t="s">
        <v>0</v>
      </c>
      <c r="X105" s="43">
        <f>IFERROR(SUM(X100:X103),"0")</f>
        <v>950.4</v>
      </c>
      <c r="Y105" s="43">
        <f>IFERROR(SUM(Y100:Y103),"0")</f>
        <v>950.40000000000009</v>
      </c>
      <c r="Z105" s="42"/>
      <c r="AA105" s="67"/>
      <c r="AB105" s="67"/>
      <c r="AC105" s="67"/>
    </row>
    <row r="106" spans="1:68" ht="14.25" customHeight="1" x14ac:dyDescent="0.25">
      <c r="A106" s="556" t="s">
        <v>140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557">
        <v>4680115881488</v>
      </c>
      <c r="E107" s="5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9"/>
      <c r="R107" s="559"/>
      <c r="S107" s="559"/>
      <c r="T107" s="5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557">
        <v>4680115882775</v>
      </c>
      <c r="E108" s="557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9"/>
      <c r="R108" s="559"/>
      <c r="S108" s="559"/>
      <c r="T108" s="5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557">
        <v>4680115880658</v>
      </c>
      <c r="E109" s="557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9"/>
      <c r="R109" s="559"/>
      <c r="S109" s="559"/>
      <c r="T109" s="5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564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5"/>
      <c r="P110" s="561" t="s">
        <v>40</v>
      </c>
      <c r="Q110" s="562"/>
      <c r="R110" s="562"/>
      <c r="S110" s="562"/>
      <c r="T110" s="562"/>
      <c r="U110" s="562"/>
      <c r="V110" s="563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5"/>
      <c r="P111" s="561" t="s">
        <v>40</v>
      </c>
      <c r="Q111" s="562"/>
      <c r="R111" s="562"/>
      <c r="S111" s="562"/>
      <c r="T111" s="562"/>
      <c r="U111" s="562"/>
      <c r="V111" s="563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556" t="s">
        <v>82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557">
        <v>4607091385168</v>
      </c>
      <c r="E113" s="557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75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9"/>
      <c r="R113" s="559"/>
      <c r="S113" s="559"/>
      <c r="T113" s="560"/>
      <c r="U113" s="39" t="s">
        <v>45</v>
      </c>
      <c r="V113" s="39" t="s">
        <v>45</v>
      </c>
      <c r="W113" s="40" t="s">
        <v>0</v>
      </c>
      <c r="X113" s="58">
        <v>648</v>
      </c>
      <c r="Y113" s="55">
        <f>IFERROR(IF(X113="",0,CEILING((X113/$H113),1)*$H113),"")</f>
        <v>648</v>
      </c>
      <c r="Z113" s="41">
        <f>IFERROR(IF(Y113=0,"",ROUNDUP(Y113/H113,0)*0.01898),"")</f>
        <v>1.5184</v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689.04000000000008</v>
      </c>
      <c r="BN113" s="78">
        <f>IFERROR(Y113*I113/H113,"0")</f>
        <v>689.04000000000008</v>
      </c>
      <c r="BO113" s="78">
        <f>IFERROR(1/J113*(X113/H113),"0")</f>
        <v>1.25</v>
      </c>
      <c r="BP113" s="78">
        <f>IFERROR(1/J113*(Y113/H113),"0")</f>
        <v>1.25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557">
        <v>4607091383256</v>
      </c>
      <c r="E114" s="557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75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9"/>
      <c r="R114" s="559"/>
      <c r="S114" s="559"/>
      <c r="T114" s="5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557">
        <v>4607091385748</v>
      </c>
      <c r="E115" s="557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75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9"/>
      <c r="R115" s="559"/>
      <c r="S115" s="559"/>
      <c r="T115" s="560"/>
      <c r="U115" s="39" t="s">
        <v>45</v>
      </c>
      <c r="V115" s="39" t="s">
        <v>45</v>
      </c>
      <c r="W115" s="40" t="s">
        <v>0</v>
      </c>
      <c r="X115" s="58">
        <v>162</v>
      </c>
      <c r="Y115" s="55">
        <f>IFERROR(IF(X115="",0,CEILING((X115/$H115),1)*$H115),"")</f>
        <v>162</v>
      </c>
      <c r="Z115" s="41">
        <f>IFERROR(IF(Y115=0,"",ROUNDUP(Y115/H115,0)*0.00651),"")</f>
        <v>0.3906</v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177.11999999999998</v>
      </c>
      <c r="BN115" s="78">
        <f>IFERROR(Y115*I115/H115,"0")</f>
        <v>177.11999999999998</v>
      </c>
      <c r="BO115" s="78">
        <f>IFERROR(1/J115*(X115/H115),"0")</f>
        <v>0.32967032967032966</v>
      </c>
      <c r="BP115" s="78">
        <f>IFERROR(1/J115*(Y115/H115),"0")</f>
        <v>0.32967032967032966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557">
        <v>4680115884533</v>
      </c>
      <c r="E116" s="557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7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9"/>
      <c r="R116" s="559"/>
      <c r="S116" s="559"/>
      <c r="T116" s="5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64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65"/>
      <c r="P117" s="561" t="s">
        <v>40</v>
      </c>
      <c r="Q117" s="562"/>
      <c r="R117" s="562"/>
      <c r="S117" s="562"/>
      <c r="T117" s="562"/>
      <c r="U117" s="562"/>
      <c r="V117" s="563"/>
      <c r="W117" s="42" t="s">
        <v>39</v>
      </c>
      <c r="X117" s="43">
        <f>IFERROR(X113/H113,"0")+IFERROR(X114/H114,"0")+IFERROR(X115/H115,"0")+IFERROR(X116/H116,"0")</f>
        <v>140</v>
      </c>
      <c r="Y117" s="43">
        <f>IFERROR(Y113/H113,"0")+IFERROR(Y114/H114,"0")+IFERROR(Y115/H115,"0")+IFERROR(Y116/H116,"0")</f>
        <v>140</v>
      </c>
      <c r="Z117" s="43">
        <f>IFERROR(IF(Z113="",0,Z113),"0")+IFERROR(IF(Z114="",0,Z114),"0")+IFERROR(IF(Z115="",0,Z115),"0")+IFERROR(IF(Z116="",0,Z116),"0")</f>
        <v>1.909</v>
      </c>
      <c r="AA117" s="67"/>
      <c r="AB117" s="67"/>
      <c r="AC117" s="67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5"/>
      <c r="P118" s="561" t="s">
        <v>40</v>
      </c>
      <c r="Q118" s="562"/>
      <c r="R118" s="562"/>
      <c r="S118" s="562"/>
      <c r="T118" s="562"/>
      <c r="U118" s="562"/>
      <c r="V118" s="563"/>
      <c r="W118" s="42" t="s">
        <v>0</v>
      </c>
      <c r="X118" s="43">
        <f>IFERROR(SUM(X113:X116),"0")</f>
        <v>810</v>
      </c>
      <c r="Y118" s="43">
        <f>IFERROR(SUM(Y113:Y116),"0")</f>
        <v>810</v>
      </c>
      <c r="Z118" s="42"/>
      <c r="AA118" s="67"/>
      <c r="AB118" s="67"/>
      <c r="AC118" s="67"/>
    </row>
    <row r="119" spans="1:68" ht="14.25" customHeight="1" x14ac:dyDescent="0.25">
      <c r="A119" s="556" t="s">
        <v>170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557">
        <v>4680115880238</v>
      </c>
      <c r="E120" s="557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7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9"/>
      <c r="R120" s="559"/>
      <c r="S120" s="559"/>
      <c r="T120" s="56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64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65"/>
      <c r="P121" s="561" t="s">
        <v>40</v>
      </c>
      <c r="Q121" s="562"/>
      <c r="R121" s="562"/>
      <c r="S121" s="562"/>
      <c r="T121" s="562"/>
      <c r="U121" s="562"/>
      <c r="V121" s="563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5"/>
      <c r="P122" s="561" t="s">
        <v>40</v>
      </c>
      <c r="Q122" s="562"/>
      <c r="R122" s="562"/>
      <c r="S122" s="562"/>
      <c r="T122" s="562"/>
      <c r="U122" s="562"/>
      <c r="V122" s="563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572" t="s">
        <v>227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5"/>
      <c r="AB123" s="65"/>
      <c r="AC123" s="79"/>
    </row>
    <row r="124" spans="1:68" ht="14.25" customHeight="1" x14ac:dyDescent="0.25">
      <c r="A124" s="556" t="s">
        <v>108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557">
        <v>4680115882577</v>
      </c>
      <c r="E125" s="557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7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9"/>
      <c r="R125" s="559"/>
      <c r="S125" s="559"/>
      <c r="T125" s="5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557">
        <v>4680115882577</v>
      </c>
      <c r="E126" s="557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7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9"/>
      <c r="R126" s="559"/>
      <c r="S126" s="559"/>
      <c r="T126" s="5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65"/>
      <c r="P127" s="561" t="s">
        <v>40</v>
      </c>
      <c r="Q127" s="562"/>
      <c r="R127" s="562"/>
      <c r="S127" s="562"/>
      <c r="T127" s="562"/>
      <c r="U127" s="562"/>
      <c r="V127" s="563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5"/>
      <c r="P128" s="561" t="s">
        <v>40</v>
      </c>
      <c r="Q128" s="562"/>
      <c r="R128" s="562"/>
      <c r="S128" s="562"/>
      <c r="T128" s="562"/>
      <c r="U128" s="562"/>
      <c r="V128" s="563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556" t="s">
        <v>76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557">
        <v>4680115883444</v>
      </c>
      <c r="E130" s="557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7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9"/>
      <c r="R130" s="559"/>
      <c r="S130" s="559"/>
      <c r="T130" s="5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557">
        <v>4680115883444</v>
      </c>
      <c r="E131" s="557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7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9"/>
      <c r="R131" s="559"/>
      <c r="S131" s="559"/>
      <c r="T131" s="56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64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65"/>
      <c r="P132" s="561" t="s">
        <v>40</v>
      </c>
      <c r="Q132" s="562"/>
      <c r="R132" s="562"/>
      <c r="S132" s="562"/>
      <c r="T132" s="562"/>
      <c r="U132" s="562"/>
      <c r="V132" s="563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5"/>
      <c r="P133" s="561" t="s">
        <v>40</v>
      </c>
      <c r="Q133" s="562"/>
      <c r="R133" s="562"/>
      <c r="S133" s="562"/>
      <c r="T133" s="562"/>
      <c r="U133" s="562"/>
      <c r="V133" s="563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56" t="s">
        <v>82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557">
        <v>4680115882584</v>
      </c>
      <c r="E135" s="557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7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9"/>
      <c r="R135" s="559"/>
      <c r="S135" s="559"/>
      <c r="T135" s="5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557">
        <v>4680115882584</v>
      </c>
      <c r="E136" s="557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9"/>
      <c r="R136" s="559"/>
      <c r="S136" s="559"/>
      <c r="T136" s="5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64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65"/>
      <c r="P137" s="561" t="s">
        <v>40</v>
      </c>
      <c r="Q137" s="562"/>
      <c r="R137" s="562"/>
      <c r="S137" s="562"/>
      <c r="T137" s="562"/>
      <c r="U137" s="562"/>
      <c r="V137" s="5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5"/>
      <c r="P138" s="561" t="s">
        <v>40</v>
      </c>
      <c r="Q138" s="562"/>
      <c r="R138" s="562"/>
      <c r="S138" s="562"/>
      <c r="T138" s="562"/>
      <c r="U138" s="562"/>
      <c r="V138" s="5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572" t="s">
        <v>106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5"/>
      <c r="AB139" s="65"/>
      <c r="AC139" s="79"/>
    </row>
    <row r="140" spans="1:68" ht="14.25" customHeight="1" x14ac:dyDescent="0.25">
      <c r="A140" s="556" t="s">
        <v>108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557">
        <v>4607091384604</v>
      </c>
      <c r="E141" s="557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7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9"/>
      <c r="R141" s="559"/>
      <c r="S141" s="559"/>
      <c r="T141" s="5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557">
        <v>4680115886810</v>
      </c>
      <c r="E142" s="557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747" t="s">
        <v>244</v>
      </c>
      <c r="Q142" s="559"/>
      <c r="R142" s="559"/>
      <c r="S142" s="559"/>
      <c r="T142" s="56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65"/>
      <c r="P143" s="561" t="s">
        <v>40</v>
      </c>
      <c r="Q143" s="562"/>
      <c r="R143" s="562"/>
      <c r="S143" s="562"/>
      <c r="T143" s="562"/>
      <c r="U143" s="562"/>
      <c r="V143" s="563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5"/>
      <c r="P144" s="561" t="s">
        <v>40</v>
      </c>
      <c r="Q144" s="562"/>
      <c r="R144" s="562"/>
      <c r="S144" s="562"/>
      <c r="T144" s="562"/>
      <c r="U144" s="562"/>
      <c r="V144" s="563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556" t="s">
        <v>76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66"/>
      <c r="AB145" s="66"/>
      <c r="AC145" s="80"/>
    </row>
    <row r="146" spans="1:68" ht="16.5" customHeight="1" x14ac:dyDescent="0.25">
      <c r="A146" s="63" t="s">
        <v>246</v>
      </c>
      <c r="B146" s="63" t="s">
        <v>247</v>
      </c>
      <c r="C146" s="36">
        <v>4301030895</v>
      </c>
      <c r="D146" s="557">
        <v>4607091387667</v>
      </c>
      <c r="E146" s="557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9"/>
      <c r="R146" s="559"/>
      <c r="S146" s="559"/>
      <c r="T146" s="5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249</v>
      </c>
      <c r="B147" s="63" t="s">
        <v>250</v>
      </c>
      <c r="C147" s="36">
        <v>4301030961</v>
      </c>
      <c r="D147" s="557">
        <v>4607091387636</v>
      </c>
      <c r="E147" s="557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7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9"/>
      <c r="R147" s="559"/>
      <c r="S147" s="559"/>
      <c r="T147" s="56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252</v>
      </c>
      <c r="B148" s="63" t="s">
        <v>253</v>
      </c>
      <c r="C148" s="36">
        <v>4301030963</v>
      </c>
      <c r="D148" s="557">
        <v>4607091382426</v>
      </c>
      <c r="E148" s="55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7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9"/>
      <c r="R148" s="559"/>
      <c r="S148" s="559"/>
      <c r="T148" s="5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64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5"/>
      <c r="P149" s="561" t="s">
        <v>40</v>
      </c>
      <c r="Q149" s="562"/>
      <c r="R149" s="562"/>
      <c r="S149" s="562"/>
      <c r="T149" s="562"/>
      <c r="U149" s="562"/>
      <c r="V149" s="563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5"/>
      <c r="P150" s="561" t="s">
        <v>40</v>
      </c>
      <c r="Q150" s="562"/>
      <c r="R150" s="562"/>
      <c r="S150" s="562"/>
      <c r="T150" s="562"/>
      <c r="U150" s="562"/>
      <c r="V150" s="563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580" t="s">
        <v>255</v>
      </c>
      <c r="B151" s="580"/>
      <c r="C151" s="580"/>
      <c r="D151" s="580"/>
      <c r="E151" s="580"/>
      <c r="F151" s="580"/>
      <c r="G151" s="580"/>
      <c r="H151" s="580"/>
      <c r="I151" s="580"/>
      <c r="J151" s="580"/>
      <c r="K151" s="580"/>
      <c r="L151" s="580"/>
      <c r="M151" s="580"/>
      <c r="N151" s="580"/>
      <c r="O151" s="580"/>
      <c r="P151" s="580"/>
      <c r="Q151" s="580"/>
      <c r="R151" s="580"/>
      <c r="S151" s="580"/>
      <c r="T151" s="580"/>
      <c r="U151" s="580"/>
      <c r="V151" s="580"/>
      <c r="W151" s="580"/>
      <c r="X151" s="580"/>
      <c r="Y151" s="580"/>
      <c r="Z151" s="580"/>
      <c r="AA151" s="54"/>
      <c r="AB151" s="54"/>
      <c r="AC151" s="54"/>
    </row>
    <row r="152" spans="1:68" ht="16.5" customHeight="1" x14ac:dyDescent="0.25">
      <c r="A152" s="572" t="s">
        <v>256</v>
      </c>
      <c r="B152" s="572"/>
      <c r="C152" s="572"/>
      <c r="D152" s="572"/>
      <c r="E152" s="572"/>
      <c r="F152" s="572"/>
      <c r="G152" s="572"/>
      <c r="H152" s="572"/>
      <c r="I152" s="572"/>
      <c r="J152" s="572"/>
      <c r="K152" s="572"/>
      <c r="L152" s="572"/>
      <c r="M152" s="572"/>
      <c r="N152" s="572"/>
      <c r="O152" s="572"/>
      <c r="P152" s="572"/>
      <c r="Q152" s="572"/>
      <c r="R152" s="572"/>
      <c r="S152" s="572"/>
      <c r="T152" s="572"/>
      <c r="U152" s="572"/>
      <c r="V152" s="572"/>
      <c r="W152" s="572"/>
      <c r="X152" s="572"/>
      <c r="Y152" s="572"/>
      <c r="Z152" s="572"/>
      <c r="AA152" s="65"/>
      <c r="AB152" s="65"/>
      <c r="AC152" s="79"/>
    </row>
    <row r="153" spans="1:68" ht="14.25" customHeight="1" x14ac:dyDescent="0.25">
      <c r="A153" s="556" t="s">
        <v>140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66"/>
      <c r="AB153" s="66"/>
      <c r="AC153" s="80"/>
    </row>
    <row r="154" spans="1:68" ht="27" customHeight="1" x14ac:dyDescent="0.25">
      <c r="A154" s="63" t="s">
        <v>257</v>
      </c>
      <c r="B154" s="63" t="s">
        <v>258</v>
      </c>
      <c r="C154" s="36">
        <v>4301020323</v>
      </c>
      <c r="D154" s="557">
        <v>4680115886223</v>
      </c>
      <c r="E154" s="557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9"/>
      <c r="R154" s="559"/>
      <c r="S154" s="559"/>
      <c r="T154" s="56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64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65"/>
      <c r="P155" s="561" t="s">
        <v>40</v>
      </c>
      <c r="Q155" s="562"/>
      <c r="R155" s="562"/>
      <c r="S155" s="562"/>
      <c r="T155" s="562"/>
      <c r="U155" s="562"/>
      <c r="V155" s="563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5"/>
      <c r="P156" s="561" t="s">
        <v>40</v>
      </c>
      <c r="Q156" s="562"/>
      <c r="R156" s="562"/>
      <c r="S156" s="562"/>
      <c r="T156" s="562"/>
      <c r="U156" s="562"/>
      <c r="V156" s="563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56" t="s">
        <v>76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66"/>
      <c r="AB157" s="66"/>
      <c r="AC157" s="80"/>
    </row>
    <row r="158" spans="1:68" ht="27" customHeight="1" x14ac:dyDescent="0.25">
      <c r="A158" s="63" t="s">
        <v>260</v>
      </c>
      <c r="B158" s="63" t="s">
        <v>261</v>
      </c>
      <c r="C158" s="36">
        <v>4301031191</v>
      </c>
      <c r="D158" s="557">
        <v>4680115880993</v>
      </c>
      <c r="E158" s="557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7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9"/>
      <c r="R158" s="559"/>
      <c r="S158" s="559"/>
      <c r="T158" s="560"/>
      <c r="U158" s="39" t="s">
        <v>45</v>
      </c>
      <c r="V158" s="39" t="s">
        <v>45</v>
      </c>
      <c r="W158" s="40" t="s">
        <v>0</v>
      </c>
      <c r="X158" s="58">
        <v>151.19999999999999</v>
      </c>
      <c r="Y158" s="55">
        <f t="shared" ref="Y158:Y166" si="5">IFERROR(IF(X158="",0,CEILING((X158/$H158),1)*$H158),"")</f>
        <v>151.20000000000002</v>
      </c>
      <c r="Z158" s="41">
        <f>IFERROR(IF(Y158=0,"",ROUNDUP(Y158/H158,0)*0.00902),"")</f>
        <v>0.32472000000000001</v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160.91999999999999</v>
      </c>
      <c r="BN158" s="78">
        <f t="shared" ref="BN158:BN166" si="7">IFERROR(Y158*I158/H158,"0")</f>
        <v>160.91999999999999</v>
      </c>
      <c r="BO158" s="78">
        <f t="shared" ref="BO158:BO166" si="8">IFERROR(1/J158*(X158/H158),"0")</f>
        <v>0.27272727272727271</v>
      </c>
      <c r="BP158" s="78">
        <f t="shared" ref="BP158:BP166" si="9">IFERROR(1/J158*(Y158/H158),"0")</f>
        <v>0.27272727272727271</v>
      </c>
    </row>
    <row r="159" spans="1:68" ht="27" customHeight="1" x14ac:dyDescent="0.25">
      <c r="A159" s="63" t="s">
        <v>263</v>
      </c>
      <c r="B159" s="63" t="s">
        <v>264</v>
      </c>
      <c r="C159" s="36">
        <v>4301031204</v>
      </c>
      <c r="D159" s="557">
        <v>4680115881761</v>
      </c>
      <c r="E159" s="557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9"/>
      <c r="R159" s="559"/>
      <c r="S159" s="559"/>
      <c r="T159" s="560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557">
        <v>4680115881563</v>
      </c>
      <c r="E160" s="557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7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9"/>
      <c r="R160" s="559"/>
      <c r="S160" s="559"/>
      <c r="T160" s="560"/>
      <c r="U160" s="39" t="s">
        <v>45</v>
      </c>
      <c r="V160" s="39" t="s">
        <v>45</v>
      </c>
      <c r="W160" s="40" t="s">
        <v>0</v>
      </c>
      <c r="X160" s="58">
        <v>504</v>
      </c>
      <c r="Y160" s="55">
        <f t="shared" si="5"/>
        <v>504</v>
      </c>
      <c r="Z160" s="41">
        <f>IFERROR(IF(Y160=0,"",ROUNDUP(Y160/H160,0)*0.00902),"")</f>
        <v>1.0824</v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529.19999999999993</v>
      </c>
      <c r="BN160" s="78">
        <f t="shared" si="7"/>
        <v>529.19999999999993</v>
      </c>
      <c r="BO160" s="78">
        <f t="shared" si="8"/>
        <v>0.90909090909090917</v>
      </c>
      <c r="BP160" s="78">
        <f t="shared" si="9"/>
        <v>0.90909090909090917</v>
      </c>
    </row>
    <row r="161" spans="1:68" ht="27" customHeight="1" x14ac:dyDescent="0.25">
      <c r="A161" s="63" t="s">
        <v>269</v>
      </c>
      <c r="B161" s="63" t="s">
        <v>270</v>
      </c>
      <c r="C161" s="36">
        <v>4301031199</v>
      </c>
      <c r="D161" s="557">
        <v>4680115880986</v>
      </c>
      <c r="E161" s="557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7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9"/>
      <c r="R161" s="559"/>
      <c r="S161" s="559"/>
      <c r="T161" s="560"/>
      <c r="U161" s="39" t="s">
        <v>45</v>
      </c>
      <c r="V161" s="39" t="s">
        <v>45</v>
      </c>
      <c r="W161" s="40" t="s">
        <v>0</v>
      </c>
      <c r="X161" s="58">
        <v>151.19999999999999</v>
      </c>
      <c r="Y161" s="55">
        <f t="shared" si="5"/>
        <v>151.20000000000002</v>
      </c>
      <c r="Z161" s="41">
        <f>IFERROR(IF(Y161=0,"",ROUNDUP(Y161/H161,0)*0.00502),"")</f>
        <v>0.36143999999999998</v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160.55999999999997</v>
      </c>
      <c r="BN161" s="78">
        <f t="shared" si="7"/>
        <v>160.56</v>
      </c>
      <c r="BO161" s="78">
        <f t="shared" si="8"/>
        <v>0.30769230769230765</v>
      </c>
      <c r="BP161" s="78">
        <f t="shared" si="9"/>
        <v>0.30769230769230771</v>
      </c>
    </row>
    <row r="162" spans="1:68" ht="27" customHeight="1" x14ac:dyDescent="0.25">
      <c r="A162" s="63" t="s">
        <v>271</v>
      </c>
      <c r="B162" s="63" t="s">
        <v>272</v>
      </c>
      <c r="C162" s="36">
        <v>4301031205</v>
      </c>
      <c r="D162" s="557">
        <v>4680115881785</v>
      </c>
      <c r="E162" s="557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9"/>
      <c r="R162" s="559"/>
      <c r="S162" s="559"/>
      <c r="T162" s="56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4301031399</v>
      </c>
      <c r="D163" s="557">
        <v>4680115886537</v>
      </c>
      <c r="E163" s="557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9"/>
      <c r="R163" s="559"/>
      <c r="S163" s="559"/>
      <c r="T163" s="56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276</v>
      </c>
      <c r="B164" s="63" t="s">
        <v>277</v>
      </c>
      <c r="C164" s="36">
        <v>4301031202</v>
      </c>
      <c r="D164" s="557">
        <v>4680115881679</v>
      </c>
      <c r="E164" s="557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9"/>
      <c r="R164" s="559"/>
      <c r="S164" s="559"/>
      <c r="T164" s="560"/>
      <c r="U164" s="39" t="s">
        <v>45</v>
      </c>
      <c r="V164" s="39" t="s">
        <v>45</v>
      </c>
      <c r="W164" s="40" t="s">
        <v>0</v>
      </c>
      <c r="X164" s="58">
        <v>529.20000000000005</v>
      </c>
      <c r="Y164" s="55">
        <f t="shared" si="5"/>
        <v>529.20000000000005</v>
      </c>
      <c r="Z164" s="41">
        <f>IFERROR(IF(Y164=0,"",ROUNDUP(Y164/H164,0)*0.00502),"")</f>
        <v>1.2650399999999999</v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554.40000000000009</v>
      </c>
      <c r="BN164" s="78">
        <f t="shared" si="7"/>
        <v>554.40000000000009</v>
      </c>
      <c r="BO164" s="78">
        <f t="shared" si="8"/>
        <v>1.0769230769230771</v>
      </c>
      <c r="BP164" s="78">
        <f t="shared" si="9"/>
        <v>1.0769230769230771</v>
      </c>
    </row>
    <row r="165" spans="1:68" ht="27" customHeight="1" x14ac:dyDescent="0.25">
      <c r="A165" s="63" t="s">
        <v>278</v>
      </c>
      <c r="B165" s="63" t="s">
        <v>279</v>
      </c>
      <c r="C165" s="36">
        <v>4301031158</v>
      </c>
      <c r="D165" s="557">
        <v>4680115880191</v>
      </c>
      <c r="E165" s="557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9"/>
      <c r="R165" s="559"/>
      <c r="S165" s="559"/>
      <c r="T165" s="56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280</v>
      </c>
      <c r="B166" s="63" t="s">
        <v>281</v>
      </c>
      <c r="C166" s="36">
        <v>4301031245</v>
      </c>
      <c r="D166" s="557">
        <v>4680115883963</v>
      </c>
      <c r="E166" s="557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9"/>
      <c r="R166" s="559"/>
      <c r="S166" s="559"/>
      <c r="T166" s="56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564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65"/>
      <c r="P167" s="561" t="s">
        <v>40</v>
      </c>
      <c r="Q167" s="562"/>
      <c r="R167" s="562"/>
      <c r="S167" s="562"/>
      <c r="T167" s="562"/>
      <c r="U167" s="562"/>
      <c r="V167" s="563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480</v>
      </c>
      <c r="Y167" s="43">
        <f>IFERROR(Y158/H158,"0")+IFERROR(Y159/H159,"0")+IFERROR(Y160/H160,"0")+IFERROR(Y161/H161,"0")+IFERROR(Y162/H162,"0")+IFERROR(Y163/H163,"0")+IFERROR(Y164/H164,"0")+IFERROR(Y165/H165,"0")+IFERROR(Y166/H166,"0")</f>
        <v>480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3.0335999999999999</v>
      </c>
      <c r="AA167" s="67"/>
      <c r="AB167" s="67"/>
      <c r="AC167" s="67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65"/>
      <c r="P168" s="561" t="s">
        <v>40</v>
      </c>
      <c r="Q168" s="562"/>
      <c r="R168" s="562"/>
      <c r="S168" s="562"/>
      <c r="T168" s="562"/>
      <c r="U168" s="562"/>
      <c r="V168" s="563"/>
      <c r="W168" s="42" t="s">
        <v>0</v>
      </c>
      <c r="X168" s="43">
        <f>IFERROR(SUM(X158:X166),"0")</f>
        <v>1335.6000000000001</v>
      </c>
      <c r="Y168" s="43">
        <f>IFERROR(SUM(Y158:Y166),"0")</f>
        <v>1335.6000000000001</v>
      </c>
      <c r="Z168" s="42"/>
      <c r="AA168" s="67"/>
      <c r="AB168" s="67"/>
      <c r="AC168" s="67"/>
    </row>
    <row r="169" spans="1:68" ht="14.25" customHeight="1" x14ac:dyDescent="0.25">
      <c r="A169" s="556" t="s">
        <v>100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66"/>
      <c r="AB169" s="66"/>
      <c r="AC169" s="80"/>
    </row>
    <row r="170" spans="1:68" ht="27" customHeight="1" x14ac:dyDescent="0.25">
      <c r="A170" s="63" t="s">
        <v>283</v>
      </c>
      <c r="B170" s="63" t="s">
        <v>284</v>
      </c>
      <c r="C170" s="36">
        <v>4301032053</v>
      </c>
      <c r="D170" s="557">
        <v>4680115886780</v>
      </c>
      <c r="E170" s="557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9"/>
      <c r="R170" s="559"/>
      <c r="S170" s="559"/>
      <c r="T170" s="56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4301032051</v>
      </c>
      <c r="D171" s="557">
        <v>4680115886742</v>
      </c>
      <c r="E171" s="557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9"/>
      <c r="R171" s="559"/>
      <c r="S171" s="559"/>
      <c r="T171" s="56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4301032052</v>
      </c>
      <c r="D172" s="557">
        <v>4680115886766</v>
      </c>
      <c r="E172" s="55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3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9"/>
      <c r="R172" s="559"/>
      <c r="S172" s="559"/>
      <c r="T172" s="5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64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5"/>
      <c r="P173" s="561" t="s">
        <v>40</v>
      </c>
      <c r="Q173" s="562"/>
      <c r="R173" s="562"/>
      <c r="S173" s="562"/>
      <c r="T173" s="562"/>
      <c r="U173" s="562"/>
      <c r="V173" s="563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65"/>
      <c r="P174" s="561" t="s">
        <v>40</v>
      </c>
      <c r="Q174" s="562"/>
      <c r="R174" s="562"/>
      <c r="S174" s="562"/>
      <c r="T174" s="562"/>
      <c r="U174" s="562"/>
      <c r="V174" s="563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56" t="s">
        <v>293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66"/>
      <c r="AB175" s="66"/>
      <c r="AC175" s="80"/>
    </row>
    <row r="176" spans="1:68" ht="27" customHeight="1" x14ac:dyDescent="0.25">
      <c r="A176" s="63" t="s">
        <v>294</v>
      </c>
      <c r="B176" s="63" t="s">
        <v>295</v>
      </c>
      <c r="C176" s="36">
        <v>4301170013</v>
      </c>
      <c r="D176" s="557">
        <v>4680115886797</v>
      </c>
      <c r="E176" s="55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9"/>
      <c r="R176" s="559"/>
      <c r="S176" s="559"/>
      <c r="T176" s="5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64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65"/>
      <c r="P177" s="561" t="s">
        <v>40</v>
      </c>
      <c r="Q177" s="562"/>
      <c r="R177" s="562"/>
      <c r="S177" s="562"/>
      <c r="T177" s="562"/>
      <c r="U177" s="562"/>
      <c r="V177" s="563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5"/>
      <c r="P178" s="561" t="s">
        <v>40</v>
      </c>
      <c r="Q178" s="562"/>
      <c r="R178" s="562"/>
      <c r="S178" s="562"/>
      <c r="T178" s="562"/>
      <c r="U178" s="562"/>
      <c r="V178" s="563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72" t="s">
        <v>296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5"/>
      <c r="AB179" s="65"/>
      <c r="AC179" s="79"/>
    </row>
    <row r="180" spans="1:68" ht="14.25" customHeight="1" x14ac:dyDescent="0.25">
      <c r="A180" s="556" t="s">
        <v>108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66"/>
      <c r="AB180" s="66"/>
      <c r="AC180" s="80"/>
    </row>
    <row r="181" spans="1:68" ht="16.5" customHeight="1" x14ac:dyDescent="0.25">
      <c r="A181" s="63" t="s">
        <v>297</v>
      </c>
      <c r="B181" s="63" t="s">
        <v>298</v>
      </c>
      <c r="C181" s="36">
        <v>4301011450</v>
      </c>
      <c r="D181" s="557">
        <v>4680115881402</v>
      </c>
      <c r="E181" s="557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9"/>
      <c r="R181" s="559"/>
      <c r="S181" s="559"/>
      <c r="T181" s="5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4301011768</v>
      </c>
      <c r="D182" s="557">
        <v>4680115881396</v>
      </c>
      <c r="E182" s="557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9"/>
      <c r="R182" s="559"/>
      <c r="S182" s="559"/>
      <c r="T182" s="56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64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5"/>
      <c r="P183" s="561" t="s">
        <v>40</v>
      </c>
      <c r="Q183" s="562"/>
      <c r="R183" s="562"/>
      <c r="S183" s="562"/>
      <c r="T183" s="562"/>
      <c r="U183" s="562"/>
      <c r="V183" s="563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5"/>
      <c r="P184" s="561" t="s">
        <v>40</v>
      </c>
      <c r="Q184" s="562"/>
      <c r="R184" s="562"/>
      <c r="S184" s="562"/>
      <c r="T184" s="562"/>
      <c r="U184" s="562"/>
      <c r="V184" s="563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56" t="s">
        <v>140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66"/>
      <c r="AB185" s="66"/>
      <c r="AC185" s="80"/>
    </row>
    <row r="186" spans="1:68" ht="16.5" customHeight="1" x14ac:dyDescent="0.25">
      <c r="A186" s="63" t="s">
        <v>302</v>
      </c>
      <c r="B186" s="63" t="s">
        <v>303</v>
      </c>
      <c r="C186" s="36">
        <v>4301020261</v>
      </c>
      <c r="D186" s="557">
        <v>4680115882935</v>
      </c>
      <c r="E186" s="557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9"/>
      <c r="R186" s="559"/>
      <c r="S186" s="559"/>
      <c r="T186" s="5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305</v>
      </c>
      <c r="B187" s="63" t="s">
        <v>306</v>
      </c>
      <c r="C187" s="36">
        <v>4301020220</v>
      </c>
      <c r="D187" s="557">
        <v>4680115880764</v>
      </c>
      <c r="E187" s="557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9"/>
      <c r="R187" s="559"/>
      <c r="S187" s="559"/>
      <c r="T187" s="56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65"/>
      <c r="P188" s="561" t="s">
        <v>40</v>
      </c>
      <c r="Q188" s="562"/>
      <c r="R188" s="562"/>
      <c r="S188" s="562"/>
      <c r="T188" s="562"/>
      <c r="U188" s="562"/>
      <c r="V188" s="563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5"/>
      <c r="P189" s="561" t="s">
        <v>40</v>
      </c>
      <c r="Q189" s="562"/>
      <c r="R189" s="562"/>
      <c r="S189" s="562"/>
      <c r="T189" s="562"/>
      <c r="U189" s="562"/>
      <c r="V189" s="563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56" t="s">
        <v>76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557">
        <v>4680115882683</v>
      </c>
      <c r="E191" s="557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9"/>
      <c r="R191" s="559"/>
      <c r="S191" s="559"/>
      <c r="T191" s="560"/>
      <c r="U191" s="39" t="s">
        <v>45</v>
      </c>
      <c r="V191" s="39" t="s">
        <v>45</v>
      </c>
      <c r="W191" s="40" t="s">
        <v>0</v>
      </c>
      <c r="X191" s="58">
        <v>388.8</v>
      </c>
      <c r="Y191" s="55">
        <f t="shared" ref="Y191:Y198" si="10">IFERROR(IF(X191="",0,CEILING((X191/$H191),1)*$H191),"")</f>
        <v>388.8</v>
      </c>
      <c r="Z191" s="41">
        <f>IFERROR(IF(Y191=0,"",ROUNDUP(Y191/H191,0)*0.00902),"")</f>
        <v>0.64944000000000002</v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403.92</v>
      </c>
      <c r="BN191" s="78">
        <f t="shared" ref="BN191:BN198" si="12">IFERROR(Y191*I191/H191,"0")</f>
        <v>403.92</v>
      </c>
      <c r="BO191" s="78">
        <f t="shared" ref="BO191:BO198" si="13">IFERROR(1/J191*(X191/H191),"0")</f>
        <v>0.54545454545454541</v>
      </c>
      <c r="BP191" s="78">
        <f t="shared" ref="BP191:BP198" si="14">IFERROR(1/J191*(Y191/H191),"0")</f>
        <v>0.54545454545454541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557">
        <v>4680115882690</v>
      </c>
      <c r="E192" s="557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9"/>
      <c r="R192" s="559"/>
      <c r="S192" s="559"/>
      <c r="T192" s="560"/>
      <c r="U192" s="39" t="s">
        <v>45</v>
      </c>
      <c r="V192" s="39" t="s">
        <v>45</v>
      </c>
      <c r="W192" s="40" t="s">
        <v>0</v>
      </c>
      <c r="X192" s="58">
        <v>194.4</v>
      </c>
      <c r="Y192" s="55">
        <f t="shared" si="10"/>
        <v>194.4</v>
      </c>
      <c r="Z192" s="41">
        <f>IFERROR(IF(Y192=0,"",ROUNDUP(Y192/H192,0)*0.00902),"")</f>
        <v>0.32472000000000001</v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201.96</v>
      </c>
      <c r="BN192" s="78">
        <f t="shared" si="12"/>
        <v>201.96</v>
      </c>
      <c r="BO192" s="78">
        <f t="shared" si="13"/>
        <v>0.27272727272727271</v>
      </c>
      <c r="BP192" s="78">
        <f t="shared" si="14"/>
        <v>0.27272727272727271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557">
        <v>4680115882669</v>
      </c>
      <c r="E193" s="55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9"/>
      <c r="R193" s="559"/>
      <c r="S193" s="559"/>
      <c r="T193" s="560"/>
      <c r="U193" s="39" t="s">
        <v>45</v>
      </c>
      <c r="V193" s="39" t="s">
        <v>45</v>
      </c>
      <c r="W193" s="40" t="s">
        <v>0</v>
      </c>
      <c r="X193" s="58">
        <v>194.4</v>
      </c>
      <c r="Y193" s="55">
        <f t="shared" si="10"/>
        <v>194.4</v>
      </c>
      <c r="Z193" s="41">
        <f>IFERROR(IF(Y193=0,"",ROUNDUP(Y193/H193,0)*0.00902),"")</f>
        <v>0.32472000000000001</v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201.96</v>
      </c>
      <c r="BN193" s="78">
        <f t="shared" si="12"/>
        <v>201.96</v>
      </c>
      <c r="BO193" s="78">
        <f t="shared" si="13"/>
        <v>0.27272727272727271</v>
      </c>
      <c r="BP193" s="78">
        <f t="shared" si="14"/>
        <v>0.27272727272727271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557">
        <v>4680115882676</v>
      </c>
      <c r="E194" s="55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9"/>
      <c r="R194" s="559"/>
      <c r="S194" s="559"/>
      <c r="T194" s="560"/>
      <c r="U194" s="39" t="s">
        <v>45</v>
      </c>
      <c r="V194" s="39" t="s">
        <v>45</v>
      </c>
      <c r="W194" s="40" t="s">
        <v>0</v>
      </c>
      <c r="X194" s="58">
        <v>194.4</v>
      </c>
      <c r="Y194" s="55">
        <f t="shared" si="10"/>
        <v>194.4</v>
      </c>
      <c r="Z194" s="41">
        <f>IFERROR(IF(Y194=0,"",ROUNDUP(Y194/H194,0)*0.00902),"")</f>
        <v>0.32472000000000001</v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201.96</v>
      </c>
      <c r="BN194" s="78">
        <f t="shared" si="12"/>
        <v>201.96</v>
      </c>
      <c r="BO194" s="78">
        <f t="shared" si="13"/>
        <v>0.27272727272727271</v>
      </c>
      <c r="BP194" s="78">
        <f t="shared" si="14"/>
        <v>0.27272727272727271</v>
      </c>
    </row>
    <row r="195" spans="1:68" ht="27" customHeight="1" x14ac:dyDescent="0.25">
      <c r="A195" s="63" t="s">
        <v>319</v>
      </c>
      <c r="B195" s="63" t="s">
        <v>320</v>
      </c>
      <c r="C195" s="36">
        <v>4301031223</v>
      </c>
      <c r="D195" s="557">
        <v>4680115884014</v>
      </c>
      <c r="E195" s="557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9"/>
      <c r="R195" s="559"/>
      <c r="S195" s="559"/>
      <c r="T195" s="56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4301031222</v>
      </c>
      <c r="D196" s="557">
        <v>4680115884007</v>
      </c>
      <c r="E196" s="557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9"/>
      <c r="R196" s="559"/>
      <c r="S196" s="559"/>
      <c r="T196" s="5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4301031229</v>
      </c>
      <c r="D197" s="557">
        <v>4680115884038</v>
      </c>
      <c r="E197" s="557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9"/>
      <c r="R197" s="559"/>
      <c r="S197" s="559"/>
      <c r="T197" s="5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4301031225</v>
      </c>
      <c r="D198" s="557">
        <v>4680115884021</v>
      </c>
      <c r="E198" s="55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9"/>
      <c r="R198" s="559"/>
      <c r="S198" s="559"/>
      <c r="T198" s="5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564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65"/>
      <c r="P199" s="561" t="s">
        <v>40</v>
      </c>
      <c r="Q199" s="562"/>
      <c r="R199" s="562"/>
      <c r="S199" s="562"/>
      <c r="T199" s="562"/>
      <c r="U199" s="562"/>
      <c r="V199" s="563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180</v>
      </c>
      <c r="Y199" s="43">
        <f>IFERROR(Y191/H191,"0")+IFERROR(Y192/H192,"0")+IFERROR(Y193/H193,"0")+IFERROR(Y194/H194,"0")+IFERROR(Y195/H195,"0")+IFERROR(Y196/H196,"0")+IFERROR(Y197/H197,"0")+IFERROR(Y198/H198,"0")</f>
        <v>180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1.6236000000000002</v>
      </c>
      <c r="AA199" s="67"/>
      <c r="AB199" s="67"/>
      <c r="AC199" s="67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65"/>
      <c r="P200" s="561" t="s">
        <v>40</v>
      </c>
      <c r="Q200" s="562"/>
      <c r="R200" s="562"/>
      <c r="S200" s="562"/>
      <c r="T200" s="562"/>
      <c r="U200" s="562"/>
      <c r="V200" s="563"/>
      <c r="W200" s="42" t="s">
        <v>0</v>
      </c>
      <c r="X200" s="43">
        <f>IFERROR(SUM(X191:X198),"0")</f>
        <v>972</v>
      </c>
      <c r="Y200" s="43">
        <f>IFERROR(SUM(Y191:Y198),"0")</f>
        <v>972</v>
      </c>
      <c r="Z200" s="42"/>
      <c r="AA200" s="67"/>
      <c r="AB200" s="67"/>
      <c r="AC200" s="67"/>
    </row>
    <row r="201" spans="1:68" ht="14.25" customHeight="1" x14ac:dyDescent="0.25">
      <c r="A201" s="556" t="s">
        <v>82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66"/>
      <c r="AB201" s="66"/>
      <c r="AC201" s="80"/>
    </row>
    <row r="202" spans="1:68" ht="27" customHeight="1" x14ac:dyDescent="0.25">
      <c r="A202" s="63" t="s">
        <v>327</v>
      </c>
      <c r="B202" s="63" t="s">
        <v>328</v>
      </c>
      <c r="C202" s="36">
        <v>4301051408</v>
      </c>
      <c r="D202" s="557">
        <v>4680115881594</v>
      </c>
      <c r="E202" s="557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9"/>
      <c r="R202" s="559"/>
      <c r="S202" s="559"/>
      <c r="T202" s="5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4301051411</v>
      </c>
      <c r="D203" s="557">
        <v>4680115881617</v>
      </c>
      <c r="E203" s="557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9"/>
      <c r="R203" s="559"/>
      <c r="S203" s="559"/>
      <c r="T203" s="5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557">
        <v>4680115880573</v>
      </c>
      <c r="E204" s="557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9"/>
      <c r="R204" s="559"/>
      <c r="S204" s="559"/>
      <c r="T204" s="560"/>
      <c r="U204" s="39" t="s">
        <v>45</v>
      </c>
      <c r="V204" s="39" t="s">
        <v>45</v>
      </c>
      <c r="W204" s="40" t="s">
        <v>0</v>
      </c>
      <c r="X204" s="58">
        <v>1252.8</v>
      </c>
      <c r="Y204" s="55">
        <f t="shared" si="15"/>
        <v>1252.8</v>
      </c>
      <c r="Z204" s="41">
        <f>IFERROR(IF(Y204=0,"",ROUNDUP(Y204/H204,0)*0.01898),"")</f>
        <v>2.73312</v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1327.5360000000001</v>
      </c>
      <c r="BN204" s="78">
        <f t="shared" si="17"/>
        <v>1327.5360000000001</v>
      </c>
      <c r="BO204" s="78">
        <f t="shared" si="18"/>
        <v>2.25</v>
      </c>
      <c r="BP204" s="78">
        <f t="shared" si="19"/>
        <v>2.25</v>
      </c>
    </row>
    <row r="205" spans="1:68" ht="27" customHeight="1" x14ac:dyDescent="0.25">
      <c r="A205" s="63" t="s">
        <v>336</v>
      </c>
      <c r="B205" s="63" t="s">
        <v>337</v>
      </c>
      <c r="C205" s="36">
        <v>4301051407</v>
      </c>
      <c r="D205" s="557">
        <v>4680115882195</v>
      </c>
      <c r="E205" s="557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9"/>
      <c r="R205" s="559"/>
      <c r="S205" s="559"/>
      <c r="T205" s="560"/>
      <c r="U205" s="39" t="s">
        <v>45</v>
      </c>
      <c r="V205" s="39" t="s">
        <v>45</v>
      </c>
      <c r="W205" s="40" t="s">
        <v>0</v>
      </c>
      <c r="X205" s="58">
        <v>115.2</v>
      </c>
      <c r="Y205" s="55">
        <f t="shared" si="15"/>
        <v>115.19999999999999</v>
      </c>
      <c r="Z205" s="41">
        <f t="shared" ref="Z205:Z210" si="20">IFERROR(IF(Y205=0,"",ROUNDUP(Y205/H205,0)*0.00651),"")</f>
        <v>0.31247999999999998</v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128.16</v>
      </c>
      <c r="BN205" s="78">
        <f t="shared" si="17"/>
        <v>128.15999999999997</v>
      </c>
      <c r="BO205" s="78">
        <f t="shared" si="18"/>
        <v>0.26373626373626374</v>
      </c>
      <c r="BP205" s="78">
        <f t="shared" si="19"/>
        <v>0.26373626373626374</v>
      </c>
    </row>
    <row r="206" spans="1:68" ht="27" customHeight="1" x14ac:dyDescent="0.25">
      <c r="A206" s="63" t="s">
        <v>338</v>
      </c>
      <c r="B206" s="63" t="s">
        <v>339</v>
      </c>
      <c r="C206" s="36">
        <v>4301051752</v>
      </c>
      <c r="D206" s="557">
        <v>4680115882607</v>
      </c>
      <c r="E206" s="557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9"/>
      <c r="R206" s="559"/>
      <c r="S206" s="559"/>
      <c r="T206" s="5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557">
        <v>4680115880092</v>
      </c>
      <c r="E207" s="557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9"/>
      <c r="R207" s="559"/>
      <c r="S207" s="559"/>
      <c r="T207" s="560"/>
      <c r="U207" s="39" t="s">
        <v>45</v>
      </c>
      <c r="V207" s="39" t="s">
        <v>45</v>
      </c>
      <c r="W207" s="40" t="s">
        <v>0</v>
      </c>
      <c r="X207" s="58">
        <v>172.8</v>
      </c>
      <c r="Y207" s="55">
        <f t="shared" si="15"/>
        <v>172.79999999999998</v>
      </c>
      <c r="Z207" s="41">
        <f t="shared" si="20"/>
        <v>0.46872000000000003</v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190.94400000000005</v>
      </c>
      <c r="BN207" s="78">
        <f t="shared" si="17"/>
        <v>190.94400000000002</v>
      </c>
      <c r="BO207" s="78">
        <f t="shared" si="18"/>
        <v>0.3956043956043957</v>
      </c>
      <c r="BP207" s="78">
        <f t="shared" si="19"/>
        <v>0.39560439560439564</v>
      </c>
    </row>
    <row r="208" spans="1:68" ht="27" customHeight="1" x14ac:dyDescent="0.25">
      <c r="A208" s="63" t="s">
        <v>343</v>
      </c>
      <c r="B208" s="63" t="s">
        <v>344</v>
      </c>
      <c r="C208" s="36">
        <v>4301051668</v>
      </c>
      <c r="D208" s="557">
        <v>4680115880221</v>
      </c>
      <c r="E208" s="557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9"/>
      <c r="R208" s="559"/>
      <c r="S208" s="559"/>
      <c r="T208" s="560"/>
      <c r="U208" s="39" t="s">
        <v>45</v>
      </c>
      <c r="V208" s="39" t="s">
        <v>45</v>
      </c>
      <c r="W208" s="40" t="s">
        <v>0</v>
      </c>
      <c r="X208" s="58">
        <v>201.6</v>
      </c>
      <c r="Y208" s="55">
        <f t="shared" si="15"/>
        <v>201.6</v>
      </c>
      <c r="Z208" s="41">
        <f t="shared" si="20"/>
        <v>0.54683999999999999</v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222.768</v>
      </c>
      <c r="BN208" s="78">
        <f t="shared" si="17"/>
        <v>222.768</v>
      </c>
      <c r="BO208" s="78">
        <f t="shared" si="18"/>
        <v>0.46153846153846156</v>
      </c>
      <c r="BP208" s="78">
        <f t="shared" si="19"/>
        <v>0.46153846153846156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557">
        <v>4680115880504</v>
      </c>
      <c r="E209" s="55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9"/>
      <c r="R209" s="559"/>
      <c r="S209" s="559"/>
      <c r="T209" s="56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557">
        <v>4680115882164</v>
      </c>
      <c r="E210" s="557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9"/>
      <c r="R210" s="559"/>
      <c r="S210" s="559"/>
      <c r="T210" s="560"/>
      <c r="U210" s="39" t="s">
        <v>45</v>
      </c>
      <c r="V210" s="39" t="s">
        <v>45</v>
      </c>
      <c r="W210" s="40" t="s">
        <v>0</v>
      </c>
      <c r="X210" s="58">
        <v>86.4</v>
      </c>
      <c r="Y210" s="55">
        <f t="shared" si="15"/>
        <v>86.399999999999991</v>
      </c>
      <c r="Z210" s="41">
        <f t="shared" si="20"/>
        <v>0.23436000000000001</v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95.688000000000017</v>
      </c>
      <c r="BN210" s="78">
        <f t="shared" si="17"/>
        <v>95.687999999999988</v>
      </c>
      <c r="BO210" s="78">
        <f t="shared" si="18"/>
        <v>0.19780219780219785</v>
      </c>
      <c r="BP210" s="78">
        <f t="shared" si="19"/>
        <v>0.19780219780219782</v>
      </c>
    </row>
    <row r="211" spans="1:68" x14ac:dyDescent="0.2">
      <c r="A211" s="564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65"/>
      <c r="P211" s="561" t="s">
        <v>40</v>
      </c>
      <c r="Q211" s="562"/>
      <c r="R211" s="562"/>
      <c r="S211" s="562"/>
      <c r="T211" s="562"/>
      <c r="U211" s="562"/>
      <c r="V211" s="563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384</v>
      </c>
      <c r="Y211" s="43">
        <f>IFERROR(Y202/H202,"0")+IFERROR(Y203/H203,"0")+IFERROR(Y204/H204,"0")+IFERROR(Y205/H205,"0")+IFERROR(Y206/H206,"0")+IFERROR(Y207/H207,"0")+IFERROR(Y208/H208,"0")+IFERROR(Y209/H209,"0")+IFERROR(Y210/H210,"0")</f>
        <v>384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4.2955199999999989</v>
      </c>
      <c r="AA211" s="67"/>
      <c r="AB211" s="67"/>
      <c r="AC211" s="67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65"/>
      <c r="P212" s="561" t="s">
        <v>40</v>
      </c>
      <c r="Q212" s="562"/>
      <c r="R212" s="562"/>
      <c r="S212" s="562"/>
      <c r="T212" s="562"/>
      <c r="U212" s="562"/>
      <c r="V212" s="563"/>
      <c r="W212" s="42" t="s">
        <v>0</v>
      </c>
      <c r="X212" s="43">
        <f>IFERROR(SUM(X202:X210),"0")</f>
        <v>1828.8</v>
      </c>
      <c r="Y212" s="43">
        <f>IFERROR(SUM(Y202:Y210),"0")</f>
        <v>1828.8</v>
      </c>
      <c r="Z212" s="42"/>
      <c r="AA212" s="67"/>
      <c r="AB212" s="67"/>
      <c r="AC212" s="67"/>
    </row>
    <row r="213" spans="1:68" ht="14.25" customHeight="1" x14ac:dyDescent="0.25">
      <c r="A213" s="556" t="s">
        <v>170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557">
        <v>4680115880818</v>
      </c>
      <c r="E214" s="55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9"/>
      <c r="R214" s="559"/>
      <c r="S214" s="559"/>
      <c r="T214" s="5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4301060389</v>
      </c>
      <c r="D215" s="557">
        <v>4680115880801</v>
      </c>
      <c r="E215" s="55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9"/>
      <c r="R215" s="559"/>
      <c r="S215" s="559"/>
      <c r="T215" s="56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65"/>
      <c r="P216" s="561" t="s">
        <v>40</v>
      </c>
      <c r="Q216" s="562"/>
      <c r="R216" s="562"/>
      <c r="S216" s="562"/>
      <c r="T216" s="562"/>
      <c r="U216" s="562"/>
      <c r="V216" s="563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5"/>
      <c r="P217" s="561" t="s">
        <v>40</v>
      </c>
      <c r="Q217" s="562"/>
      <c r="R217" s="562"/>
      <c r="S217" s="562"/>
      <c r="T217" s="562"/>
      <c r="U217" s="562"/>
      <c r="V217" s="563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572" t="s">
        <v>356</v>
      </c>
      <c r="B218" s="572"/>
      <c r="C218" s="572"/>
      <c r="D218" s="572"/>
      <c r="E218" s="572"/>
      <c r="F218" s="572"/>
      <c r="G218" s="572"/>
      <c r="H218" s="572"/>
      <c r="I218" s="572"/>
      <c r="J218" s="572"/>
      <c r="K218" s="572"/>
      <c r="L218" s="572"/>
      <c r="M218" s="572"/>
      <c r="N218" s="572"/>
      <c r="O218" s="572"/>
      <c r="P218" s="572"/>
      <c r="Q218" s="572"/>
      <c r="R218" s="572"/>
      <c r="S218" s="572"/>
      <c r="T218" s="572"/>
      <c r="U218" s="572"/>
      <c r="V218" s="572"/>
      <c r="W218" s="572"/>
      <c r="X218" s="572"/>
      <c r="Y218" s="572"/>
      <c r="Z218" s="572"/>
      <c r="AA218" s="65"/>
      <c r="AB218" s="65"/>
      <c r="AC218" s="79"/>
    </row>
    <row r="219" spans="1:68" ht="14.25" customHeight="1" x14ac:dyDescent="0.25">
      <c r="A219" s="556" t="s">
        <v>108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66"/>
      <c r="AB219" s="66"/>
      <c r="AC219" s="80"/>
    </row>
    <row r="220" spans="1:68" ht="27" customHeight="1" x14ac:dyDescent="0.25">
      <c r="A220" s="63" t="s">
        <v>357</v>
      </c>
      <c r="B220" s="63" t="s">
        <v>358</v>
      </c>
      <c r="C220" s="36">
        <v>4301011826</v>
      </c>
      <c r="D220" s="557">
        <v>4680115884137</v>
      </c>
      <c r="E220" s="557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9"/>
      <c r="R220" s="559"/>
      <c r="S220" s="559"/>
      <c r="T220" s="5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 x14ac:dyDescent="0.25">
      <c r="A221" s="63" t="s">
        <v>360</v>
      </c>
      <c r="B221" s="63" t="s">
        <v>361</v>
      </c>
      <c r="C221" s="36">
        <v>4301011724</v>
      </c>
      <c r="D221" s="557">
        <v>4680115884236</v>
      </c>
      <c r="E221" s="557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9"/>
      <c r="R221" s="559"/>
      <c r="S221" s="559"/>
      <c r="T221" s="5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4301011721</v>
      </c>
      <c r="D222" s="557">
        <v>4680115884175</v>
      </c>
      <c r="E222" s="55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9"/>
      <c r="R222" s="559"/>
      <c r="S222" s="559"/>
      <c r="T222" s="5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366</v>
      </c>
      <c r="B223" s="63" t="s">
        <v>367</v>
      </c>
      <c r="C223" s="36">
        <v>4301011824</v>
      </c>
      <c r="D223" s="557">
        <v>4680115884144</v>
      </c>
      <c r="E223" s="557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9"/>
      <c r="R223" s="559"/>
      <c r="S223" s="559"/>
      <c r="T223" s="5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366</v>
      </c>
      <c r="B224" s="63" t="s">
        <v>368</v>
      </c>
      <c r="C224" s="36">
        <v>4301012196</v>
      </c>
      <c r="D224" s="557">
        <v>4680115884144</v>
      </c>
      <c r="E224" s="557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02" t="s">
        <v>369</v>
      </c>
      <c r="Q224" s="559"/>
      <c r="R224" s="559"/>
      <c r="S224" s="559"/>
      <c r="T224" s="5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4301012149</v>
      </c>
      <c r="D225" s="557">
        <v>4680115886551</v>
      </c>
      <c r="E225" s="55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9"/>
      <c r="R225" s="559"/>
      <c r="S225" s="559"/>
      <c r="T225" s="5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4301011726</v>
      </c>
      <c r="D226" s="557">
        <v>4680115884182</v>
      </c>
      <c r="E226" s="557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9"/>
      <c r="R226" s="559"/>
      <c r="S226" s="559"/>
      <c r="T226" s="5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4301011722</v>
      </c>
      <c r="D227" s="557">
        <v>4680115884205</v>
      </c>
      <c r="E227" s="55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6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9"/>
      <c r="R227" s="559"/>
      <c r="S227" s="559"/>
      <c r="T227" s="5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375</v>
      </c>
      <c r="B228" s="63" t="s">
        <v>377</v>
      </c>
      <c r="C228" s="36">
        <v>4301012195</v>
      </c>
      <c r="D228" s="557">
        <v>4680115884205</v>
      </c>
      <c r="E228" s="55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698" t="s">
        <v>378</v>
      </c>
      <c r="Q228" s="559"/>
      <c r="R228" s="559"/>
      <c r="S228" s="559"/>
      <c r="T228" s="5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x14ac:dyDescent="0.2">
      <c r="A229" s="564"/>
      <c r="B229" s="564"/>
      <c r="C229" s="564"/>
      <c r="D229" s="564"/>
      <c r="E229" s="564"/>
      <c r="F229" s="564"/>
      <c r="G229" s="564"/>
      <c r="H229" s="564"/>
      <c r="I229" s="564"/>
      <c r="J229" s="564"/>
      <c r="K229" s="564"/>
      <c r="L229" s="564"/>
      <c r="M229" s="564"/>
      <c r="N229" s="564"/>
      <c r="O229" s="565"/>
      <c r="P229" s="561" t="s">
        <v>40</v>
      </c>
      <c r="Q229" s="562"/>
      <c r="R229" s="562"/>
      <c r="S229" s="562"/>
      <c r="T229" s="562"/>
      <c r="U229" s="562"/>
      <c r="V229" s="563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564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65"/>
      <c r="P230" s="561" t="s">
        <v>40</v>
      </c>
      <c r="Q230" s="562"/>
      <c r="R230" s="562"/>
      <c r="S230" s="562"/>
      <c r="T230" s="562"/>
      <c r="U230" s="562"/>
      <c r="V230" s="563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 x14ac:dyDescent="0.25">
      <c r="A231" s="556" t="s">
        <v>140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66"/>
      <c r="AB231" s="66"/>
      <c r="AC231" s="80"/>
    </row>
    <row r="232" spans="1:68" ht="27" customHeight="1" x14ac:dyDescent="0.25">
      <c r="A232" s="63" t="s">
        <v>379</v>
      </c>
      <c r="B232" s="63" t="s">
        <v>380</v>
      </c>
      <c r="C232" s="36">
        <v>4301020377</v>
      </c>
      <c r="D232" s="557">
        <v>4680115885981</v>
      </c>
      <c r="E232" s="557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6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9"/>
      <c r="R232" s="559"/>
      <c r="S232" s="559"/>
      <c r="T232" s="560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564"/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5"/>
      <c r="P233" s="561" t="s">
        <v>40</v>
      </c>
      <c r="Q233" s="562"/>
      <c r="R233" s="562"/>
      <c r="S233" s="562"/>
      <c r="T233" s="562"/>
      <c r="U233" s="562"/>
      <c r="V233" s="563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564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65"/>
      <c r="P234" s="561" t="s">
        <v>40</v>
      </c>
      <c r="Q234" s="562"/>
      <c r="R234" s="562"/>
      <c r="S234" s="562"/>
      <c r="T234" s="562"/>
      <c r="U234" s="562"/>
      <c r="V234" s="563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 x14ac:dyDescent="0.25">
      <c r="A235" s="556" t="s">
        <v>382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66"/>
      <c r="AB235" s="66"/>
      <c r="AC235" s="80"/>
    </row>
    <row r="236" spans="1:68" ht="27" customHeight="1" x14ac:dyDescent="0.25">
      <c r="A236" s="63" t="s">
        <v>383</v>
      </c>
      <c r="B236" s="63" t="s">
        <v>384</v>
      </c>
      <c r="C236" s="36">
        <v>4301040362</v>
      </c>
      <c r="D236" s="557">
        <v>4680115886803</v>
      </c>
      <c r="E236" s="557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696" t="s">
        <v>385</v>
      </c>
      <c r="Q236" s="559"/>
      <c r="R236" s="559"/>
      <c r="S236" s="559"/>
      <c r="T236" s="56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564"/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5"/>
      <c r="P237" s="561" t="s">
        <v>40</v>
      </c>
      <c r="Q237" s="562"/>
      <c r="R237" s="562"/>
      <c r="S237" s="562"/>
      <c r="T237" s="562"/>
      <c r="U237" s="562"/>
      <c r="V237" s="563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564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65"/>
      <c r="P238" s="561" t="s">
        <v>40</v>
      </c>
      <c r="Q238" s="562"/>
      <c r="R238" s="562"/>
      <c r="S238" s="562"/>
      <c r="T238" s="562"/>
      <c r="U238" s="562"/>
      <c r="V238" s="563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 x14ac:dyDescent="0.25">
      <c r="A239" s="556" t="s">
        <v>387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66"/>
      <c r="AB239" s="66"/>
      <c r="AC239" s="80"/>
    </row>
    <row r="240" spans="1:68" ht="27" customHeight="1" x14ac:dyDescent="0.25">
      <c r="A240" s="63" t="s">
        <v>388</v>
      </c>
      <c r="B240" s="63" t="s">
        <v>389</v>
      </c>
      <c r="C240" s="36">
        <v>4301041004</v>
      </c>
      <c r="D240" s="557">
        <v>4680115886704</v>
      </c>
      <c r="E240" s="557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69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9"/>
      <c r="R240" s="559"/>
      <c r="S240" s="559"/>
      <c r="T240" s="560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391</v>
      </c>
      <c r="B241" s="63" t="s">
        <v>392</v>
      </c>
      <c r="C241" s="36">
        <v>4301041008</v>
      </c>
      <c r="D241" s="557">
        <v>4680115886681</v>
      </c>
      <c r="E241" s="557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693" t="s">
        <v>393</v>
      </c>
      <c r="Q241" s="559"/>
      <c r="R241" s="559"/>
      <c r="S241" s="559"/>
      <c r="T241" s="56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395</v>
      </c>
      <c r="C242" s="36">
        <v>4301041007</v>
      </c>
      <c r="D242" s="557">
        <v>4680115886735</v>
      </c>
      <c r="E242" s="557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6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9"/>
      <c r="R242" s="559"/>
      <c r="S242" s="559"/>
      <c r="T242" s="56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396</v>
      </c>
      <c r="B243" s="63" t="s">
        <v>397</v>
      </c>
      <c r="C243" s="36">
        <v>4301041006</v>
      </c>
      <c r="D243" s="557">
        <v>4680115886728</v>
      </c>
      <c r="E243" s="557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69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9"/>
      <c r="R243" s="559"/>
      <c r="S243" s="559"/>
      <c r="T243" s="5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398</v>
      </c>
      <c r="B244" s="63" t="s">
        <v>399</v>
      </c>
      <c r="C244" s="36">
        <v>4301041005</v>
      </c>
      <c r="D244" s="557">
        <v>4680115886711</v>
      </c>
      <c r="E244" s="55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9"/>
      <c r="R244" s="559"/>
      <c r="S244" s="559"/>
      <c r="T244" s="5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564"/>
      <c r="B245" s="564"/>
      <c r="C245" s="564"/>
      <c r="D245" s="564"/>
      <c r="E245" s="564"/>
      <c r="F245" s="564"/>
      <c r="G245" s="564"/>
      <c r="H245" s="564"/>
      <c r="I245" s="564"/>
      <c r="J245" s="564"/>
      <c r="K245" s="564"/>
      <c r="L245" s="564"/>
      <c r="M245" s="564"/>
      <c r="N245" s="564"/>
      <c r="O245" s="565"/>
      <c r="P245" s="561" t="s">
        <v>40</v>
      </c>
      <c r="Q245" s="562"/>
      <c r="R245" s="562"/>
      <c r="S245" s="562"/>
      <c r="T245" s="562"/>
      <c r="U245" s="562"/>
      <c r="V245" s="563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564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5"/>
      <c r="P246" s="561" t="s">
        <v>40</v>
      </c>
      <c r="Q246" s="562"/>
      <c r="R246" s="562"/>
      <c r="S246" s="562"/>
      <c r="T246" s="562"/>
      <c r="U246" s="562"/>
      <c r="V246" s="563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 x14ac:dyDescent="0.25">
      <c r="A247" s="572" t="s">
        <v>400</v>
      </c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2"/>
      <c r="V247" s="572"/>
      <c r="W247" s="572"/>
      <c r="X247" s="572"/>
      <c r="Y247" s="572"/>
      <c r="Z247" s="572"/>
      <c r="AA247" s="65"/>
      <c r="AB247" s="65"/>
      <c r="AC247" s="79"/>
    </row>
    <row r="248" spans="1:68" ht="14.25" customHeight="1" x14ac:dyDescent="0.25">
      <c r="A248" s="556" t="s">
        <v>108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66"/>
      <c r="AB248" s="66"/>
      <c r="AC248" s="80"/>
    </row>
    <row r="249" spans="1:68" ht="27" customHeight="1" x14ac:dyDescent="0.25">
      <c r="A249" s="63" t="s">
        <v>401</v>
      </c>
      <c r="B249" s="63" t="s">
        <v>402</v>
      </c>
      <c r="C249" s="36">
        <v>4301011855</v>
      </c>
      <c r="D249" s="557">
        <v>4680115885837</v>
      </c>
      <c r="E249" s="557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9"/>
      <c r="R249" s="559"/>
      <c r="S249" s="559"/>
      <c r="T249" s="5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404</v>
      </c>
      <c r="B250" s="63" t="s">
        <v>405</v>
      </c>
      <c r="C250" s="36">
        <v>4301011853</v>
      </c>
      <c r="D250" s="557">
        <v>4680115885851</v>
      </c>
      <c r="E250" s="55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6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9"/>
      <c r="R250" s="559"/>
      <c r="S250" s="559"/>
      <c r="T250" s="5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407</v>
      </c>
      <c r="B251" s="63" t="s">
        <v>408</v>
      </c>
      <c r="C251" s="36">
        <v>4301011850</v>
      </c>
      <c r="D251" s="557">
        <v>4680115885806</v>
      </c>
      <c r="E251" s="55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6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9"/>
      <c r="R251" s="559"/>
      <c r="S251" s="559"/>
      <c r="T251" s="5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410</v>
      </c>
      <c r="B252" s="63" t="s">
        <v>411</v>
      </c>
      <c r="C252" s="36">
        <v>4301011852</v>
      </c>
      <c r="D252" s="557">
        <v>4680115885844</v>
      </c>
      <c r="E252" s="557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9"/>
      <c r="R252" s="559"/>
      <c r="S252" s="559"/>
      <c r="T252" s="56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413</v>
      </c>
      <c r="B253" s="63" t="s">
        <v>414</v>
      </c>
      <c r="C253" s="36">
        <v>4301011851</v>
      </c>
      <c r="D253" s="557">
        <v>4680115885820</v>
      </c>
      <c r="E253" s="55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6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9"/>
      <c r="R253" s="559"/>
      <c r="S253" s="559"/>
      <c r="T253" s="56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564"/>
      <c r="B254" s="564"/>
      <c r="C254" s="564"/>
      <c r="D254" s="564"/>
      <c r="E254" s="564"/>
      <c r="F254" s="564"/>
      <c r="G254" s="564"/>
      <c r="H254" s="564"/>
      <c r="I254" s="564"/>
      <c r="J254" s="564"/>
      <c r="K254" s="564"/>
      <c r="L254" s="564"/>
      <c r="M254" s="564"/>
      <c r="N254" s="564"/>
      <c r="O254" s="565"/>
      <c r="P254" s="561" t="s">
        <v>40</v>
      </c>
      <c r="Q254" s="562"/>
      <c r="R254" s="562"/>
      <c r="S254" s="562"/>
      <c r="T254" s="562"/>
      <c r="U254" s="562"/>
      <c r="V254" s="563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564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5"/>
      <c r="P255" s="561" t="s">
        <v>40</v>
      </c>
      <c r="Q255" s="562"/>
      <c r="R255" s="562"/>
      <c r="S255" s="562"/>
      <c r="T255" s="562"/>
      <c r="U255" s="562"/>
      <c r="V255" s="563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572" t="s">
        <v>416</v>
      </c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2"/>
      <c r="P256" s="572"/>
      <c r="Q256" s="572"/>
      <c r="R256" s="572"/>
      <c r="S256" s="572"/>
      <c r="T256" s="572"/>
      <c r="U256" s="572"/>
      <c r="V256" s="572"/>
      <c r="W256" s="572"/>
      <c r="X256" s="572"/>
      <c r="Y256" s="572"/>
      <c r="Z256" s="572"/>
      <c r="AA256" s="65"/>
      <c r="AB256" s="65"/>
      <c r="AC256" s="79"/>
    </row>
    <row r="257" spans="1:68" ht="14.25" customHeight="1" x14ac:dyDescent="0.25">
      <c r="A257" s="556" t="s">
        <v>108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66"/>
      <c r="AB257" s="66"/>
      <c r="AC257" s="80"/>
    </row>
    <row r="258" spans="1:68" ht="27" customHeight="1" x14ac:dyDescent="0.25">
      <c r="A258" s="63" t="s">
        <v>417</v>
      </c>
      <c r="B258" s="63" t="s">
        <v>418</v>
      </c>
      <c r="C258" s="36">
        <v>4301011223</v>
      </c>
      <c r="D258" s="557">
        <v>4607091383423</v>
      </c>
      <c r="E258" s="557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6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9"/>
      <c r="R258" s="559"/>
      <c r="S258" s="559"/>
      <c r="T258" s="5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419</v>
      </c>
      <c r="B259" s="63" t="s">
        <v>420</v>
      </c>
      <c r="C259" s="36">
        <v>4301012199</v>
      </c>
      <c r="D259" s="557">
        <v>4680115886957</v>
      </c>
      <c r="E259" s="557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683" t="s">
        <v>421</v>
      </c>
      <c r="Q259" s="559"/>
      <c r="R259" s="559"/>
      <c r="S259" s="559"/>
      <c r="T259" s="5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423</v>
      </c>
      <c r="B260" s="63" t="s">
        <v>424</v>
      </c>
      <c r="C260" s="36">
        <v>4301012098</v>
      </c>
      <c r="D260" s="557">
        <v>4680115885660</v>
      </c>
      <c r="E260" s="55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6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9"/>
      <c r="R260" s="559"/>
      <c r="S260" s="559"/>
      <c r="T260" s="5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426</v>
      </c>
      <c r="B261" s="63" t="s">
        <v>427</v>
      </c>
      <c r="C261" s="36">
        <v>4301012176</v>
      </c>
      <c r="D261" s="557">
        <v>4680115886773</v>
      </c>
      <c r="E261" s="557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685" t="s">
        <v>428</v>
      </c>
      <c r="Q261" s="559"/>
      <c r="R261" s="559"/>
      <c r="S261" s="559"/>
      <c r="T261" s="56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564"/>
      <c r="B262" s="564"/>
      <c r="C262" s="564"/>
      <c r="D262" s="564"/>
      <c r="E262" s="564"/>
      <c r="F262" s="564"/>
      <c r="G262" s="564"/>
      <c r="H262" s="564"/>
      <c r="I262" s="564"/>
      <c r="J262" s="564"/>
      <c r="K262" s="564"/>
      <c r="L262" s="564"/>
      <c r="M262" s="564"/>
      <c r="N262" s="564"/>
      <c r="O262" s="565"/>
      <c r="P262" s="561" t="s">
        <v>40</v>
      </c>
      <c r="Q262" s="562"/>
      <c r="R262" s="562"/>
      <c r="S262" s="562"/>
      <c r="T262" s="562"/>
      <c r="U262" s="562"/>
      <c r="V262" s="563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564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5"/>
      <c r="P263" s="561" t="s">
        <v>40</v>
      </c>
      <c r="Q263" s="562"/>
      <c r="R263" s="562"/>
      <c r="S263" s="562"/>
      <c r="T263" s="562"/>
      <c r="U263" s="562"/>
      <c r="V263" s="563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572" t="s">
        <v>430</v>
      </c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2"/>
      <c r="P264" s="572"/>
      <c r="Q264" s="572"/>
      <c r="R264" s="572"/>
      <c r="S264" s="572"/>
      <c r="T264" s="572"/>
      <c r="U264" s="572"/>
      <c r="V264" s="572"/>
      <c r="W264" s="572"/>
      <c r="X264" s="572"/>
      <c r="Y264" s="572"/>
      <c r="Z264" s="572"/>
      <c r="AA264" s="65"/>
      <c r="AB264" s="65"/>
      <c r="AC264" s="79"/>
    </row>
    <row r="265" spans="1:68" ht="14.25" customHeight="1" x14ac:dyDescent="0.25">
      <c r="A265" s="556" t="s">
        <v>82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66"/>
      <c r="AB265" s="66"/>
      <c r="AC265" s="80"/>
    </row>
    <row r="266" spans="1:68" ht="27" customHeight="1" x14ac:dyDescent="0.25">
      <c r="A266" s="63" t="s">
        <v>431</v>
      </c>
      <c r="B266" s="63" t="s">
        <v>432</v>
      </c>
      <c r="C266" s="36">
        <v>4301051893</v>
      </c>
      <c r="D266" s="557">
        <v>4680115886186</v>
      </c>
      <c r="E266" s="557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6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9"/>
      <c r="R266" s="559"/>
      <c r="S266" s="559"/>
      <c r="T266" s="5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434</v>
      </c>
      <c r="B267" s="63" t="s">
        <v>435</v>
      </c>
      <c r="C267" s="36">
        <v>4301051795</v>
      </c>
      <c r="D267" s="557">
        <v>4680115881228</v>
      </c>
      <c r="E267" s="557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6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9"/>
      <c r="R267" s="559"/>
      <c r="S267" s="559"/>
      <c r="T267" s="560"/>
      <c r="U267" s="39" t="s">
        <v>45</v>
      </c>
      <c r="V267" s="39" t="s">
        <v>45</v>
      </c>
      <c r="W267" s="40" t="s">
        <v>0</v>
      </c>
      <c r="X267" s="58">
        <v>230.4</v>
      </c>
      <c r="Y267" s="55">
        <f>IFERROR(IF(X267="",0,CEILING((X267/$H267),1)*$H267),"")</f>
        <v>230.39999999999998</v>
      </c>
      <c r="Z267" s="41">
        <f>IFERROR(IF(Y267=0,"",ROUNDUP(Y267/H267,0)*0.00651),"")</f>
        <v>0.62495999999999996</v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254.59200000000001</v>
      </c>
      <c r="BN267" s="78">
        <f>IFERROR(Y267*I267/H267,"0")</f>
        <v>254.59200000000001</v>
      </c>
      <c r="BO267" s="78">
        <f>IFERROR(1/J267*(X267/H267),"0")</f>
        <v>0.52747252747252749</v>
      </c>
      <c r="BP267" s="78">
        <f>IFERROR(1/J267*(Y267/H267),"0")</f>
        <v>0.52747252747252749</v>
      </c>
    </row>
    <row r="268" spans="1:68" ht="37.5" customHeight="1" x14ac:dyDescent="0.25">
      <c r="A268" s="63" t="s">
        <v>437</v>
      </c>
      <c r="B268" s="63" t="s">
        <v>438</v>
      </c>
      <c r="C268" s="36">
        <v>4301051388</v>
      </c>
      <c r="D268" s="557">
        <v>4680115881211</v>
      </c>
      <c r="E268" s="557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9"/>
      <c r="R268" s="559"/>
      <c r="S268" s="559"/>
      <c r="T268" s="560"/>
      <c r="U268" s="39" t="s">
        <v>45</v>
      </c>
      <c r="V268" s="39" t="s">
        <v>45</v>
      </c>
      <c r="W268" s="40" t="s">
        <v>0</v>
      </c>
      <c r="X268" s="58">
        <v>288</v>
      </c>
      <c r="Y268" s="55">
        <f>IFERROR(IF(X268="",0,CEILING((X268/$H268),1)*$H268),"")</f>
        <v>288</v>
      </c>
      <c r="Z268" s="41">
        <f>IFERROR(IF(Y268=0,"",ROUNDUP(Y268/H268,0)*0.00651),"")</f>
        <v>0.78120000000000001</v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309.60000000000002</v>
      </c>
      <c r="BN268" s="78">
        <f>IFERROR(Y268*I268/H268,"0")</f>
        <v>309.60000000000002</v>
      </c>
      <c r="BO268" s="78">
        <f>IFERROR(1/J268*(X268/H268),"0")</f>
        <v>0.65934065934065944</v>
      </c>
      <c r="BP268" s="78">
        <f>IFERROR(1/J268*(Y268/H268),"0")</f>
        <v>0.65934065934065944</v>
      </c>
    </row>
    <row r="269" spans="1:68" x14ac:dyDescent="0.2">
      <c r="A269" s="564"/>
      <c r="B269" s="564"/>
      <c r="C269" s="564"/>
      <c r="D269" s="564"/>
      <c r="E269" s="564"/>
      <c r="F269" s="564"/>
      <c r="G269" s="564"/>
      <c r="H269" s="564"/>
      <c r="I269" s="564"/>
      <c r="J269" s="564"/>
      <c r="K269" s="564"/>
      <c r="L269" s="564"/>
      <c r="M269" s="564"/>
      <c r="N269" s="564"/>
      <c r="O269" s="565"/>
      <c r="P269" s="561" t="s">
        <v>40</v>
      </c>
      <c r="Q269" s="562"/>
      <c r="R269" s="562"/>
      <c r="S269" s="562"/>
      <c r="T269" s="562"/>
      <c r="U269" s="562"/>
      <c r="V269" s="563"/>
      <c r="W269" s="42" t="s">
        <v>39</v>
      </c>
      <c r="X269" s="43">
        <f>IFERROR(X266/H266,"0")+IFERROR(X267/H267,"0")+IFERROR(X268/H268,"0")</f>
        <v>216</v>
      </c>
      <c r="Y269" s="43">
        <f>IFERROR(Y266/H266,"0")+IFERROR(Y267/H267,"0")+IFERROR(Y268/H268,"0")</f>
        <v>216</v>
      </c>
      <c r="Z269" s="43">
        <f>IFERROR(IF(Z266="",0,Z266),"0")+IFERROR(IF(Z267="",0,Z267),"0")+IFERROR(IF(Z268="",0,Z268),"0")</f>
        <v>1.4061599999999999</v>
      </c>
      <c r="AA269" s="67"/>
      <c r="AB269" s="67"/>
      <c r="AC269" s="67"/>
    </row>
    <row r="270" spans="1:68" x14ac:dyDescent="0.2">
      <c r="A270" s="564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5"/>
      <c r="P270" s="561" t="s">
        <v>40</v>
      </c>
      <c r="Q270" s="562"/>
      <c r="R270" s="562"/>
      <c r="S270" s="562"/>
      <c r="T270" s="562"/>
      <c r="U270" s="562"/>
      <c r="V270" s="563"/>
      <c r="W270" s="42" t="s">
        <v>0</v>
      </c>
      <c r="X270" s="43">
        <f>IFERROR(SUM(X266:X268),"0")</f>
        <v>518.4</v>
      </c>
      <c r="Y270" s="43">
        <f>IFERROR(SUM(Y266:Y268),"0")</f>
        <v>518.4</v>
      </c>
      <c r="Z270" s="42"/>
      <c r="AA270" s="67"/>
      <c r="AB270" s="67"/>
      <c r="AC270" s="67"/>
    </row>
    <row r="271" spans="1:68" ht="16.5" customHeight="1" x14ac:dyDescent="0.25">
      <c r="A271" s="572" t="s">
        <v>440</v>
      </c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72"/>
      <c r="P271" s="572"/>
      <c r="Q271" s="572"/>
      <c r="R271" s="572"/>
      <c r="S271" s="572"/>
      <c r="T271" s="572"/>
      <c r="U271" s="572"/>
      <c r="V271" s="572"/>
      <c r="W271" s="572"/>
      <c r="X271" s="572"/>
      <c r="Y271" s="572"/>
      <c r="Z271" s="572"/>
      <c r="AA271" s="65"/>
      <c r="AB271" s="65"/>
      <c r="AC271" s="79"/>
    </row>
    <row r="272" spans="1:68" ht="14.25" customHeight="1" x14ac:dyDescent="0.25">
      <c r="A272" s="556" t="s">
        <v>76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66"/>
      <c r="AB272" s="66"/>
      <c r="AC272" s="80"/>
    </row>
    <row r="273" spans="1:68" ht="27" customHeight="1" x14ac:dyDescent="0.25">
      <c r="A273" s="63" t="s">
        <v>441</v>
      </c>
      <c r="B273" s="63" t="s">
        <v>442</v>
      </c>
      <c r="C273" s="36">
        <v>4301031307</v>
      </c>
      <c r="D273" s="557">
        <v>4680115880344</v>
      </c>
      <c r="E273" s="557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6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9"/>
      <c r="R273" s="559"/>
      <c r="S273" s="559"/>
      <c r="T273" s="5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564"/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5"/>
      <c r="P274" s="561" t="s">
        <v>40</v>
      </c>
      <c r="Q274" s="562"/>
      <c r="R274" s="562"/>
      <c r="S274" s="562"/>
      <c r="T274" s="562"/>
      <c r="U274" s="562"/>
      <c r="V274" s="563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564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5"/>
      <c r="P275" s="561" t="s">
        <v>40</v>
      </c>
      <c r="Q275" s="562"/>
      <c r="R275" s="562"/>
      <c r="S275" s="562"/>
      <c r="T275" s="562"/>
      <c r="U275" s="562"/>
      <c r="V275" s="563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556" t="s">
        <v>82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66"/>
      <c r="AB276" s="66"/>
      <c r="AC276" s="80"/>
    </row>
    <row r="277" spans="1:68" ht="27" customHeight="1" x14ac:dyDescent="0.25">
      <c r="A277" s="63" t="s">
        <v>444</v>
      </c>
      <c r="B277" s="63" t="s">
        <v>445</v>
      </c>
      <c r="C277" s="36">
        <v>4301051782</v>
      </c>
      <c r="D277" s="557">
        <v>4680115884618</v>
      </c>
      <c r="E277" s="557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9"/>
      <c r="R277" s="559"/>
      <c r="S277" s="559"/>
      <c r="T277" s="56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564"/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5"/>
      <c r="P278" s="561" t="s">
        <v>40</v>
      </c>
      <c r="Q278" s="562"/>
      <c r="R278" s="562"/>
      <c r="S278" s="562"/>
      <c r="T278" s="562"/>
      <c r="U278" s="562"/>
      <c r="V278" s="56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564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5"/>
      <c r="P279" s="561" t="s">
        <v>40</v>
      </c>
      <c r="Q279" s="562"/>
      <c r="R279" s="562"/>
      <c r="S279" s="562"/>
      <c r="T279" s="562"/>
      <c r="U279" s="562"/>
      <c r="V279" s="56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572" t="s">
        <v>447</v>
      </c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72"/>
      <c r="P280" s="572"/>
      <c r="Q280" s="572"/>
      <c r="R280" s="572"/>
      <c r="S280" s="572"/>
      <c r="T280" s="572"/>
      <c r="U280" s="572"/>
      <c r="V280" s="572"/>
      <c r="W280" s="572"/>
      <c r="X280" s="572"/>
      <c r="Y280" s="572"/>
      <c r="Z280" s="572"/>
      <c r="AA280" s="65"/>
      <c r="AB280" s="65"/>
      <c r="AC280" s="79"/>
    </row>
    <row r="281" spans="1:68" ht="14.25" customHeight="1" x14ac:dyDescent="0.25">
      <c r="A281" s="556" t="s">
        <v>108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66"/>
      <c r="AB281" s="66"/>
      <c r="AC281" s="80"/>
    </row>
    <row r="282" spans="1:68" ht="27" customHeight="1" x14ac:dyDescent="0.25">
      <c r="A282" s="63" t="s">
        <v>448</v>
      </c>
      <c r="B282" s="63" t="s">
        <v>449</v>
      </c>
      <c r="C282" s="36">
        <v>4301011662</v>
      </c>
      <c r="D282" s="557">
        <v>4680115883703</v>
      </c>
      <c r="E282" s="557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6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9"/>
      <c r="R282" s="559"/>
      <c r="S282" s="559"/>
      <c r="T282" s="56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564"/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5"/>
      <c r="P283" s="561" t="s">
        <v>40</v>
      </c>
      <c r="Q283" s="562"/>
      <c r="R283" s="562"/>
      <c r="S283" s="562"/>
      <c r="T283" s="562"/>
      <c r="U283" s="562"/>
      <c r="V283" s="563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564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5"/>
      <c r="P284" s="561" t="s">
        <v>40</v>
      </c>
      <c r="Q284" s="562"/>
      <c r="R284" s="562"/>
      <c r="S284" s="562"/>
      <c r="T284" s="562"/>
      <c r="U284" s="562"/>
      <c r="V284" s="563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572" t="s">
        <v>452</v>
      </c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72"/>
      <c r="P285" s="572"/>
      <c r="Q285" s="572"/>
      <c r="R285" s="572"/>
      <c r="S285" s="572"/>
      <c r="T285" s="572"/>
      <c r="U285" s="572"/>
      <c r="V285" s="572"/>
      <c r="W285" s="572"/>
      <c r="X285" s="572"/>
      <c r="Y285" s="572"/>
      <c r="Z285" s="572"/>
      <c r="AA285" s="65"/>
      <c r="AB285" s="65"/>
      <c r="AC285" s="79"/>
    </row>
    <row r="286" spans="1:68" ht="14.25" customHeight="1" x14ac:dyDescent="0.25">
      <c r="A286" s="556" t="s">
        <v>108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66"/>
      <c r="AB286" s="66"/>
      <c r="AC286" s="80"/>
    </row>
    <row r="287" spans="1:68" ht="27" customHeight="1" x14ac:dyDescent="0.25">
      <c r="A287" s="63" t="s">
        <v>453</v>
      </c>
      <c r="B287" s="63" t="s">
        <v>454</v>
      </c>
      <c r="C287" s="36">
        <v>4301012024</v>
      </c>
      <c r="D287" s="557">
        <v>4680115885615</v>
      </c>
      <c r="E287" s="557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86</v>
      </c>
      <c r="N287" s="38"/>
      <c r="O287" s="37">
        <v>55</v>
      </c>
      <c r="P287" s="67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9"/>
      <c r="R287" s="559"/>
      <c r="S287" s="559"/>
      <c r="T287" s="560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456</v>
      </c>
      <c r="B288" s="63" t="s">
        <v>457</v>
      </c>
      <c r="C288" s="36">
        <v>4301011858</v>
      </c>
      <c r="D288" s="557">
        <v>4680115885646</v>
      </c>
      <c r="E288" s="55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112</v>
      </c>
      <c r="N288" s="38"/>
      <c r="O288" s="37">
        <v>55</v>
      </c>
      <c r="P288" s="6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9"/>
      <c r="R288" s="559"/>
      <c r="S288" s="559"/>
      <c r="T288" s="56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459</v>
      </c>
      <c r="B289" s="63" t="s">
        <v>460</v>
      </c>
      <c r="C289" s="36">
        <v>4301012016</v>
      </c>
      <c r="D289" s="557">
        <v>4680115885554</v>
      </c>
      <c r="E289" s="55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86</v>
      </c>
      <c r="N289" s="38"/>
      <c r="O289" s="37">
        <v>55</v>
      </c>
      <c r="P289" s="6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9"/>
      <c r="R289" s="559"/>
      <c r="S289" s="559"/>
      <c r="T289" s="5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4301011857</v>
      </c>
      <c r="D290" s="557">
        <v>4680115885622</v>
      </c>
      <c r="E290" s="557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116</v>
      </c>
      <c r="L290" s="37" t="s">
        <v>45</v>
      </c>
      <c r="M290" s="38" t="s">
        <v>112</v>
      </c>
      <c r="N290" s="38"/>
      <c r="O290" s="37">
        <v>55</v>
      </c>
      <c r="P290" s="6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9"/>
      <c r="R290" s="559"/>
      <c r="S290" s="559"/>
      <c r="T290" s="56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48" t="s">
        <v>455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464</v>
      </c>
      <c r="B291" s="63" t="s">
        <v>465</v>
      </c>
      <c r="C291" s="36">
        <v>4301011859</v>
      </c>
      <c r="D291" s="557">
        <v>4680115885608</v>
      </c>
      <c r="E291" s="557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9"/>
      <c r="R291" s="559"/>
      <c r="S291" s="559"/>
      <c r="T291" s="560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466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x14ac:dyDescent="0.2">
      <c r="A292" s="564"/>
      <c r="B292" s="564"/>
      <c r="C292" s="564"/>
      <c r="D292" s="564"/>
      <c r="E292" s="564"/>
      <c r="F292" s="564"/>
      <c r="G292" s="564"/>
      <c r="H292" s="564"/>
      <c r="I292" s="564"/>
      <c r="J292" s="564"/>
      <c r="K292" s="564"/>
      <c r="L292" s="564"/>
      <c r="M292" s="564"/>
      <c r="N292" s="564"/>
      <c r="O292" s="565"/>
      <c r="P292" s="561" t="s">
        <v>40</v>
      </c>
      <c r="Q292" s="562"/>
      <c r="R292" s="562"/>
      <c r="S292" s="562"/>
      <c r="T292" s="562"/>
      <c r="U292" s="562"/>
      <c r="V292" s="563"/>
      <c r="W292" s="42" t="s">
        <v>39</v>
      </c>
      <c r="X292" s="43">
        <f>IFERROR(X287/H287,"0")+IFERROR(X288/H288,"0")+IFERROR(X289/H289,"0")+IFERROR(X290/H290,"0")+IFERROR(X291/H291,"0")</f>
        <v>0</v>
      </c>
      <c r="Y292" s="43">
        <f>IFERROR(Y287/H287,"0")+IFERROR(Y288/H288,"0")+IFERROR(Y289/H289,"0")+IFERROR(Y290/H290,"0")+IFERROR(Y291/H291,"0")</f>
        <v>0</v>
      </c>
      <c r="Z292" s="43">
        <f>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564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65"/>
      <c r="P293" s="561" t="s">
        <v>40</v>
      </c>
      <c r="Q293" s="562"/>
      <c r="R293" s="562"/>
      <c r="S293" s="562"/>
      <c r="T293" s="562"/>
      <c r="U293" s="562"/>
      <c r="V293" s="563"/>
      <c r="W293" s="42" t="s">
        <v>0</v>
      </c>
      <c r="X293" s="43">
        <f>IFERROR(SUM(X287:X291),"0")</f>
        <v>0</v>
      </c>
      <c r="Y293" s="43">
        <f>IFERROR(SUM(Y287:Y291),"0")</f>
        <v>0</v>
      </c>
      <c r="Z293" s="42"/>
      <c r="AA293" s="67"/>
      <c r="AB293" s="67"/>
      <c r="AC293" s="67"/>
    </row>
    <row r="294" spans="1:68" ht="14.25" customHeight="1" x14ac:dyDescent="0.25">
      <c r="A294" s="556" t="s">
        <v>76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66"/>
      <c r="AB294" s="66"/>
      <c r="AC294" s="80"/>
    </row>
    <row r="295" spans="1:68" ht="27" customHeight="1" x14ac:dyDescent="0.25">
      <c r="A295" s="63" t="s">
        <v>467</v>
      </c>
      <c r="B295" s="63" t="s">
        <v>468</v>
      </c>
      <c r="C295" s="36">
        <v>4301030878</v>
      </c>
      <c r="D295" s="557">
        <v>4607091387193</v>
      </c>
      <c r="E295" s="557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116</v>
      </c>
      <c r="L295" s="37" t="s">
        <v>45</v>
      </c>
      <c r="M295" s="38" t="s">
        <v>80</v>
      </c>
      <c r="N295" s="38"/>
      <c r="O295" s="37">
        <v>35</v>
      </c>
      <c r="P295" s="6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9"/>
      <c r="R295" s="559"/>
      <c r="S295" s="559"/>
      <c r="T295" s="56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2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2" t="s">
        <v>469</v>
      </c>
      <c r="AG295" s="78"/>
      <c r="AJ295" s="84" t="s">
        <v>45</v>
      </c>
      <c r="AK295" s="84">
        <v>0</v>
      </c>
      <c r="BB295" s="353" t="s">
        <v>66</v>
      </c>
      <c r="BM295" s="78">
        <f t="shared" ref="BM295:BM301" si="28">IFERROR(X295*I295/H295,"0")</f>
        <v>0</v>
      </c>
      <c r="BN295" s="78">
        <f t="shared" ref="BN295:BN301" si="29">IFERROR(Y295*I295/H295,"0")</f>
        <v>0</v>
      </c>
      <c r="BO295" s="78">
        <f t="shared" ref="BO295:BO301" si="30">IFERROR(1/J295*(X295/H295),"0")</f>
        <v>0</v>
      </c>
      <c r="BP295" s="78">
        <f t="shared" ref="BP295:BP301" si="31">IFERROR(1/J295*(Y295/H295),"0")</f>
        <v>0</v>
      </c>
    </row>
    <row r="296" spans="1:68" ht="27" customHeight="1" x14ac:dyDescent="0.25">
      <c r="A296" s="63" t="s">
        <v>470</v>
      </c>
      <c r="B296" s="63" t="s">
        <v>471</v>
      </c>
      <c r="C296" s="36">
        <v>4301031153</v>
      </c>
      <c r="D296" s="557">
        <v>4607091387230</v>
      </c>
      <c r="E296" s="557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40</v>
      </c>
      <c r="P296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9"/>
      <c r="R296" s="559"/>
      <c r="S296" s="559"/>
      <c r="T296" s="56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2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si="28"/>
        <v>0</v>
      </c>
      <c r="BN296" s="78">
        <f t="shared" si="29"/>
        <v>0</v>
      </c>
      <c r="BO296" s="78">
        <f t="shared" si="30"/>
        <v>0</v>
      </c>
      <c r="BP296" s="78">
        <f t="shared" si="31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4301031154</v>
      </c>
      <c r="D297" s="557">
        <v>4607091387292</v>
      </c>
      <c r="E297" s="557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45</v>
      </c>
      <c r="P297" s="6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9"/>
      <c r="R297" s="559"/>
      <c r="S297" s="559"/>
      <c r="T297" s="56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4301031152</v>
      </c>
      <c r="D298" s="557">
        <v>4607091387285</v>
      </c>
      <c r="E298" s="557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81</v>
      </c>
      <c r="L298" s="37" t="s">
        <v>45</v>
      </c>
      <c r="M298" s="38" t="s">
        <v>80</v>
      </c>
      <c r="N298" s="38"/>
      <c r="O298" s="37">
        <v>40</v>
      </c>
      <c r="P298" s="6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9"/>
      <c r="R298" s="559"/>
      <c r="S298" s="559"/>
      <c r="T298" s="56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58" t="s">
        <v>472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478</v>
      </c>
      <c r="B299" s="63" t="s">
        <v>479</v>
      </c>
      <c r="C299" s="36">
        <v>4301031305</v>
      </c>
      <c r="D299" s="557">
        <v>4607091389845</v>
      </c>
      <c r="E299" s="557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6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9"/>
      <c r="R299" s="559"/>
      <c r="S299" s="559"/>
      <c r="T299" s="5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480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4301031306</v>
      </c>
      <c r="D300" s="557">
        <v>4680115882881</v>
      </c>
      <c r="E300" s="557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9"/>
      <c r="R300" s="559"/>
      <c r="S300" s="559"/>
      <c r="T300" s="5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480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483</v>
      </c>
      <c r="B301" s="63" t="s">
        <v>484</v>
      </c>
      <c r="C301" s="36">
        <v>4301031066</v>
      </c>
      <c r="D301" s="557">
        <v>4607091383836</v>
      </c>
      <c r="E301" s="557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87</v>
      </c>
      <c r="L301" s="37" t="s">
        <v>45</v>
      </c>
      <c r="M301" s="38" t="s">
        <v>80</v>
      </c>
      <c r="N301" s="38"/>
      <c r="O301" s="37">
        <v>40</v>
      </c>
      <c r="P301" s="66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9"/>
      <c r="R301" s="559"/>
      <c r="S301" s="559"/>
      <c r="T301" s="5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x14ac:dyDescent="0.2">
      <c r="A302" s="564"/>
      <c r="B302" s="564"/>
      <c r="C302" s="564"/>
      <c r="D302" s="564"/>
      <c r="E302" s="564"/>
      <c r="F302" s="564"/>
      <c r="G302" s="564"/>
      <c r="H302" s="564"/>
      <c r="I302" s="564"/>
      <c r="J302" s="564"/>
      <c r="K302" s="564"/>
      <c r="L302" s="564"/>
      <c r="M302" s="564"/>
      <c r="N302" s="564"/>
      <c r="O302" s="565"/>
      <c r="P302" s="561" t="s">
        <v>40</v>
      </c>
      <c r="Q302" s="562"/>
      <c r="R302" s="562"/>
      <c r="S302" s="562"/>
      <c r="T302" s="562"/>
      <c r="U302" s="562"/>
      <c r="V302" s="563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564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65"/>
      <c r="P303" s="561" t="s">
        <v>40</v>
      </c>
      <c r="Q303" s="562"/>
      <c r="R303" s="562"/>
      <c r="S303" s="562"/>
      <c r="T303" s="562"/>
      <c r="U303" s="562"/>
      <c r="V303" s="563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556" t="s">
        <v>82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66"/>
      <c r="AB304" s="66"/>
      <c r="AC304" s="80"/>
    </row>
    <row r="305" spans="1:68" ht="27" customHeight="1" x14ac:dyDescent="0.25">
      <c r="A305" s="63" t="s">
        <v>486</v>
      </c>
      <c r="B305" s="63" t="s">
        <v>487</v>
      </c>
      <c r="C305" s="36">
        <v>4301051100</v>
      </c>
      <c r="D305" s="557">
        <v>4607091387766</v>
      </c>
      <c r="E305" s="557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113</v>
      </c>
      <c r="L305" s="37" t="s">
        <v>45</v>
      </c>
      <c r="M305" s="38" t="s">
        <v>86</v>
      </c>
      <c r="N305" s="38"/>
      <c r="O305" s="37">
        <v>40</v>
      </c>
      <c r="P305" s="6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9"/>
      <c r="R305" s="559"/>
      <c r="S305" s="559"/>
      <c r="T305" s="560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66" t="s">
        <v>488</v>
      </c>
      <c r="AG305" s="78"/>
      <c r="AJ305" s="84" t="s">
        <v>45</v>
      </c>
      <c r="AK305" s="84">
        <v>0</v>
      </c>
      <c r="BB305" s="36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489</v>
      </c>
      <c r="B306" s="63" t="s">
        <v>490</v>
      </c>
      <c r="C306" s="36">
        <v>4301051818</v>
      </c>
      <c r="D306" s="557">
        <v>4607091387957</v>
      </c>
      <c r="E306" s="557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6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9"/>
      <c r="R306" s="559"/>
      <c r="S306" s="559"/>
      <c r="T306" s="560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492</v>
      </c>
      <c r="B307" s="63" t="s">
        <v>493</v>
      </c>
      <c r="C307" s="36">
        <v>4301051819</v>
      </c>
      <c r="D307" s="557">
        <v>4607091387964</v>
      </c>
      <c r="E307" s="557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6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9"/>
      <c r="R307" s="559"/>
      <c r="S307" s="559"/>
      <c r="T307" s="56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4301051734</v>
      </c>
      <c r="D308" s="557">
        <v>4680115884588</v>
      </c>
      <c r="E308" s="557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87</v>
      </c>
      <c r="L308" s="37" t="s">
        <v>45</v>
      </c>
      <c r="M308" s="38" t="s">
        <v>86</v>
      </c>
      <c r="N308" s="38"/>
      <c r="O308" s="37">
        <v>40</v>
      </c>
      <c r="P308" s="6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9"/>
      <c r="R308" s="559"/>
      <c r="S308" s="559"/>
      <c r="T308" s="56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4301051578</v>
      </c>
      <c r="D309" s="557">
        <v>4607091387513</v>
      </c>
      <c r="E309" s="557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87</v>
      </c>
      <c r="L309" s="37" t="s">
        <v>45</v>
      </c>
      <c r="M309" s="38" t="s">
        <v>94</v>
      </c>
      <c r="N309" s="38"/>
      <c r="O309" s="37">
        <v>40</v>
      </c>
      <c r="P309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9"/>
      <c r="R309" s="559"/>
      <c r="S309" s="559"/>
      <c r="T309" s="56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564"/>
      <c r="B310" s="564"/>
      <c r="C310" s="564"/>
      <c r="D310" s="564"/>
      <c r="E310" s="564"/>
      <c r="F310" s="564"/>
      <c r="G310" s="564"/>
      <c r="H310" s="564"/>
      <c r="I310" s="564"/>
      <c r="J310" s="564"/>
      <c r="K310" s="564"/>
      <c r="L310" s="564"/>
      <c r="M310" s="564"/>
      <c r="N310" s="564"/>
      <c r="O310" s="565"/>
      <c r="P310" s="561" t="s">
        <v>40</v>
      </c>
      <c r="Q310" s="562"/>
      <c r="R310" s="562"/>
      <c r="S310" s="562"/>
      <c r="T310" s="562"/>
      <c r="U310" s="562"/>
      <c r="V310" s="563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564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65"/>
      <c r="P311" s="561" t="s">
        <v>40</v>
      </c>
      <c r="Q311" s="562"/>
      <c r="R311" s="562"/>
      <c r="S311" s="562"/>
      <c r="T311" s="562"/>
      <c r="U311" s="562"/>
      <c r="V311" s="563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556" t="s">
        <v>170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66"/>
      <c r="AB312" s="66"/>
      <c r="AC312" s="80"/>
    </row>
    <row r="313" spans="1:68" ht="27" customHeight="1" x14ac:dyDescent="0.25">
      <c r="A313" s="63" t="s">
        <v>501</v>
      </c>
      <c r="B313" s="63" t="s">
        <v>502</v>
      </c>
      <c r="C313" s="36">
        <v>4301060387</v>
      </c>
      <c r="D313" s="557">
        <v>4607091380880</v>
      </c>
      <c r="E313" s="557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113</v>
      </c>
      <c r="L313" s="37" t="s">
        <v>45</v>
      </c>
      <c r="M313" s="38" t="s">
        <v>86</v>
      </c>
      <c r="N313" s="38"/>
      <c r="O313" s="37">
        <v>30</v>
      </c>
      <c r="P313" s="6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9"/>
      <c r="R313" s="559"/>
      <c r="S313" s="559"/>
      <c r="T313" s="560"/>
      <c r="U313" s="39" t="s">
        <v>45</v>
      </c>
      <c r="V313" s="39" t="s">
        <v>45</v>
      </c>
      <c r="W313" s="40" t="s">
        <v>0</v>
      </c>
      <c r="X313" s="58">
        <v>201.6</v>
      </c>
      <c r="Y313" s="55">
        <f>IFERROR(IF(X313="",0,CEILING((X313/$H313),1)*$H313),"")</f>
        <v>201.60000000000002</v>
      </c>
      <c r="Z313" s="41">
        <f>IFERROR(IF(Y313=0,"",ROUNDUP(Y313/H313,0)*0.01898),"")</f>
        <v>0.45552000000000004</v>
      </c>
      <c r="AA313" s="68" t="s">
        <v>45</v>
      </c>
      <c r="AB313" s="69" t="s">
        <v>45</v>
      </c>
      <c r="AC313" s="376" t="s">
        <v>503</v>
      </c>
      <c r="AG313" s="78"/>
      <c r="AJ313" s="84" t="s">
        <v>45</v>
      </c>
      <c r="AK313" s="84">
        <v>0</v>
      </c>
      <c r="BB313" s="377" t="s">
        <v>66</v>
      </c>
      <c r="BM313" s="78">
        <f>IFERROR(X313*I313/H313,"0")</f>
        <v>214.05600000000001</v>
      </c>
      <c r="BN313" s="78">
        <f>IFERROR(Y313*I313/H313,"0")</f>
        <v>214.05600000000001</v>
      </c>
      <c r="BO313" s="78">
        <f>IFERROR(1/J313*(X313/H313),"0")</f>
        <v>0.375</v>
      </c>
      <c r="BP313" s="78">
        <f>IFERROR(1/J313*(Y313/H313),"0")</f>
        <v>0.375</v>
      </c>
    </row>
    <row r="314" spans="1:68" ht="27" customHeight="1" x14ac:dyDescent="0.25">
      <c r="A314" s="63" t="s">
        <v>504</v>
      </c>
      <c r="B314" s="63" t="s">
        <v>505</v>
      </c>
      <c r="C314" s="36">
        <v>4301060406</v>
      </c>
      <c r="D314" s="557">
        <v>4607091384482</v>
      </c>
      <c r="E314" s="55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6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9"/>
      <c r="R314" s="559"/>
      <c r="S314" s="559"/>
      <c r="T314" s="560"/>
      <c r="U314" s="39" t="s">
        <v>45</v>
      </c>
      <c r="V314" s="39" t="s">
        <v>45</v>
      </c>
      <c r="W314" s="40" t="s">
        <v>0</v>
      </c>
      <c r="X314" s="58">
        <v>187.2</v>
      </c>
      <c r="Y314" s="55">
        <f>IFERROR(IF(X314="",0,CEILING((X314/$H314),1)*$H314),"")</f>
        <v>187.2</v>
      </c>
      <c r="Z314" s="41">
        <f>IFERROR(IF(Y314=0,"",ROUNDUP(Y314/H314,0)*0.01898),"")</f>
        <v>0.45552000000000004</v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199.65600000000001</v>
      </c>
      <c r="BN314" s="78">
        <f>IFERROR(Y314*I314/H314,"0")</f>
        <v>199.65600000000001</v>
      </c>
      <c r="BO314" s="78">
        <f>IFERROR(1/J314*(X314/H314),"0")</f>
        <v>0.375</v>
      </c>
      <c r="BP314" s="78">
        <f>IFERROR(1/J314*(Y314/H314),"0")</f>
        <v>0.375</v>
      </c>
    </row>
    <row r="315" spans="1:68" ht="16.5" customHeight="1" x14ac:dyDescent="0.25">
      <c r="A315" s="63" t="s">
        <v>507</v>
      </c>
      <c r="B315" s="63" t="s">
        <v>508</v>
      </c>
      <c r="C315" s="36">
        <v>4301060484</v>
      </c>
      <c r="D315" s="557">
        <v>4607091380897</v>
      </c>
      <c r="E315" s="55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113</v>
      </c>
      <c r="L315" s="37" t="s">
        <v>45</v>
      </c>
      <c r="M315" s="38" t="s">
        <v>94</v>
      </c>
      <c r="N315" s="38"/>
      <c r="O315" s="37">
        <v>30</v>
      </c>
      <c r="P315" s="6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9"/>
      <c r="R315" s="559"/>
      <c r="S315" s="559"/>
      <c r="T315" s="560"/>
      <c r="U315" s="39" t="s">
        <v>45</v>
      </c>
      <c r="V315" s="39" t="s">
        <v>45</v>
      </c>
      <c r="W315" s="40" t="s">
        <v>0</v>
      </c>
      <c r="X315" s="58">
        <v>67.2</v>
      </c>
      <c r="Y315" s="55">
        <f>IFERROR(IF(X315="",0,CEILING((X315/$H315),1)*$H315),"")</f>
        <v>67.2</v>
      </c>
      <c r="Z315" s="41">
        <f>IFERROR(IF(Y315=0,"",ROUNDUP(Y315/H315,0)*0.01898),"")</f>
        <v>0.15184</v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71.352000000000004</v>
      </c>
      <c r="BN315" s="78">
        <f>IFERROR(Y315*I315/H315,"0")</f>
        <v>71.352000000000004</v>
      </c>
      <c r="BO315" s="78">
        <f>IFERROR(1/J315*(X315/H315),"0")</f>
        <v>0.125</v>
      </c>
      <c r="BP315" s="78">
        <f>IFERROR(1/J315*(Y315/H315),"0")</f>
        <v>0.125</v>
      </c>
    </row>
    <row r="316" spans="1:68" x14ac:dyDescent="0.2">
      <c r="A316" s="564"/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5"/>
      <c r="P316" s="561" t="s">
        <v>40</v>
      </c>
      <c r="Q316" s="562"/>
      <c r="R316" s="562"/>
      <c r="S316" s="562"/>
      <c r="T316" s="562"/>
      <c r="U316" s="562"/>
      <c r="V316" s="563"/>
      <c r="W316" s="42" t="s">
        <v>39</v>
      </c>
      <c r="X316" s="43">
        <f>IFERROR(X313/H313,"0")+IFERROR(X314/H314,"0")+IFERROR(X315/H315,"0")</f>
        <v>56</v>
      </c>
      <c r="Y316" s="43">
        <f>IFERROR(Y313/H313,"0")+IFERROR(Y314/H314,"0")+IFERROR(Y315/H315,"0")</f>
        <v>56</v>
      </c>
      <c r="Z316" s="43">
        <f>IFERROR(IF(Z313="",0,Z313),"0")+IFERROR(IF(Z314="",0,Z314),"0")+IFERROR(IF(Z315="",0,Z315),"0")</f>
        <v>1.06288</v>
      </c>
      <c r="AA316" s="67"/>
      <c r="AB316" s="67"/>
      <c r="AC316" s="67"/>
    </row>
    <row r="317" spans="1:68" x14ac:dyDescent="0.2">
      <c r="A317" s="564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65"/>
      <c r="P317" s="561" t="s">
        <v>40</v>
      </c>
      <c r="Q317" s="562"/>
      <c r="R317" s="562"/>
      <c r="S317" s="562"/>
      <c r="T317" s="562"/>
      <c r="U317" s="562"/>
      <c r="V317" s="563"/>
      <c r="W317" s="42" t="s">
        <v>0</v>
      </c>
      <c r="X317" s="43">
        <f>IFERROR(SUM(X313:X315),"0")</f>
        <v>455.99999999999994</v>
      </c>
      <c r="Y317" s="43">
        <f>IFERROR(SUM(Y313:Y315),"0")</f>
        <v>456</v>
      </c>
      <c r="Z317" s="42"/>
      <c r="AA317" s="67"/>
      <c r="AB317" s="67"/>
      <c r="AC317" s="67"/>
    </row>
    <row r="318" spans="1:68" ht="14.25" customHeight="1" x14ac:dyDescent="0.25">
      <c r="A318" s="556" t="s">
        <v>100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66"/>
      <c r="AB318" s="66"/>
      <c r="AC318" s="80"/>
    </row>
    <row r="319" spans="1:68" ht="27" customHeight="1" x14ac:dyDescent="0.25">
      <c r="A319" s="63" t="s">
        <v>510</v>
      </c>
      <c r="B319" s="63" t="s">
        <v>511</v>
      </c>
      <c r="C319" s="36">
        <v>4301030235</v>
      </c>
      <c r="D319" s="557">
        <v>4607091388381</v>
      </c>
      <c r="E319" s="557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116</v>
      </c>
      <c r="L319" s="37" t="s">
        <v>45</v>
      </c>
      <c r="M319" s="38" t="s">
        <v>105</v>
      </c>
      <c r="N319" s="38"/>
      <c r="O319" s="37">
        <v>180</v>
      </c>
      <c r="P319" s="655" t="s">
        <v>512</v>
      </c>
      <c r="Q319" s="559"/>
      <c r="R319" s="559"/>
      <c r="S319" s="559"/>
      <c r="T319" s="5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2" t="s">
        <v>513</v>
      </c>
      <c r="AG319" s="78"/>
      <c r="AJ319" s="84" t="s">
        <v>45</v>
      </c>
      <c r="AK319" s="84">
        <v>0</v>
      </c>
      <c r="BB319" s="38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514</v>
      </c>
      <c r="B320" s="63" t="s">
        <v>515</v>
      </c>
      <c r="C320" s="36">
        <v>4301030232</v>
      </c>
      <c r="D320" s="557">
        <v>4607091388374</v>
      </c>
      <c r="E320" s="557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656" t="s">
        <v>516</v>
      </c>
      <c r="Q320" s="559"/>
      <c r="R320" s="559"/>
      <c r="S320" s="559"/>
      <c r="T320" s="5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513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517</v>
      </c>
      <c r="B321" s="63" t="s">
        <v>518</v>
      </c>
      <c r="C321" s="36">
        <v>4301032015</v>
      </c>
      <c r="D321" s="557">
        <v>4607091383102</v>
      </c>
      <c r="E321" s="557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87</v>
      </c>
      <c r="L321" s="37" t="s">
        <v>45</v>
      </c>
      <c r="M321" s="38" t="s">
        <v>105</v>
      </c>
      <c r="N321" s="38"/>
      <c r="O321" s="37">
        <v>180</v>
      </c>
      <c r="P321" s="65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9"/>
      <c r="R321" s="559"/>
      <c r="S321" s="559"/>
      <c r="T321" s="5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86" t="s">
        <v>519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4301030233</v>
      </c>
      <c r="D322" s="557">
        <v>4607091388404</v>
      </c>
      <c r="E322" s="557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9"/>
      <c r="R322" s="559"/>
      <c r="S322" s="559"/>
      <c r="T322" s="5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513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564"/>
      <c r="B323" s="564"/>
      <c r="C323" s="564"/>
      <c r="D323" s="564"/>
      <c r="E323" s="564"/>
      <c r="F323" s="564"/>
      <c r="G323" s="564"/>
      <c r="H323" s="564"/>
      <c r="I323" s="564"/>
      <c r="J323" s="564"/>
      <c r="K323" s="564"/>
      <c r="L323" s="564"/>
      <c r="M323" s="564"/>
      <c r="N323" s="564"/>
      <c r="O323" s="565"/>
      <c r="P323" s="561" t="s">
        <v>40</v>
      </c>
      <c r="Q323" s="562"/>
      <c r="R323" s="562"/>
      <c r="S323" s="562"/>
      <c r="T323" s="562"/>
      <c r="U323" s="562"/>
      <c r="V323" s="563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564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65"/>
      <c r="P324" s="561" t="s">
        <v>40</v>
      </c>
      <c r="Q324" s="562"/>
      <c r="R324" s="562"/>
      <c r="S324" s="562"/>
      <c r="T324" s="562"/>
      <c r="U324" s="562"/>
      <c r="V324" s="563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556" t="s">
        <v>522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66"/>
      <c r="AB325" s="66"/>
      <c r="AC325" s="80"/>
    </row>
    <row r="326" spans="1:68" ht="16.5" customHeight="1" x14ac:dyDescent="0.25">
      <c r="A326" s="63" t="s">
        <v>523</v>
      </c>
      <c r="B326" s="63" t="s">
        <v>524</v>
      </c>
      <c r="C326" s="36">
        <v>4301180007</v>
      </c>
      <c r="D326" s="557">
        <v>4680115881808</v>
      </c>
      <c r="E326" s="557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87</v>
      </c>
      <c r="L326" s="37" t="s">
        <v>45</v>
      </c>
      <c r="M326" s="38" t="s">
        <v>526</v>
      </c>
      <c r="N326" s="38"/>
      <c r="O326" s="37">
        <v>730</v>
      </c>
      <c r="P326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9"/>
      <c r="R326" s="559"/>
      <c r="S326" s="559"/>
      <c r="T326" s="5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0" t="s">
        <v>525</v>
      </c>
      <c r="AG326" s="78"/>
      <c r="AJ326" s="84" t="s">
        <v>45</v>
      </c>
      <c r="AK326" s="84">
        <v>0</v>
      </c>
      <c r="BB326" s="39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527</v>
      </c>
      <c r="B327" s="63" t="s">
        <v>528</v>
      </c>
      <c r="C327" s="36">
        <v>4301180006</v>
      </c>
      <c r="D327" s="557">
        <v>4680115881822</v>
      </c>
      <c r="E327" s="557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526</v>
      </c>
      <c r="N327" s="38"/>
      <c r="O327" s="37">
        <v>730</v>
      </c>
      <c r="P327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9"/>
      <c r="R327" s="559"/>
      <c r="S327" s="559"/>
      <c r="T327" s="56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525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529</v>
      </c>
      <c r="B328" s="63" t="s">
        <v>530</v>
      </c>
      <c r="C328" s="36">
        <v>4301180001</v>
      </c>
      <c r="D328" s="557">
        <v>4680115880016</v>
      </c>
      <c r="E328" s="55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526</v>
      </c>
      <c r="N328" s="38"/>
      <c r="O328" s="37">
        <v>730</v>
      </c>
      <c r="P328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9"/>
      <c r="R328" s="559"/>
      <c r="S328" s="559"/>
      <c r="T328" s="5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564"/>
      <c r="B329" s="564"/>
      <c r="C329" s="564"/>
      <c r="D329" s="564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5"/>
      <c r="P329" s="561" t="s">
        <v>40</v>
      </c>
      <c r="Q329" s="562"/>
      <c r="R329" s="562"/>
      <c r="S329" s="562"/>
      <c r="T329" s="562"/>
      <c r="U329" s="562"/>
      <c r="V329" s="563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564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65"/>
      <c r="P330" s="561" t="s">
        <v>40</v>
      </c>
      <c r="Q330" s="562"/>
      <c r="R330" s="562"/>
      <c r="S330" s="562"/>
      <c r="T330" s="562"/>
      <c r="U330" s="562"/>
      <c r="V330" s="563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572" t="s">
        <v>531</v>
      </c>
      <c r="B331" s="572"/>
      <c r="C331" s="572"/>
      <c r="D331" s="572"/>
      <c r="E331" s="572"/>
      <c r="F331" s="572"/>
      <c r="G331" s="572"/>
      <c r="H331" s="572"/>
      <c r="I331" s="572"/>
      <c r="J331" s="572"/>
      <c r="K331" s="572"/>
      <c r="L331" s="572"/>
      <c r="M331" s="572"/>
      <c r="N331" s="572"/>
      <c r="O331" s="572"/>
      <c r="P331" s="572"/>
      <c r="Q331" s="572"/>
      <c r="R331" s="572"/>
      <c r="S331" s="572"/>
      <c r="T331" s="572"/>
      <c r="U331" s="572"/>
      <c r="V331" s="572"/>
      <c r="W331" s="572"/>
      <c r="X331" s="572"/>
      <c r="Y331" s="572"/>
      <c r="Z331" s="572"/>
      <c r="AA331" s="65"/>
      <c r="AB331" s="65"/>
      <c r="AC331" s="79"/>
    </row>
    <row r="332" spans="1:68" ht="14.25" customHeight="1" x14ac:dyDescent="0.25">
      <c r="A332" s="556" t="s">
        <v>82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66"/>
      <c r="AB332" s="66"/>
      <c r="AC332" s="80"/>
    </row>
    <row r="333" spans="1:68" ht="27" customHeight="1" x14ac:dyDescent="0.25">
      <c r="A333" s="63" t="s">
        <v>532</v>
      </c>
      <c r="B333" s="63" t="s">
        <v>533</v>
      </c>
      <c r="C333" s="36">
        <v>4301051489</v>
      </c>
      <c r="D333" s="557">
        <v>4607091387919</v>
      </c>
      <c r="E333" s="557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113</v>
      </c>
      <c r="L333" s="37" t="s">
        <v>45</v>
      </c>
      <c r="M333" s="38" t="s">
        <v>94</v>
      </c>
      <c r="N333" s="38"/>
      <c r="O333" s="37">
        <v>45</v>
      </c>
      <c r="P333" s="6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9"/>
      <c r="R333" s="559"/>
      <c r="S333" s="559"/>
      <c r="T333" s="560"/>
      <c r="U333" s="39" t="s">
        <v>45</v>
      </c>
      <c r="V333" s="39" t="s">
        <v>45</v>
      </c>
      <c r="W333" s="40" t="s">
        <v>0</v>
      </c>
      <c r="X333" s="58">
        <v>64.8</v>
      </c>
      <c r="Y333" s="55">
        <f>IFERROR(IF(X333="",0,CEILING((X333/$H333),1)*$H333),"")</f>
        <v>64.8</v>
      </c>
      <c r="Z333" s="41">
        <f>IFERROR(IF(Y333=0,"",ROUNDUP(Y333/H333,0)*0.01898),"")</f>
        <v>0.15184</v>
      </c>
      <c r="AA333" s="68" t="s">
        <v>45</v>
      </c>
      <c r="AB333" s="69" t="s">
        <v>45</v>
      </c>
      <c r="AC333" s="396" t="s">
        <v>534</v>
      </c>
      <c r="AG333" s="78"/>
      <c r="AJ333" s="84" t="s">
        <v>45</v>
      </c>
      <c r="AK333" s="84">
        <v>0</v>
      </c>
      <c r="BB333" s="397" t="s">
        <v>66</v>
      </c>
      <c r="BM333" s="78">
        <f>IFERROR(X333*I333/H333,"0")</f>
        <v>68.951999999999998</v>
      </c>
      <c r="BN333" s="78">
        <f>IFERROR(Y333*I333/H333,"0")</f>
        <v>68.951999999999998</v>
      </c>
      <c r="BO333" s="78">
        <f>IFERROR(1/J333*(X333/H333),"0")</f>
        <v>0.125</v>
      </c>
      <c r="BP333" s="78">
        <f>IFERROR(1/J333*(Y333/H333),"0")</f>
        <v>0.125</v>
      </c>
    </row>
    <row r="334" spans="1:68" ht="27" customHeight="1" x14ac:dyDescent="0.25">
      <c r="A334" s="63" t="s">
        <v>535</v>
      </c>
      <c r="B334" s="63" t="s">
        <v>536</v>
      </c>
      <c r="C334" s="36">
        <v>4301051461</v>
      </c>
      <c r="D334" s="557">
        <v>4680115883604</v>
      </c>
      <c r="E334" s="557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87</v>
      </c>
      <c r="L334" s="37" t="s">
        <v>45</v>
      </c>
      <c r="M334" s="38" t="s">
        <v>86</v>
      </c>
      <c r="N334" s="38"/>
      <c r="O334" s="37">
        <v>45</v>
      </c>
      <c r="P334" s="6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9"/>
      <c r="R334" s="559"/>
      <c r="S334" s="559"/>
      <c r="T334" s="5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538</v>
      </c>
      <c r="B335" s="63" t="s">
        <v>539</v>
      </c>
      <c r="C335" s="36">
        <v>4301051864</v>
      </c>
      <c r="D335" s="557">
        <v>4680115883567</v>
      </c>
      <c r="E335" s="557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87</v>
      </c>
      <c r="L335" s="37" t="s">
        <v>45</v>
      </c>
      <c r="M335" s="38" t="s">
        <v>94</v>
      </c>
      <c r="N335" s="38"/>
      <c r="O335" s="37">
        <v>40</v>
      </c>
      <c r="P335" s="6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9"/>
      <c r="R335" s="559"/>
      <c r="S335" s="559"/>
      <c r="T335" s="5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564"/>
      <c r="B336" s="564"/>
      <c r="C336" s="564"/>
      <c r="D336" s="564"/>
      <c r="E336" s="564"/>
      <c r="F336" s="564"/>
      <c r="G336" s="564"/>
      <c r="H336" s="564"/>
      <c r="I336" s="564"/>
      <c r="J336" s="564"/>
      <c r="K336" s="564"/>
      <c r="L336" s="564"/>
      <c r="M336" s="564"/>
      <c r="N336" s="564"/>
      <c r="O336" s="565"/>
      <c r="P336" s="561" t="s">
        <v>40</v>
      </c>
      <c r="Q336" s="562"/>
      <c r="R336" s="562"/>
      <c r="S336" s="562"/>
      <c r="T336" s="562"/>
      <c r="U336" s="562"/>
      <c r="V336" s="563"/>
      <c r="W336" s="42" t="s">
        <v>39</v>
      </c>
      <c r="X336" s="43">
        <f>IFERROR(X333/H333,"0")+IFERROR(X334/H334,"0")+IFERROR(X335/H335,"0")</f>
        <v>8</v>
      </c>
      <c r="Y336" s="43">
        <f>IFERROR(Y333/H333,"0")+IFERROR(Y334/H334,"0")+IFERROR(Y335/H335,"0")</f>
        <v>8</v>
      </c>
      <c r="Z336" s="43">
        <f>IFERROR(IF(Z333="",0,Z333),"0")+IFERROR(IF(Z334="",0,Z334),"0")+IFERROR(IF(Z335="",0,Z335),"0")</f>
        <v>0.15184</v>
      </c>
      <c r="AA336" s="67"/>
      <c r="AB336" s="67"/>
      <c r="AC336" s="67"/>
    </row>
    <row r="337" spans="1:68" x14ac:dyDescent="0.2">
      <c r="A337" s="564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65"/>
      <c r="P337" s="561" t="s">
        <v>40</v>
      </c>
      <c r="Q337" s="562"/>
      <c r="R337" s="562"/>
      <c r="S337" s="562"/>
      <c r="T337" s="562"/>
      <c r="U337" s="562"/>
      <c r="V337" s="563"/>
      <c r="W337" s="42" t="s">
        <v>0</v>
      </c>
      <c r="X337" s="43">
        <f>IFERROR(SUM(X333:X335),"0")</f>
        <v>64.8</v>
      </c>
      <c r="Y337" s="43">
        <f>IFERROR(SUM(Y333:Y335),"0")</f>
        <v>64.8</v>
      </c>
      <c r="Z337" s="42"/>
      <c r="AA337" s="67"/>
      <c r="AB337" s="67"/>
      <c r="AC337" s="67"/>
    </row>
    <row r="338" spans="1:68" ht="27.75" customHeight="1" x14ac:dyDescent="0.2">
      <c r="A338" s="580" t="s">
        <v>541</v>
      </c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0"/>
      <c r="P338" s="580"/>
      <c r="Q338" s="580"/>
      <c r="R338" s="580"/>
      <c r="S338" s="580"/>
      <c r="T338" s="580"/>
      <c r="U338" s="580"/>
      <c r="V338" s="580"/>
      <c r="W338" s="580"/>
      <c r="X338" s="580"/>
      <c r="Y338" s="580"/>
      <c r="Z338" s="580"/>
      <c r="AA338" s="54"/>
      <c r="AB338" s="54"/>
      <c r="AC338" s="54"/>
    </row>
    <row r="339" spans="1:68" ht="16.5" customHeight="1" x14ac:dyDescent="0.25">
      <c r="A339" s="572" t="s">
        <v>542</v>
      </c>
      <c r="B339" s="572"/>
      <c r="C339" s="572"/>
      <c r="D339" s="572"/>
      <c r="E339" s="572"/>
      <c r="F339" s="572"/>
      <c r="G339" s="572"/>
      <c r="H339" s="572"/>
      <c r="I339" s="572"/>
      <c r="J339" s="572"/>
      <c r="K339" s="572"/>
      <c r="L339" s="572"/>
      <c r="M339" s="572"/>
      <c r="N339" s="572"/>
      <c r="O339" s="572"/>
      <c r="P339" s="572"/>
      <c r="Q339" s="572"/>
      <c r="R339" s="572"/>
      <c r="S339" s="572"/>
      <c r="T339" s="572"/>
      <c r="U339" s="572"/>
      <c r="V339" s="572"/>
      <c r="W339" s="572"/>
      <c r="X339" s="572"/>
      <c r="Y339" s="572"/>
      <c r="Z339" s="572"/>
      <c r="AA339" s="65"/>
      <c r="AB339" s="65"/>
      <c r="AC339" s="79"/>
    </row>
    <row r="340" spans="1:68" ht="14.25" customHeight="1" x14ac:dyDescent="0.25">
      <c r="A340" s="556" t="s">
        <v>108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66"/>
      <c r="AB340" s="66"/>
      <c r="AC340" s="80"/>
    </row>
    <row r="341" spans="1:68" ht="37.5" customHeight="1" x14ac:dyDescent="0.25">
      <c r="A341" s="63" t="s">
        <v>543</v>
      </c>
      <c r="B341" s="63" t="s">
        <v>544</v>
      </c>
      <c r="C341" s="36">
        <v>4301011869</v>
      </c>
      <c r="D341" s="557">
        <v>4680115884847</v>
      </c>
      <c r="E341" s="557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113</v>
      </c>
      <c r="L341" s="37" t="s">
        <v>45</v>
      </c>
      <c r="M341" s="38" t="s">
        <v>80</v>
      </c>
      <c r="N341" s="38"/>
      <c r="O341" s="37">
        <v>60</v>
      </c>
      <c r="P341" s="6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9"/>
      <c r="R341" s="559"/>
      <c r="S341" s="559"/>
      <c r="T341" s="560"/>
      <c r="U341" s="39" t="s">
        <v>45</v>
      </c>
      <c r="V341" s="39" t="s">
        <v>45</v>
      </c>
      <c r="W341" s="40" t="s">
        <v>0</v>
      </c>
      <c r="X341" s="58">
        <v>600</v>
      </c>
      <c r="Y341" s="55">
        <f t="shared" ref="Y341:Y347" si="32">IFERROR(IF(X341="",0,CEILING((X341/$H341),1)*$H341),"")</f>
        <v>600</v>
      </c>
      <c r="Z341" s="41">
        <f>IFERROR(IF(Y341=0,"",ROUNDUP(Y341/H341,0)*0.02175),"")</f>
        <v>0.86999999999999988</v>
      </c>
      <c r="AA341" s="68" t="s">
        <v>45</v>
      </c>
      <c r="AB341" s="69" t="s">
        <v>45</v>
      </c>
      <c r="AC341" s="402" t="s">
        <v>545</v>
      </c>
      <c r="AG341" s="78"/>
      <c r="AJ341" s="84" t="s">
        <v>45</v>
      </c>
      <c r="AK341" s="84">
        <v>0</v>
      </c>
      <c r="BB341" s="403" t="s">
        <v>66</v>
      </c>
      <c r="BM341" s="78">
        <f t="shared" ref="BM341:BM347" si="33">IFERROR(X341*I341/H341,"0")</f>
        <v>619.20000000000005</v>
      </c>
      <c r="BN341" s="78">
        <f t="shared" ref="BN341:BN347" si="34">IFERROR(Y341*I341/H341,"0")</f>
        <v>619.20000000000005</v>
      </c>
      <c r="BO341" s="78">
        <f t="shared" ref="BO341:BO347" si="35">IFERROR(1/J341*(X341/H341),"0")</f>
        <v>0.83333333333333326</v>
      </c>
      <c r="BP341" s="78">
        <f t="shared" ref="BP341:BP347" si="36">IFERROR(1/J341*(Y341/H341),"0")</f>
        <v>0.83333333333333326</v>
      </c>
    </row>
    <row r="342" spans="1:68" ht="27" customHeight="1" x14ac:dyDescent="0.25">
      <c r="A342" s="63" t="s">
        <v>546</v>
      </c>
      <c r="B342" s="63" t="s">
        <v>547</v>
      </c>
      <c r="C342" s="36">
        <v>4301011870</v>
      </c>
      <c r="D342" s="557">
        <v>4680115884854</v>
      </c>
      <c r="E342" s="557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9"/>
      <c r="R342" s="559"/>
      <c r="S342" s="559"/>
      <c r="T342" s="560"/>
      <c r="U342" s="39" t="s">
        <v>45</v>
      </c>
      <c r="V342" s="39" t="s">
        <v>45</v>
      </c>
      <c r="W342" s="40" t="s">
        <v>0</v>
      </c>
      <c r="X342" s="58">
        <v>480</v>
      </c>
      <c r="Y342" s="55">
        <f t="shared" si="32"/>
        <v>480</v>
      </c>
      <c r="Z342" s="41">
        <f>IFERROR(IF(Y342=0,"",ROUNDUP(Y342/H342,0)*0.02175),"")</f>
        <v>0.69599999999999995</v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si="33"/>
        <v>495.36</v>
      </c>
      <c r="BN342" s="78">
        <f t="shared" si="34"/>
        <v>495.36</v>
      </c>
      <c r="BO342" s="78">
        <f t="shared" si="35"/>
        <v>0.66666666666666663</v>
      </c>
      <c r="BP342" s="78">
        <f t="shared" si="36"/>
        <v>0.66666666666666663</v>
      </c>
    </row>
    <row r="343" spans="1:68" ht="37.5" customHeight="1" x14ac:dyDescent="0.25">
      <c r="A343" s="63" t="s">
        <v>549</v>
      </c>
      <c r="B343" s="63" t="s">
        <v>550</v>
      </c>
      <c r="C343" s="36">
        <v>4301011867</v>
      </c>
      <c r="D343" s="557">
        <v>4680115884830</v>
      </c>
      <c r="E343" s="55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6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559"/>
      <c r="R343" s="559"/>
      <c r="S343" s="559"/>
      <c r="T343" s="560"/>
      <c r="U343" s="39" t="s">
        <v>45</v>
      </c>
      <c r="V343" s="39" t="s">
        <v>45</v>
      </c>
      <c r="W343" s="40" t="s">
        <v>0</v>
      </c>
      <c r="X343" s="58">
        <v>675</v>
      </c>
      <c r="Y343" s="55">
        <f t="shared" si="32"/>
        <v>675</v>
      </c>
      <c r="Z343" s="41">
        <f>IFERROR(IF(Y343=0,"",ROUNDUP(Y343/H343,0)*0.02175),"")</f>
        <v>0.9787499999999999</v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3"/>
        <v>696.6</v>
      </c>
      <c r="BN343" s="78">
        <f t="shared" si="34"/>
        <v>696.6</v>
      </c>
      <c r="BO343" s="78">
        <f t="shared" si="35"/>
        <v>0.9375</v>
      </c>
      <c r="BP343" s="78">
        <f t="shared" si="36"/>
        <v>0.9375</v>
      </c>
    </row>
    <row r="344" spans="1:68" ht="27" customHeight="1" x14ac:dyDescent="0.25">
      <c r="A344" s="63" t="s">
        <v>552</v>
      </c>
      <c r="B344" s="63" t="s">
        <v>553</v>
      </c>
      <c r="C344" s="36">
        <v>4301011832</v>
      </c>
      <c r="D344" s="557">
        <v>4607091383997</v>
      </c>
      <c r="E344" s="55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94</v>
      </c>
      <c r="N344" s="38"/>
      <c r="O344" s="37">
        <v>60</v>
      </c>
      <c r="P344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9"/>
      <c r="R344" s="559"/>
      <c r="S344" s="559"/>
      <c r="T344" s="56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4301011433</v>
      </c>
      <c r="D345" s="557">
        <v>4680115882638</v>
      </c>
      <c r="E345" s="557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116</v>
      </c>
      <c r="L345" s="37" t="s">
        <v>45</v>
      </c>
      <c r="M345" s="38" t="s">
        <v>112</v>
      </c>
      <c r="N345" s="38"/>
      <c r="O345" s="37">
        <v>90</v>
      </c>
      <c r="P345" s="6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9"/>
      <c r="R345" s="559"/>
      <c r="S345" s="559"/>
      <c r="T345" s="56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558</v>
      </c>
      <c r="B346" s="63" t="s">
        <v>559</v>
      </c>
      <c r="C346" s="36">
        <v>4301011952</v>
      </c>
      <c r="D346" s="557">
        <v>4680115884922</v>
      </c>
      <c r="E346" s="557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116</v>
      </c>
      <c r="L346" s="37" t="s">
        <v>45</v>
      </c>
      <c r="M346" s="38" t="s">
        <v>80</v>
      </c>
      <c r="N346" s="38"/>
      <c r="O346" s="37">
        <v>60</v>
      </c>
      <c r="P346" s="6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9"/>
      <c r="R346" s="559"/>
      <c r="S346" s="559"/>
      <c r="T346" s="56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548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37.5" customHeight="1" x14ac:dyDescent="0.25">
      <c r="A347" s="63" t="s">
        <v>560</v>
      </c>
      <c r="B347" s="63" t="s">
        <v>561</v>
      </c>
      <c r="C347" s="36">
        <v>4301011868</v>
      </c>
      <c r="D347" s="557">
        <v>4680115884861</v>
      </c>
      <c r="E347" s="557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9"/>
      <c r="R347" s="559"/>
      <c r="S347" s="559"/>
      <c r="T347" s="56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x14ac:dyDescent="0.2">
      <c r="A348" s="564"/>
      <c r="B348" s="564"/>
      <c r="C348" s="564"/>
      <c r="D348" s="564"/>
      <c r="E348" s="564"/>
      <c r="F348" s="564"/>
      <c r="G348" s="564"/>
      <c r="H348" s="564"/>
      <c r="I348" s="564"/>
      <c r="J348" s="564"/>
      <c r="K348" s="564"/>
      <c r="L348" s="564"/>
      <c r="M348" s="564"/>
      <c r="N348" s="564"/>
      <c r="O348" s="565"/>
      <c r="P348" s="561" t="s">
        <v>40</v>
      </c>
      <c r="Q348" s="562"/>
      <c r="R348" s="562"/>
      <c r="S348" s="562"/>
      <c r="T348" s="562"/>
      <c r="U348" s="562"/>
      <c r="V348" s="563"/>
      <c r="W348" s="42" t="s">
        <v>39</v>
      </c>
      <c r="X348" s="43">
        <f>IFERROR(X341/H341,"0")+IFERROR(X342/H342,"0")+IFERROR(X343/H343,"0")+IFERROR(X344/H344,"0")+IFERROR(X345/H345,"0")+IFERROR(X346/H346,"0")+IFERROR(X347/H347,"0")</f>
        <v>117</v>
      </c>
      <c r="Y348" s="43">
        <f>IFERROR(Y341/H341,"0")+IFERROR(Y342/H342,"0")+IFERROR(Y343/H343,"0")+IFERROR(Y344/H344,"0")+IFERROR(Y345/H345,"0")+IFERROR(Y346/H346,"0")+IFERROR(Y347/H347,"0")</f>
        <v>117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2.5447499999999996</v>
      </c>
      <c r="AA348" s="67"/>
      <c r="AB348" s="67"/>
      <c r="AC348" s="67"/>
    </row>
    <row r="349" spans="1:68" x14ac:dyDescent="0.2">
      <c r="A349" s="564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65"/>
      <c r="P349" s="561" t="s">
        <v>40</v>
      </c>
      <c r="Q349" s="562"/>
      <c r="R349" s="562"/>
      <c r="S349" s="562"/>
      <c r="T349" s="562"/>
      <c r="U349" s="562"/>
      <c r="V349" s="563"/>
      <c r="W349" s="42" t="s">
        <v>0</v>
      </c>
      <c r="X349" s="43">
        <f>IFERROR(SUM(X341:X347),"0")</f>
        <v>1755</v>
      </c>
      <c r="Y349" s="43">
        <f>IFERROR(SUM(Y341:Y347),"0")</f>
        <v>1755</v>
      </c>
      <c r="Z349" s="42"/>
      <c r="AA349" s="67"/>
      <c r="AB349" s="67"/>
      <c r="AC349" s="67"/>
    </row>
    <row r="350" spans="1:68" ht="14.25" customHeight="1" x14ac:dyDescent="0.25">
      <c r="A350" s="556" t="s">
        <v>140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66"/>
      <c r="AB350" s="66"/>
      <c r="AC350" s="80"/>
    </row>
    <row r="351" spans="1:68" ht="27" customHeight="1" x14ac:dyDescent="0.25">
      <c r="A351" s="63" t="s">
        <v>562</v>
      </c>
      <c r="B351" s="63" t="s">
        <v>563</v>
      </c>
      <c r="C351" s="36">
        <v>4301020178</v>
      </c>
      <c r="D351" s="557">
        <v>4607091383980</v>
      </c>
      <c r="E351" s="55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113</v>
      </c>
      <c r="L351" s="37" t="s">
        <v>45</v>
      </c>
      <c r="M351" s="38" t="s">
        <v>112</v>
      </c>
      <c r="N351" s="38"/>
      <c r="O351" s="37">
        <v>50</v>
      </c>
      <c r="P351" s="6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9"/>
      <c r="R351" s="559"/>
      <c r="S351" s="559"/>
      <c r="T351" s="560"/>
      <c r="U351" s="39" t="s">
        <v>45</v>
      </c>
      <c r="V351" s="39" t="s">
        <v>45</v>
      </c>
      <c r="W351" s="40" t="s">
        <v>0</v>
      </c>
      <c r="X351" s="58">
        <v>600</v>
      </c>
      <c r="Y351" s="55">
        <f>IFERROR(IF(X351="",0,CEILING((X351/$H351),1)*$H351),"")</f>
        <v>600</v>
      </c>
      <c r="Z351" s="41">
        <f>IFERROR(IF(Y351=0,"",ROUNDUP(Y351/H351,0)*0.02175),"")</f>
        <v>0.86999999999999988</v>
      </c>
      <c r="AA351" s="68" t="s">
        <v>45</v>
      </c>
      <c r="AB351" s="69" t="s">
        <v>45</v>
      </c>
      <c r="AC351" s="416" t="s">
        <v>564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619.20000000000005</v>
      </c>
      <c r="BN351" s="78">
        <f>IFERROR(Y351*I351/H351,"0")</f>
        <v>619.20000000000005</v>
      </c>
      <c r="BO351" s="78">
        <f>IFERROR(1/J351*(X351/H351),"0")</f>
        <v>0.83333333333333326</v>
      </c>
      <c r="BP351" s="78">
        <f>IFERROR(1/J351*(Y351/H351),"0")</f>
        <v>0.83333333333333326</v>
      </c>
    </row>
    <row r="352" spans="1:68" ht="16.5" customHeight="1" x14ac:dyDescent="0.25">
      <c r="A352" s="63" t="s">
        <v>565</v>
      </c>
      <c r="B352" s="63" t="s">
        <v>566</v>
      </c>
      <c r="C352" s="36">
        <v>4301020179</v>
      </c>
      <c r="D352" s="557">
        <v>4607091384178</v>
      </c>
      <c r="E352" s="557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116</v>
      </c>
      <c r="L352" s="37" t="s">
        <v>45</v>
      </c>
      <c r="M352" s="38" t="s">
        <v>112</v>
      </c>
      <c r="N352" s="38"/>
      <c r="O352" s="37">
        <v>50</v>
      </c>
      <c r="P352" s="6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9"/>
      <c r="R352" s="559"/>
      <c r="S352" s="559"/>
      <c r="T352" s="560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18" t="s">
        <v>564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564"/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5"/>
      <c r="P353" s="561" t="s">
        <v>40</v>
      </c>
      <c r="Q353" s="562"/>
      <c r="R353" s="562"/>
      <c r="S353" s="562"/>
      <c r="T353" s="562"/>
      <c r="U353" s="562"/>
      <c r="V353" s="563"/>
      <c r="W353" s="42" t="s">
        <v>39</v>
      </c>
      <c r="X353" s="43">
        <f>IFERROR(X351/H351,"0")+IFERROR(X352/H352,"0")</f>
        <v>40</v>
      </c>
      <c r="Y353" s="43">
        <f>IFERROR(Y351/H351,"0")+IFERROR(Y352/H352,"0")</f>
        <v>40</v>
      </c>
      <c r="Z353" s="43">
        <f>IFERROR(IF(Z351="",0,Z351),"0")+IFERROR(IF(Z352="",0,Z352),"0")</f>
        <v>0.86999999999999988</v>
      </c>
      <c r="AA353" s="67"/>
      <c r="AB353" s="67"/>
      <c r="AC353" s="67"/>
    </row>
    <row r="354" spans="1:68" x14ac:dyDescent="0.2">
      <c r="A354" s="564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5"/>
      <c r="P354" s="561" t="s">
        <v>40</v>
      </c>
      <c r="Q354" s="562"/>
      <c r="R354" s="562"/>
      <c r="S354" s="562"/>
      <c r="T354" s="562"/>
      <c r="U354" s="562"/>
      <c r="V354" s="563"/>
      <c r="W354" s="42" t="s">
        <v>0</v>
      </c>
      <c r="X354" s="43">
        <f>IFERROR(SUM(X351:X352),"0")</f>
        <v>600</v>
      </c>
      <c r="Y354" s="43">
        <f>IFERROR(SUM(Y351:Y352),"0")</f>
        <v>600</v>
      </c>
      <c r="Z354" s="42"/>
      <c r="AA354" s="67"/>
      <c r="AB354" s="67"/>
      <c r="AC354" s="67"/>
    </row>
    <row r="355" spans="1:68" ht="14.25" customHeight="1" x14ac:dyDescent="0.25">
      <c r="A355" s="556" t="s">
        <v>82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66"/>
      <c r="AB355" s="66"/>
      <c r="AC355" s="80"/>
    </row>
    <row r="356" spans="1:68" ht="27" customHeight="1" x14ac:dyDescent="0.25">
      <c r="A356" s="63" t="s">
        <v>567</v>
      </c>
      <c r="B356" s="63" t="s">
        <v>568</v>
      </c>
      <c r="C356" s="36">
        <v>4301051903</v>
      </c>
      <c r="D356" s="557">
        <v>4607091383928</v>
      </c>
      <c r="E356" s="557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113</v>
      </c>
      <c r="L356" s="37" t="s">
        <v>45</v>
      </c>
      <c r="M356" s="38" t="s">
        <v>86</v>
      </c>
      <c r="N356" s="38"/>
      <c r="O356" s="37">
        <v>40</v>
      </c>
      <c r="P356" s="63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9"/>
      <c r="R356" s="559"/>
      <c r="S356" s="559"/>
      <c r="T356" s="560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0" t="s">
        <v>569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570</v>
      </c>
      <c r="B357" s="63" t="s">
        <v>571</v>
      </c>
      <c r="C357" s="36">
        <v>4301051897</v>
      </c>
      <c r="D357" s="557">
        <v>4607091384260</v>
      </c>
      <c r="E357" s="557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63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9"/>
      <c r="R357" s="559"/>
      <c r="S357" s="559"/>
      <c r="T357" s="56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564"/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5"/>
      <c r="P358" s="561" t="s">
        <v>40</v>
      </c>
      <c r="Q358" s="562"/>
      <c r="R358" s="562"/>
      <c r="S358" s="562"/>
      <c r="T358" s="562"/>
      <c r="U358" s="562"/>
      <c r="V358" s="563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564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5"/>
      <c r="P359" s="561" t="s">
        <v>40</v>
      </c>
      <c r="Q359" s="562"/>
      <c r="R359" s="562"/>
      <c r="S359" s="562"/>
      <c r="T359" s="562"/>
      <c r="U359" s="562"/>
      <c r="V359" s="563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556" t="s">
        <v>170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66"/>
      <c r="AB360" s="66"/>
      <c r="AC360" s="80"/>
    </row>
    <row r="361" spans="1:68" ht="16.5" customHeight="1" x14ac:dyDescent="0.25">
      <c r="A361" s="63" t="s">
        <v>573</v>
      </c>
      <c r="B361" s="63" t="s">
        <v>574</v>
      </c>
      <c r="C361" s="36">
        <v>4301060524</v>
      </c>
      <c r="D361" s="557">
        <v>4607091384673</v>
      </c>
      <c r="E361" s="557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113</v>
      </c>
      <c r="L361" s="37" t="s">
        <v>45</v>
      </c>
      <c r="M361" s="38" t="s">
        <v>86</v>
      </c>
      <c r="N361" s="38"/>
      <c r="O361" s="37">
        <v>40</v>
      </c>
      <c r="P361" s="636" t="s">
        <v>575</v>
      </c>
      <c r="Q361" s="559"/>
      <c r="R361" s="559"/>
      <c r="S361" s="559"/>
      <c r="T361" s="560"/>
      <c r="U361" s="39" t="s">
        <v>45</v>
      </c>
      <c r="V361" s="39" t="s">
        <v>45</v>
      </c>
      <c r="W361" s="40" t="s">
        <v>0</v>
      </c>
      <c r="X361" s="58">
        <v>144</v>
      </c>
      <c r="Y361" s="55">
        <f>IFERROR(IF(X361="",0,CEILING((X361/$H361),1)*$H361),"")</f>
        <v>144</v>
      </c>
      <c r="Z361" s="41">
        <f>IFERROR(IF(Y361=0,"",ROUNDUP(Y361/H361,0)*0.01898),"")</f>
        <v>0.30368000000000001</v>
      </c>
      <c r="AA361" s="68" t="s">
        <v>45</v>
      </c>
      <c r="AB361" s="69" t="s">
        <v>45</v>
      </c>
      <c r="AC361" s="424" t="s">
        <v>576</v>
      </c>
      <c r="AG361" s="78"/>
      <c r="AJ361" s="84" t="s">
        <v>45</v>
      </c>
      <c r="AK361" s="84">
        <v>0</v>
      </c>
      <c r="BB361" s="425" t="s">
        <v>66</v>
      </c>
      <c r="BM361" s="78">
        <f>IFERROR(X361*I361/H361,"0")</f>
        <v>152.304</v>
      </c>
      <c r="BN361" s="78">
        <f>IFERROR(Y361*I361/H361,"0")</f>
        <v>152.304</v>
      </c>
      <c r="BO361" s="78">
        <f>IFERROR(1/J361*(X361/H361),"0")</f>
        <v>0.25</v>
      </c>
      <c r="BP361" s="78">
        <f>IFERROR(1/J361*(Y361/H361),"0")</f>
        <v>0.25</v>
      </c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65"/>
      <c r="P362" s="561" t="s">
        <v>40</v>
      </c>
      <c r="Q362" s="562"/>
      <c r="R362" s="562"/>
      <c r="S362" s="562"/>
      <c r="T362" s="562"/>
      <c r="U362" s="562"/>
      <c r="V362" s="563"/>
      <c r="W362" s="42" t="s">
        <v>39</v>
      </c>
      <c r="X362" s="43">
        <f>IFERROR(X361/H361,"0")</f>
        <v>16</v>
      </c>
      <c r="Y362" s="43">
        <f>IFERROR(Y361/H361,"0")</f>
        <v>16</v>
      </c>
      <c r="Z362" s="43">
        <f>IFERROR(IF(Z361="",0,Z361),"0")</f>
        <v>0.30368000000000001</v>
      </c>
      <c r="AA362" s="67"/>
      <c r="AB362" s="67"/>
      <c r="AC362" s="67"/>
    </row>
    <row r="363" spans="1:68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5"/>
      <c r="P363" s="561" t="s">
        <v>40</v>
      </c>
      <c r="Q363" s="562"/>
      <c r="R363" s="562"/>
      <c r="S363" s="562"/>
      <c r="T363" s="562"/>
      <c r="U363" s="562"/>
      <c r="V363" s="563"/>
      <c r="W363" s="42" t="s">
        <v>0</v>
      </c>
      <c r="X363" s="43">
        <f>IFERROR(SUM(X361:X361),"0")</f>
        <v>144</v>
      </c>
      <c r="Y363" s="43">
        <f>IFERROR(SUM(Y361:Y361),"0")</f>
        <v>144</v>
      </c>
      <c r="Z363" s="42"/>
      <c r="AA363" s="67"/>
      <c r="AB363" s="67"/>
      <c r="AC363" s="67"/>
    </row>
    <row r="364" spans="1:68" ht="16.5" customHeight="1" x14ac:dyDescent="0.25">
      <c r="A364" s="572" t="s">
        <v>577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5"/>
      <c r="AB364" s="65"/>
      <c r="AC364" s="79"/>
    </row>
    <row r="365" spans="1:68" ht="14.25" customHeight="1" x14ac:dyDescent="0.25">
      <c r="A365" s="556" t="s">
        <v>108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66"/>
      <c r="AB365" s="66"/>
      <c r="AC365" s="80"/>
    </row>
    <row r="366" spans="1:68" ht="37.5" customHeight="1" x14ac:dyDescent="0.25">
      <c r="A366" s="63" t="s">
        <v>578</v>
      </c>
      <c r="B366" s="63" t="s">
        <v>579</v>
      </c>
      <c r="C366" s="36">
        <v>4301011873</v>
      </c>
      <c r="D366" s="557">
        <v>4680115881907</v>
      </c>
      <c r="E366" s="557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113</v>
      </c>
      <c r="L366" s="37" t="s">
        <v>45</v>
      </c>
      <c r="M366" s="38" t="s">
        <v>80</v>
      </c>
      <c r="N366" s="38"/>
      <c r="O366" s="37">
        <v>60</v>
      </c>
      <c r="P366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9"/>
      <c r="R366" s="559"/>
      <c r="S366" s="559"/>
      <c r="T366" s="56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26" t="s">
        <v>580</v>
      </c>
      <c r="AG366" s="78"/>
      <c r="AJ366" s="84" t="s">
        <v>45</v>
      </c>
      <c r="AK366" s="84">
        <v>0</v>
      </c>
      <c r="BB366" s="427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581</v>
      </c>
      <c r="B367" s="63" t="s">
        <v>582</v>
      </c>
      <c r="C367" s="36">
        <v>4301011875</v>
      </c>
      <c r="D367" s="557">
        <v>4680115884885</v>
      </c>
      <c r="E367" s="557"/>
      <c r="F367" s="62">
        <v>0.8</v>
      </c>
      <c r="G367" s="37">
        <v>15</v>
      </c>
      <c r="H367" s="62">
        <v>12</v>
      </c>
      <c r="I367" s="62">
        <v>12.435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63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9"/>
      <c r="R367" s="559"/>
      <c r="S367" s="559"/>
      <c r="T367" s="560"/>
      <c r="U367" s="39" t="s">
        <v>45</v>
      </c>
      <c r="V367" s="39" t="s">
        <v>45</v>
      </c>
      <c r="W367" s="40" t="s">
        <v>0</v>
      </c>
      <c r="X367" s="58">
        <v>360</v>
      </c>
      <c r="Y367" s="55">
        <f>IFERROR(IF(X367="",0,CEILING((X367/$H367),1)*$H367),"")</f>
        <v>360</v>
      </c>
      <c r="Z367" s="41">
        <f>IFERROR(IF(Y367=0,"",ROUNDUP(Y367/H367,0)*0.01898),"")</f>
        <v>0.56940000000000002</v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373.05</v>
      </c>
      <c r="BN367" s="78">
        <f>IFERROR(Y367*I367/H367,"0")</f>
        <v>373.05</v>
      </c>
      <c r="BO367" s="78">
        <f>IFERROR(1/J367*(X367/H367),"0")</f>
        <v>0.46875</v>
      </c>
      <c r="BP367" s="78">
        <f>IFERROR(1/J367*(Y367/H367),"0")</f>
        <v>0.46875</v>
      </c>
    </row>
    <row r="368" spans="1:68" ht="37.5" customHeight="1" x14ac:dyDescent="0.25">
      <c r="A368" s="63" t="s">
        <v>584</v>
      </c>
      <c r="B368" s="63" t="s">
        <v>585</v>
      </c>
      <c r="C368" s="36">
        <v>4301011871</v>
      </c>
      <c r="D368" s="557">
        <v>4680115884908</v>
      </c>
      <c r="E368" s="557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116</v>
      </c>
      <c r="L368" s="37" t="s">
        <v>45</v>
      </c>
      <c r="M368" s="38" t="s">
        <v>80</v>
      </c>
      <c r="N368" s="38"/>
      <c r="O368" s="37">
        <v>60</v>
      </c>
      <c r="P368" s="6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9"/>
      <c r="R368" s="559"/>
      <c r="S368" s="559"/>
      <c r="T368" s="5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30" t="s">
        <v>583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564"/>
      <c r="B369" s="564"/>
      <c r="C369" s="564"/>
      <c r="D369" s="564"/>
      <c r="E369" s="564"/>
      <c r="F369" s="564"/>
      <c r="G369" s="564"/>
      <c r="H369" s="564"/>
      <c r="I369" s="564"/>
      <c r="J369" s="564"/>
      <c r="K369" s="564"/>
      <c r="L369" s="564"/>
      <c r="M369" s="564"/>
      <c r="N369" s="564"/>
      <c r="O369" s="565"/>
      <c r="P369" s="561" t="s">
        <v>40</v>
      </c>
      <c r="Q369" s="562"/>
      <c r="R369" s="562"/>
      <c r="S369" s="562"/>
      <c r="T369" s="562"/>
      <c r="U369" s="562"/>
      <c r="V369" s="563"/>
      <c r="W369" s="42" t="s">
        <v>39</v>
      </c>
      <c r="X369" s="43">
        <f>IFERROR(X366/H366,"0")+IFERROR(X367/H367,"0")+IFERROR(X368/H368,"0")</f>
        <v>30</v>
      </c>
      <c r="Y369" s="43">
        <f>IFERROR(Y366/H366,"0")+IFERROR(Y367/H367,"0")+IFERROR(Y368/H368,"0")</f>
        <v>30</v>
      </c>
      <c r="Z369" s="43">
        <f>IFERROR(IF(Z366="",0,Z366),"0")+IFERROR(IF(Z367="",0,Z367),"0")+IFERROR(IF(Z368="",0,Z368),"0")</f>
        <v>0.56940000000000002</v>
      </c>
      <c r="AA369" s="67"/>
      <c r="AB369" s="67"/>
      <c r="AC369" s="67"/>
    </row>
    <row r="370" spans="1:68" x14ac:dyDescent="0.2">
      <c r="A370" s="564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65"/>
      <c r="P370" s="561" t="s">
        <v>40</v>
      </c>
      <c r="Q370" s="562"/>
      <c r="R370" s="562"/>
      <c r="S370" s="562"/>
      <c r="T370" s="562"/>
      <c r="U370" s="562"/>
      <c r="V370" s="563"/>
      <c r="W370" s="42" t="s">
        <v>0</v>
      </c>
      <c r="X370" s="43">
        <f>IFERROR(SUM(X366:X368),"0")</f>
        <v>360</v>
      </c>
      <c r="Y370" s="43">
        <f>IFERROR(SUM(Y366:Y368),"0")</f>
        <v>360</v>
      </c>
      <c r="Z370" s="42"/>
      <c r="AA370" s="67"/>
      <c r="AB370" s="67"/>
      <c r="AC370" s="67"/>
    </row>
    <row r="371" spans="1:68" ht="14.25" customHeight="1" x14ac:dyDescent="0.25">
      <c r="A371" s="556" t="s">
        <v>76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66"/>
      <c r="AB371" s="66"/>
      <c r="AC371" s="80"/>
    </row>
    <row r="372" spans="1:68" ht="27" customHeight="1" x14ac:dyDescent="0.25">
      <c r="A372" s="63" t="s">
        <v>586</v>
      </c>
      <c r="B372" s="63" t="s">
        <v>587</v>
      </c>
      <c r="C372" s="36">
        <v>4301031303</v>
      </c>
      <c r="D372" s="557">
        <v>4607091384802</v>
      </c>
      <c r="E372" s="557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116</v>
      </c>
      <c r="L372" s="37" t="s">
        <v>45</v>
      </c>
      <c r="M372" s="38" t="s">
        <v>80</v>
      </c>
      <c r="N372" s="38"/>
      <c r="O372" s="37">
        <v>35</v>
      </c>
      <c r="P372" s="6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9"/>
      <c r="R372" s="559"/>
      <c r="S372" s="559"/>
      <c r="T372" s="56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2" t="s">
        <v>588</v>
      </c>
      <c r="AG372" s="78"/>
      <c r="AJ372" s="84" t="s">
        <v>45</v>
      </c>
      <c r="AK372" s="84">
        <v>0</v>
      </c>
      <c r="BB372" s="433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564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65"/>
      <c r="P373" s="561" t="s">
        <v>40</v>
      </c>
      <c r="Q373" s="562"/>
      <c r="R373" s="562"/>
      <c r="S373" s="562"/>
      <c r="T373" s="562"/>
      <c r="U373" s="562"/>
      <c r="V373" s="563"/>
      <c r="W373" s="42" t="s">
        <v>39</v>
      </c>
      <c r="X373" s="43">
        <f>IFERROR(X372/H372,"0")</f>
        <v>0</v>
      </c>
      <c r="Y373" s="43">
        <f>IFERROR(Y372/H372,"0")</f>
        <v>0</v>
      </c>
      <c r="Z373" s="43">
        <f>IFERROR(IF(Z372="",0,Z372),"0")</f>
        <v>0</v>
      </c>
      <c r="AA373" s="67"/>
      <c r="AB373" s="67"/>
      <c r="AC373" s="67"/>
    </row>
    <row r="374" spans="1:68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65"/>
      <c r="P374" s="561" t="s">
        <v>40</v>
      </c>
      <c r="Q374" s="562"/>
      <c r="R374" s="562"/>
      <c r="S374" s="562"/>
      <c r="T374" s="562"/>
      <c r="U374" s="562"/>
      <c r="V374" s="563"/>
      <c r="W374" s="42" t="s">
        <v>0</v>
      </c>
      <c r="X374" s="43">
        <f>IFERROR(SUM(X372:X372),"0")</f>
        <v>0</v>
      </c>
      <c r="Y374" s="43">
        <f>IFERROR(SUM(Y372:Y372),"0")</f>
        <v>0</v>
      </c>
      <c r="Z374" s="42"/>
      <c r="AA374" s="67"/>
      <c r="AB374" s="67"/>
      <c r="AC374" s="67"/>
    </row>
    <row r="375" spans="1:68" ht="14.25" customHeight="1" x14ac:dyDescent="0.25">
      <c r="A375" s="556" t="s">
        <v>82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66"/>
      <c r="AB375" s="66"/>
      <c r="AC375" s="80"/>
    </row>
    <row r="376" spans="1:68" ht="27" customHeight="1" x14ac:dyDescent="0.25">
      <c r="A376" s="63" t="s">
        <v>589</v>
      </c>
      <c r="B376" s="63" t="s">
        <v>590</v>
      </c>
      <c r="C376" s="36">
        <v>4301051899</v>
      </c>
      <c r="D376" s="557">
        <v>4607091384246</v>
      </c>
      <c r="E376" s="557"/>
      <c r="F376" s="62">
        <v>1.5</v>
      </c>
      <c r="G376" s="37">
        <v>6</v>
      </c>
      <c r="H376" s="62">
        <v>9</v>
      </c>
      <c r="I376" s="62">
        <v>9.5190000000000001</v>
      </c>
      <c r="J376" s="37">
        <v>64</v>
      </c>
      <c r="K376" s="37" t="s">
        <v>113</v>
      </c>
      <c r="L376" s="37" t="s">
        <v>45</v>
      </c>
      <c r="M376" s="38" t="s">
        <v>86</v>
      </c>
      <c r="N376" s="38"/>
      <c r="O376" s="37">
        <v>40</v>
      </c>
      <c r="P376" s="6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9"/>
      <c r="R376" s="559"/>
      <c r="S376" s="559"/>
      <c r="T376" s="560"/>
      <c r="U376" s="39" t="s">
        <v>45</v>
      </c>
      <c r="V376" s="39" t="s">
        <v>45</v>
      </c>
      <c r="W376" s="40" t="s">
        <v>0</v>
      </c>
      <c r="X376" s="58">
        <v>504</v>
      </c>
      <c r="Y376" s="55">
        <f>IFERROR(IF(X376="",0,CEILING((X376/$H376),1)*$H376),"")</f>
        <v>504</v>
      </c>
      <c r="Z376" s="41">
        <f>IFERROR(IF(Y376=0,"",ROUNDUP(Y376/H376,0)*0.01898),"")</f>
        <v>1.06288</v>
      </c>
      <c r="AA376" s="68" t="s">
        <v>45</v>
      </c>
      <c r="AB376" s="69" t="s">
        <v>45</v>
      </c>
      <c r="AC376" s="434" t="s">
        <v>591</v>
      </c>
      <c r="AG376" s="78"/>
      <c r="AJ376" s="84" t="s">
        <v>45</v>
      </c>
      <c r="AK376" s="84">
        <v>0</v>
      </c>
      <c r="BB376" s="435" t="s">
        <v>66</v>
      </c>
      <c r="BM376" s="78">
        <f>IFERROR(X376*I376/H376,"0")</f>
        <v>533.06399999999996</v>
      </c>
      <c r="BN376" s="78">
        <f>IFERROR(Y376*I376/H376,"0")</f>
        <v>533.06399999999996</v>
      </c>
      <c r="BO376" s="78">
        <f>IFERROR(1/J376*(X376/H376),"0")</f>
        <v>0.875</v>
      </c>
      <c r="BP376" s="78">
        <f>IFERROR(1/J376*(Y376/H376),"0")</f>
        <v>0.875</v>
      </c>
    </row>
    <row r="377" spans="1:68" ht="27" customHeight="1" x14ac:dyDescent="0.25">
      <c r="A377" s="63" t="s">
        <v>592</v>
      </c>
      <c r="B377" s="63" t="s">
        <v>593</v>
      </c>
      <c r="C377" s="36">
        <v>4301051660</v>
      </c>
      <c r="D377" s="557">
        <v>4607091384253</v>
      </c>
      <c r="E377" s="557"/>
      <c r="F377" s="62">
        <v>0.4</v>
      </c>
      <c r="G377" s="37">
        <v>6</v>
      </c>
      <c r="H377" s="62">
        <v>2.4</v>
      </c>
      <c r="I377" s="62">
        <v>2.6640000000000001</v>
      </c>
      <c r="J377" s="37">
        <v>182</v>
      </c>
      <c r="K377" s="37" t="s">
        <v>87</v>
      </c>
      <c r="L377" s="37" t="s">
        <v>45</v>
      </c>
      <c r="M377" s="38" t="s">
        <v>86</v>
      </c>
      <c r="N377" s="38"/>
      <c r="O377" s="37">
        <v>40</v>
      </c>
      <c r="P377" s="6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9"/>
      <c r="R377" s="559"/>
      <c r="S377" s="559"/>
      <c r="T377" s="560"/>
      <c r="U377" s="39" t="s">
        <v>45</v>
      </c>
      <c r="V377" s="39" t="s">
        <v>45</v>
      </c>
      <c r="W377" s="40" t="s">
        <v>0</v>
      </c>
      <c r="X377" s="58">
        <v>115.2</v>
      </c>
      <c r="Y377" s="55">
        <f>IFERROR(IF(X377="",0,CEILING((X377/$H377),1)*$H377),"")</f>
        <v>115.19999999999999</v>
      </c>
      <c r="Z377" s="41">
        <f>IFERROR(IF(Y377=0,"",ROUNDUP(Y377/H377,0)*0.00651),"")</f>
        <v>0.31247999999999998</v>
      </c>
      <c r="AA377" s="68" t="s">
        <v>45</v>
      </c>
      <c r="AB377" s="69" t="s">
        <v>45</v>
      </c>
      <c r="AC377" s="436" t="s">
        <v>591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127.87200000000001</v>
      </c>
      <c r="BN377" s="78">
        <f>IFERROR(Y377*I377/H377,"0")</f>
        <v>127.87199999999999</v>
      </c>
      <c r="BO377" s="78">
        <f>IFERROR(1/J377*(X377/H377),"0")</f>
        <v>0.26373626373626374</v>
      </c>
      <c r="BP377" s="78">
        <f>IFERROR(1/J377*(Y377/H377),"0")</f>
        <v>0.26373626373626374</v>
      </c>
    </row>
    <row r="378" spans="1:68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65"/>
      <c r="P378" s="561" t="s">
        <v>40</v>
      </c>
      <c r="Q378" s="562"/>
      <c r="R378" s="562"/>
      <c r="S378" s="562"/>
      <c r="T378" s="562"/>
      <c r="U378" s="562"/>
      <c r="V378" s="563"/>
      <c r="W378" s="42" t="s">
        <v>39</v>
      </c>
      <c r="X378" s="43">
        <f>IFERROR(X376/H376,"0")+IFERROR(X377/H377,"0")</f>
        <v>104</v>
      </c>
      <c r="Y378" s="43">
        <f>IFERROR(Y376/H376,"0")+IFERROR(Y377/H377,"0")</f>
        <v>104</v>
      </c>
      <c r="Z378" s="43">
        <f>IFERROR(IF(Z376="",0,Z376),"0")+IFERROR(IF(Z377="",0,Z377),"0")</f>
        <v>1.3753600000000001</v>
      </c>
      <c r="AA378" s="67"/>
      <c r="AB378" s="67"/>
      <c r="AC378" s="67"/>
    </row>
    <row r="379" spans="1:68" x14ac:dyDescent="0.2">
      <c r="A379" s="564"/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5"/>
      <c r="P379" s="561" t="s">
        <v>40</v>
      </c>
      <c r="Q379" s="562"/>
      <c r="R379" s="562"/>
      <c r="S379" s="562"/>
      <c r="T379" s="562"/>
      <c r="U379" s="562"/>
      <c r="V379" s="563"/>
      <c r="W379" s="42" t="s">
        <v>0</v>
      </c>
      <c r="X379" s="43">
        <f>IFERROR(SUM(X376:X377),"0")</f>
        <v>619.20000000000005</v>
      </c>
      <c r="Y379" s="43">
        <f>IFERROR(SUM(Y376:Y377),"0")</f>
        <v>619.20000000000005</v>
      </c>
      <c r="Z379" s="42"/>
      <c r="AA379" s="67"/>
      <c r="AB379" s="67"/>
      <c r="AC379" s="67"/>
    </row>
    <row r="380" spans="1:68" ht="14.25" customHeight="1" x14ac:dyDescent="0.25">
      <c r="A380" s="556" t="s">
        <v>170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66"/>
      <c r="AB380" s="66"/>
      <c r="AC380" s="80"/>
    </row>
    <row r="381" spans="1:68" ht="27" customHeight="1" x14ac:dyDescent="0.25">
      <c r="A381" s="63" t="s">
        <v>594</v>
      </c>
      <c r="B381" s="63" t="s">
        <v>595</v>
      </c>
      <c r="C381" s="36">
        <v>4301060441</v>
      </c>
      <c r="D381" s="557">
        <v>4607091389357</v>
      </c>
      <c r="E381" s="557"/>
      <c r="F381" s="62">
        <v>1.5</v>
      </c>
      <c r="G381" s="37">
        <v>6</v>
      </c>
      <c r="H381" s="62">
        <v>9</v>
      </c>
      <c r="I381" s="62">
        <v>9.4350000000000005</v>
      </c>
      <c r="J381" s="37">
        <v>64</v>
      </c>
      <c r="K381" s="37" t="s">
        <v>113</v>
      </c>
      <c r="L381" s="37" t="s">
        <v>45</v>
      </c>
      <c r="M381" s="38" t="s">
        <v>86</v>
      </c>
      <c r="N381" s="38"/>
      <c r="O381" s="37">
        <v>40</v>
      </c>
      <c r="P381" s="62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9"/>
      <c r="R381" s="559"/>
      <c r="S381" s="559"/>
      <c r="T381" s="5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38" t="s">
        <v>596</v>
      </c>
      <c r="AG381" s="78"/>
      <c r="AJ381" s="84" t="s">
        <v>45</v>
      </c>
      <c r="AK381" s="84">
        <v>0</v>
      </c>
      <c r="BB381" s="43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564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5"/>
      <c r="P382" s="561" t="s">
        <v>40</v>
      </c>
      <c r="Q382" s="562"/>
      <c r="R382" s="562"/>
      <c r="S382" s="562"/>
      <c r="T382" s="562"/>
      <c r="U382" s="562"/>
      <c r="V382" s="563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5"/>
      <c r="P383" s="561" t="s">
        <v>40</v>
      </c>
      <c r="Q383" s="562"/>
      <c r="R383" s="562"/>
      <c r="S383" s="562"/>
      <c r="T383" s="562"/>
      <c r="U383" s="562"/>
      <c r="V383" s="563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27.75" customHeight="1" x14ac:dyDescent="0.2">
      <c r="A384" s="580" t="s">
        <v>597</v>
      </c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0"/>
      <c r="P384" s="580"/>
      <c r="Q384" s="580"/>
      <c r="R384" s="580"/>
      <c r="S384" s="580"/>
      <c r="T384" s="580"/>
      <c r="U384" s="580"/>
      <c r="V384" s="580"/>
      <c r="W384" s="580"/>
      <c r="X384" s="580"/>
      <c r="Y384" s="580"/>
      <c r="Z384" s="580"/>
      <c r="AA384" s="54"/>
      <c r="AB384" s="54"/>
      <c r="AC384" s="54"/>
    </row>
    <row r="385" spans="1:68" ht="16.5" customHeight="1" x14ac:dyDescent="0.25">
      <c r="A385" s="572" t="s">
        <v>598</v>
      </c>
      <c r="B385" s="572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2"/>
      <c r="O385" s="572"/>
      <c r="P385" s="572"/>
      <c r="Q385" s="572"/>
      <c r="R385" s="572"/>
      <c r="S385" s="572"/>
      <c r="T385" s="572"/>
      <c r="U385" s="572"/>
      <c r="V385" s="572"/>
      <c r="W385" s="572"/>
      <c r="X385" s="572"/>
      <c r="Y385" s="572"/>
      <c r="Z385" s="572"/>
      <c r="AA385" s="65"/>
      <c r="AB385" s="65"/>
      <c r="AC385" s="79"/>
    </row>
    <row r="386" spans="1:68" ht="14.25" customHeight="1" x14ac:dyDescent="0.25">
      <c r="A386" s="556" t="s">
        <v>76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66"/>
      <c r="AB386" s="66"/>
      <c r="AC386" s="80"/>
    </row>
    <row r="387" spans="1:68" ht="27" customHeight="1" x14ac:dyDescent="0.25">
      <c r="A387" s="63" t="s">
        <v>599</v>
      </c>
      <c r="B387" s="63" t="s">
        <v>600</v>
      </c>
      <c r="C387" s="36">
        <v>4301031405</v>
      </c>
      <c r="D387" s="557">
        <v>4680115886100</v>
      </c>
      <c r="E387" s="557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116</v>
      </c>
      <c r="L387" s="37" t="s">
        <v>45</v>
      </c>
      <c r="M387" s="38" t="s">
        <v>80</v>
      </c>
      <c r="N387" s="38"/>
      <c r="O387" s="37">
        <v>50</v>
      </c>
      <c r="P387" s="62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9"/>
      <c r="R387" s="559"/>
      <c r="S387" s="559"/>
      <c r="T387" s="56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ref="Y387:Y396" si="37">IFERROR(IF(X387="",0,CEILING((X387/$H387),1)*$H387),"")</f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0" t="s">
        <v>601</v>
      </c>
      <c r="AG387" s="78"/>
      <c r="AJ387" s="84" t="s">
        <v>45</v>
      </c>
      <c r="AK387" s="84">
        <v>0</v>
      </c>
      <c r="BB387" s="441" t="s">
        <v>66</v>
      </c>
      <c r="BM387" s="78">
        <f t="shared" ref="BM387:BM396" si="38">IFERROR(X387*I387/H387,"0")</f>
        <v>0</v>
      </c>
      <c r="BN387" s="78">
        <f t="shared" ref="BN387:BN396" si="39">IFERROR(Y387*I387/H387,"0")</f>
        <v>0</v>
      </c>
      <c r="BO387" s="78">
        <f t="shared" ref="BO387:BO396" si="40">IFERROR(1/J387*(X387/H387),"0")</f>
        <v>0</v>
      </c>
      <c r="BP387" s="78">
        <f t="shared" ref="BP387:BP396" si="41">IFERROR(1/J387*(Y387/H387),"0")</f>
        <v>0</v>
      </c>
    </row>
    <row r="388" spans="1:68" ht="27" customHeight="1" x14ac:dyDescent="0.25">
      <c r="A388" s="63" t="s">
        <v>602</v>
      </c>
      <c r="B388" s="63" t="s">
        <v>603</v>
      </c>
      <c r="C388" s="36">
        <v>4301031406</v>
      </c>
      <c r="D388" s="557">
        <v>4680115886117</v>
      </c>
      <c r="E388" s="557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9"/>
      <c r="R388" s="559"/>
      <c r="S388" s="559"/>
      <c r="T388" s="56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si="38"/>
        <v>0</v>
      </c>
      <c r="BN388" s="78">
        <f t="shared" si="39"/>
        <v>0</v>
      </c>
      <c r="BO388" s="78">
        <f t="shared" si="40"/>
        <v>0</v>
      </c>
      <c r="BP388" s="78">
        <f t="shared" si="41"/>
        <v>0</v>
      </c>
    </row>
    <row r="389" spans="1:68" ht="27" customHeight="1" x14ac:dyDescent="0.25">
      <c r="A389" s="63" t="s">
        <v>602</v>
      </c>
      <c r="B389" s="63" t="s">
        <v>605</v>
      </c>
      <c r="C389" s="36">
        <v>4301031382</v>
      </c>
      <c r="D389" s="557">
        <v>4680115886117</v>
      </c>
      <c r="E389" s="55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62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9"/>
      <c r="R389" s="559"/>
      <c r="S389" s="559"/>
      <c r="T389" s="56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604</v>
      </c>
      <c r="AG389" s="78"/>
      <c r="AJ389" s="84" t="s">
        <v>45</v>
      </c>
      <c r="AK389" s="84">
        <v>0</v>
      </c>
      <c r="BB389" s="445" t="s">
        <v>66</v>
      </c>
      <c r="BM389" s="78">
        <f t="shared" si="38"/>
        <v>0</v>
      </c>
      <c r="BN389" s="78">
        <f t="shared" si="39"/>
        <v>0</v>
      </c>
      <c r="BO389" s="78">
        <f t="shared" si="40"/>
        <v>0</v>
      </c>
      <c r="BP389" s="78">
        <f t="shared" si="41"/>
        <v>0</v>
      </c>
    </row>
    <row r="390" spans="1:68" ht="27" customHeight="1" x14ac:dyDescent="0.25">
      <c r="A390" s="63" t="s">
        <v>606</v>
      </c>
      <c r="B390" s="63" t="s">
        <v>607</v>
      </c>
      <c r="C390" s="36">
        <v>4301031402</v>
      </c>
      <c r="D390" s="557">
        <v>4680115886124</v>
      </c>
      <c r="E390" s="55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62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9"/>
      <c r="R390" s="559"/>
      <c r="S390" s="559"/>
      <c r="T390" s="56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608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609</v>
      </c>
      <c r="B391" s="63" t="s">
        <v>610</v>
      </c>
      <c r="C391" s="36">
        <v>4301031366</v>
      </c>
      <c r="D391" s="557">
        <v>4680115883147</v>
      </c>
      <c r="E391" s="557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81</v>
      </c>
      <c r="L391" s="37" t="s">
        <v>45</v>
      </c>
      <c r="M391" s="38" t="s">
        <v>80</v>
      </c>
      <c r="N391" s="38"/>
      <c r="O391" s="37">
        <v>50</v>
      </c>
      <c r="P391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9"/>
      <c r="R391" s="559"/>
      <c r="S391" s="559"/>
      <c r="T391" s="56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 t="shared" ref="Z391:Z396" si="42">IFERROR(IF(Y391=0,"",ROUNDUP(Y391/H391,0)*0.00502),"")</f>
        <v/>
      </c>
      <c r="AA391" s="68" t="s">
        <v>45</v>
      </c>
      <c r="AB391" s="69" t="s">
        <v>45</v>
      </c>
      <c r="AC391" s="448" t="s">
        <v>601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611</v>
      </c>
      <c r="B392" s="63" t="s">
        <v>612</v>
      </c>
      <c r="C392" s="36">
        <v>4301031362</v>
      </c>
      <c r="D392" s="557">
        <v>4607091384338</v>
      </c>
      <c r="E392" s="557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6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9"/>
      <c r="R392" s="559"/>
      <c r="S392" s="559"/>
      <c r="T392" s="56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 t="shared" si="42"/>
        <v/>
      </c>
      <c r="AA392" s="68" t="s">
        <v>45</v>
      </c>
      <c r="AB392" s="69" t="s">
        <v>45</v>
      </c>
      <c r="AC392" s="450" t="s">
        <v>601</v>
      </c>
      <c r="AG392" s="78"/>
      <c r="AJ392" s="84" t="s">
        <v>45</v>
      </c>
      <c r="AK392" s="84">
        <v>0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37.5" customHeight="1" x14ac:dyDescent="0.25">
      <c r="A393" s="63" t="s">
        <v>613</v>
      </c>
      <c r="B393" s="63" t="s">
        <v>614</v>
      </c>
      <c r="C393" s="36">
        <v>4301031361</v>
      </c>
      <c r="D393" s="557">
        <v>4607091389524</v>
      </c>
      <c r="E393" s="557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1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9"/>
      <c r="R393" s="559"/>
      <c r="S393" s="559"/>
      <c r="T393" s="56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si="42"/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616</v>
      </c>
      <c r="B394" s="63" t="s">
        <v>617</v>
      </c>
      <c r="C394" s="36">
        <v>4301031364</v>
      </c>
      <c r="D394" s="557">
        <v>4680115883161</v>
      </c>
      <c r="E394" s="557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9"/>
      <c r="R394" s="559"/>
      <c r="S394" s="559"/>
      <c r="T394" s="56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27" customHeight="1" x14ac:dyDescent="0.25">
      <c r="A395" s="63" t="s">
        <v>619</v>
      </c>
      <c r="B395" s="63" t="s">
        <v>620</v>
      </c>
      <c r="C395" s="36">
        <v>4301031358</v>
      </c>
      <c r="D395" s="557">
        <v>4607091389531</v>
      </c>
      <c r="E395" s="55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9"/>
      <c r="R395" s="559"/>
      <c r="S395" s="559"/>
      <c r="T395" s="56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37.5" customHeight="1" x14ac:dyDescent="0.25">
      <c r="A396" s="63" t="s">
        <v>622</v>
      </c>
      <c r="B396" s="63" t="s">
        <v>623</v>
      </c>
      <c r="C396" s="36">
        <v>4301031360</v>
      </c>
      <c r="D396" s="557">
        <v>4607091384345</v>
      </c>
      <c r="E396" s="55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9"/>
      <c r="R396" s="559"/>
      <c r="S396" s="559"/>
      <c r="T396" s="56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x14ac:dyDescent="0.2">
      <c r="A397" s="564"/>
      <c r="B397" s="564"/>
      <c r="C397" s="564"/>
      <c r="D397" s="564"/>
      <c r="E397" s="564"/>
      <c r="F397" s="564"/>
      <c r="G397" s="564"/>
      <c r="H397" s="564"/>
      <c r="I397" s="564"/>
      <c r="J397" s="564"/>
      <c r="K397" s="564"/>
      <c r="L397" s="564"/>
      <c r="M397" s="564"/>
      <c r="N397" s="564"/>
      <c r="O397" s="565"/>
      <c r="P397" s="561" t="s">
        <v>40</v>
      </c>
      <c r="Q397" s="562"/>
      <c r="R397" s="562"/>
      <c r="S397" s="562"/>
      <c r="T397" s="562"/>
      <c r="U397" s="562"/>
      <c r="V397" s="563"/>
      <c r="W397" s="42" t="s">
        <v>39</v>
      </c>
      <c r="X397" s="43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43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43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564"/>
      <c r="B398" s="564"/>
      <c r="C398" s="564"/>
      <c r="D398" s="564"/>
      <c r="E398" s="564"/>
      <c r="F398" s="564"/>
      <c r="G398" s="564"/>
      <c r="H398" s="564"/>
      <c r="I398" s="564"/>
      <c r="J398" s="564"/>
      <c r="K398" s="564"/>
      <c r="L398" s="564"/>
      <c r="M398" s="564"/>
      <c r="N398" s="564"/>
      <c r="O398" s="565"/>
      <c r="P398" s="561" t="s">
        <v>40</v>
      </c>
      <c r="Q398" s="562"/>
      <c r="R398" s="562"/>
      <c r="S398" s="562"/>
      <c r="T398" s="562"/>
      <c r="U398" s="562"/>
      <c r="V398" s="563"/>
      <c r="W398" s="42" t="s">
        <v>0</v>
      </c>
      <c r="X398" s="43">
        <f>IFERROR(SUM(X387:X396),"0")</f>
        <v>0</v>
      </c>
      <c r="Y398" s="43">
        <f>IFERROR(SUM(Y387:Y396),"0")</f>
        <v>0</v>
      </c>
      <c r="Z398" s="42"/>
      <c r="AA398" s="67"/>
      <c r="AB398" s="67"/>
      <c r="AC398" s="67"/>
    </row>
    <row r="399" spans="1:68" ht="14.25" customHeight="1" x14ac:dyDescent="0.25">
      <c r="A399" s="556" t="s">
        <v>82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66"/>
      <c r="AB399" s="66"/>
      <c r="AC399" s="80"/>
    </row>
    <row r="400" spans="1:68" ht="27" customHeight="1" x14ac:dyDescent="0.25">
      <c r="A400" s="63" t="s">
        <v>624</v>
      </c>
      <c r="B400" s="63" t="s">
        <v>625</v>
      </c>
      <c r="C400" s="36">
        <v>4301051284</v>
      </c>
      <c r="D400" s="557">
        <v>4607091384352</v>
      </c>
      <c r="E400" s="557"/>
      <c r="F400" s="62">
        <v>0.6</v>
      </c>
      <c r="G400" s="37">
        <v>4</v>
      </c>
      <c r="H400" s="62">
        <v>2.4</v>
      </c>
      <c r="I400" s="62">
        <v>2.6459999999999999</v>
      </c>
      <c r="J400" s="37">
        <v>132</v>
      </c>
      <c r="K400" s="37" t="s">
        <v>116</v>
      </c>
      <c r="L400" s="37" t="s">
        <v>45</v>
      </c>
      <c r="M400" s="38" t="s">
        <v>86</v>
      </c>
      <c r="N400" s="38"/>
      <c r="O400" s="37">
        <v>45</v>
      </c>
      <c r="P400" s="6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9"/>
      <c r="R400" s="559"/>
      <c r="S400" s="559"/>
      <c r="T400" s="56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0" t="s">
        <v>626</v>
      </c>
      <c r="AG400" s="78"/>
      <c r="AJ400" s="84" t="s">
        <v>45</v>
      </c>
      <c r="AK400" s="84">
        <v>0</v>
      </c>
      <c r="BB400" s="46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627</v>
      </c>
      <c r="B401" s="63" t="s">
        <v>628</v>
      </c>
      <c r="C401" s="36">
        <v>4301051431</v>
      </c>
      <c r="D401" s="557">
        <v>4607091389654</v>
      </c>
      <c r="E401" s="557"/>
      <c r="F401" s="62">
        <v>0.33</v>
      </c>
      <c r="G401" s="37">
        <v>6</v>
      </c>
      <c r="H401" s="62">
        <v>1.98</v>
      </c>
      <c r="I401" s="62">
        <v>2.238</v>
      </c>
      <c r="J401" s="37">
        <v>182</v>
      </c>
      <c r="K401" s="37" t="s">
        <v>87</v>
      </c>
      <c r="L401" s="37" t="s">
        <v>45</v>
      </c>
      <c r="M401" s="38" t="s">
        <v>86</v>
      </c>
      <c r="N401" s="38"/>
      <c r="O401" s="37">
        <v>45</v>
      </c>
      <c r="P401" s="6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9"/>
      <c r="R401" s="559"/>
      <c r="S401" s="559"/>
      <c r="T401" s="5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IFERROR(IF(Y401=0,"",ROUNDUP(Y401/H401,0)*0.00651),"")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65"/>
      <c r="P402" s="561" t="s">
        <v>40</v>
      </c>
      <c r="Q402" s="562"/>
      <c r="R402" s="562"/>
      <c r="S402" s="562"/>
      <c r="T402" s="562"/>
      <c r="U402" s="562"/>
      <c r="V402" s="563"/>
      <c r="W402" s="42" t="s">
        <v>39</v>
      </c>
      <c r="X402" s="43">
        <f>IFERROR(X400/H400,"0")+IFERROR(X401/H401,"0")</f>
        <v>0</v>
      </c>
      <c r="Y402" s="43">
        <f>IFERROR(Y400/H400,"0")+IFERROR(Y401/H401,"0")</f>
        <v>0</v>
      </c>
      <c r="Z402" s="43">
        <f>IFERROR(IF(Z400="",0,Z400),"0")+IFERROR(IF(Z401="",0,Z401),"0")</f>
        <v>0</v>
      </c>
      <c r="AA402" s="67"/>
      <c r="AB402" s="67"/>
      <c r="AC402" s="67"/>
    </row>
    <row r="403" spans="1:68" x14ac:dyDescent="0.2">
      <c r="A403" s="564"/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5"/>
      <c r="P403" s="561" t="s">
        <v>40</v>
      </c>
      <c r="Q403" s="562"/>
      <c r="R403" s="562"/>
      <c r="S403" s="562"/>
      <c r="T403" s="562"/>
      <c r="U403" s="562"/>
      <c r="V403" s="563"/>
      <c r="W403" s="42" t="s">
        <v>0</v>
      </c>
      <c r="X403" s="43">
        <f>IFERROR(SUM(X400:X401),"0")</f>
        <v>0</v>
      </c>
      <c r="Y403" s="43">
        <f>IFERROR(SUM(Y400:Y401),"0")</f>
        <v>0</v>
      </c>
      <c r="Z403" s="42"/>
      <c r="AA403" s="67"/>
      <c r="AB403" s="67"/>
      <c r="AC403" s="67"/>
    </row>
    <row r="404" spans="1:68" ht="16.5" customHeight="1" x14ac:dyDescent="0.25">
      <c r="A404" s="572" t="s">
        <v>630</v>
      </c>
      <c r="B404" s="572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2"/>
      <c r="O404" s="572"/>
      <c r="P404" s="572"/>
      <c r="Q404" s="572"/>
      <c r="R404" s="572"/>
      <c r="S404" s="572"/>
      <c r="T404" s="572"/>
      <c r="U404" s="572"/>
      <c r="V404" s="572"/>
      <c r="W404" s="572"/>
      <c r="X404" s="572"/>
      <c r="Y404" s="572"/>
      <c r="Z404" s="572"/>
      <c r="AA404" s="65"/>
      <c r="AB404" s="65"/>
      <c r="AC404" s="79"/>
    </row>
    <row r="405" spans="1:68" ht="14.25" customHeight="1" x14ac:dyDescent="0.25">
      <c r="A405" s="556" t="s">
        <v>140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66"/>
      <c r="AB405" s="66"/>
      <c r="AC405" s="80"/>
    </row>
    <row r="406" spans="1:68" ht="27" customHeight="1" x14ac:dyDescent="0.25">
      <c r="A406" s="63" t="s">
        <v>631</v>
      </c>
      <c r="B406" s="63" t="s">
        <v>632</v>
      </c>
      <c r="C406" s="36">
        <v>4301020319</v>
      </c>
      <c r="D406" s="557">
        <v>4680115885240</v>
      </c>
      <c r="E406" s="557"/>
      <c r="F406" s="62">
        <v>0.35</v>
      </c>
      <c r="G406" s="37">
        <v>6</v>
      </c>
      <c r="H406" s="62">
        <v>2.1</v>
      </c>
      <c r="I406" s="62">
        <v>2.31</v>
      </c>
      <c r="J406" s="37">
        <v>182</v>
      </c>
      <c r="K406" s="37" t="s">
        <v>87</v>
      </c>
      <c r="L406" s="37" t="s">
        <v>45</v>
      </c>
      <c r="M406" s="38" t="s">
        <v>80</v>
      </c>
      <c r="N406" s="38"/>
      <c r="O406" s="37">
        <v>40</v>
      </c>
      <c r="P406" s="6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9"/>
      <c r="R406" s="559"/>
      <c r="S406" s="559"/>
      <c r="T406" s="56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64" t="s">
        <v>633</v>
      </c>
      <c r="AG406" s="78"/>
      <c r="AJ406" s="84" t="s">
        <v>45</v>
      </c>
      <c r="AK406" s="84">
        <v>0</v>
      </c>
      <c r="BB406" s="46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5"/>
      <c r="P407" s="561" t="s">
        <v>40</v>
      </c>
      <c r="Q407" s="562"/>
      <c r="R407" s="562"/>
      <c r="S407" s="562"/>
      <c r="T407" s="562"/>
      <c r="U407" s="562"/>
      <c r="V407" s="563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564"/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5"/>
      <c r="P408" s="561" t="s">
        <v>40</v>
      </c>
      <c r="Q408" s="562"/>
      <c r="R408" s="562"/>
      <c r="S408" s="562"/>
      <c r="T408" s="562"/>
      <c r="U408" s="562"/>
      <c r="V408" s="563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4.25" customHeight="1" x14ac:dyDescent="0.25">
      <c r="A409" s="556" t="s">
        <v>76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66"/>
      <c r="AB409" s="66"/>
      <c r="AC409" s="80"/>
    </row>
    <row r="410" spans="1:68" ht="27" customHeight="1" x14ac:dyDescent="0.25">
      <c r="A410" s="63" t="s">
        <v>634</v>
      </c>
      <c r="B410" s="63" t="s">
        <v>635</v>
      </c>
      <c r="C410" s="36">
        <v>4301031403</v>
      </c>
      <c r="D410" s="557">
        <v>4680115886094</v>
      </c>
      <c r="E410" s="557"/>
      <c r="F410" s="62">
        <v>0.9</v>
      </c>
      <c r="G410" s="37">
        <v>6</v>
      </c>
      <c r="H410" s="62">
        <v>5.4</v>
      </c>
      <c r="I410" s="62">
        <v>5.61</v>
      </c>
      <c r="J410" s="37">
        <v>132</v>
      </c>
      <c r="K410" s="37" t="s">
        <v>116</v>
      </c>
      <c r="L410" s="37" t="s">
        <v>45</v>
      </c>
      <c r="M410" s="38" t="s">
        <v>112</v>
      </c>
      <c r="N410" s="38"/>
      <c r="O410" s="37">
        <v>50</v>
      </c>
      <c r="P410" s="6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9"/>
      <c r="R410" s="559"/>
      <c r="S410" s="559"/>
      <c r="T410" s="56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66" t="s">
        <v>636</v>
      </c>
      <c r="AG410" s="78"/>
      <c r="AJ410" s="84" t="s">
        <v>45</v>
      </c>
      <c r="AK410" s="84">
        <v>0</v>
      </c>
      <c r="BB410" s="467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637</v>
      </c>
      <c r="B411" s="63" t="s">
        <v>638</v>
      </c>
      <c r="C411" s="36">
        <v>4301031363</v>
      </c>
      <c r="D411" s="557">
        <v>4607091389425</v>
      </c>
      <c r="E411" s="557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81</v>
      </c>
      <c r="L411" s="37" t="s">
        <v>45</v>
      </c>
      <c r="M411" s="38" t="s">
        <v>80</v>
      </c>
      <c r="N411" s="38"/>
      <c r="O411" s="37">
        <v>50</v>
      </c>
      <c r="P411" s="6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9"/>
      <c r="R411" s="559"/>
      <c r="S411" s="559"/>
      <c r="T411" s="5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640</v>
      </c>
      <c r="B412" s="63" t="s">
        <v>641</v>
      </c>
      <c r="C412" s="36">
        <v>4301031373</v>
      </c>
      <c r="D412" s="557">
        <v>4680115880771</v>
      </c>
      <c r="E412" s="557"/>
      <c r="F412" s="62">
        <v>0.28000000000000003</v>
      </c>
      <c r="G412" s="37">
        <v>6</v>
      </c>
      <c r="H412" s="62">
        <v>1.68</v>
      </c>
      <c r="I412" s="62">
        <v>1.81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1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9"/>
      <c r="R412" s="559"/>
      <c r="S412" s="559"/>
      <c r="T412" s="5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4301031359</v>
      </c>
      <c r="D413" s="557">
        <v>4607091389500</v>
      </c>
      <c r="E413" s="557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9"/>
      <c r="R413" s="559"/>
      <c r="S413" s="559"/>
      <c r="T413" s="5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564"/>
      <c r="B414" s="564"/>
      <c r="C414" s="564"/>
      <c r="D414" s="564"/>
      <c r="E414" s="564"/>
      <c r="F414" s="564"/>
      <c r="G414" s="564"/>
      <c r="H414" s="564"/>
      <c r="I414" s="564"/>
      <c r="J414" s="564"/>
      <c r="K414" s="564"/>
      <c r="L414" s="564"/>
      <c r="M414" s="564"/>
      <c r="N414" s="564"/>
      <c r="O414" s="565"/>
      <c r="P414" s="561" t="s">
        <v>40</v>
      </c>
      <c r="Q414" s="562"/>
      <c r="R414" s="562"/>
      <c r="S414" s="562"/>
      <c r="T414" s="562"/>
      <c r="U414" s="562"/>
      <c r="V414" s="563"/>
      <c r="W414" s="42" t="s">
        <v>39</v>
      </c>
      <c r="X414" s="43">
        <f>IFERROR(X410/H410,"0")+IFERROR(X411/H411,"0")+IFERROR(X412/H412,"0")+IFERROR(X413/H413,"0")</f>
        <v>0</v>
      </c>
      <c r="Y414" s="43">
        <f>IFERROR(Y410/H410,"0")+IFERROR(Y411/H411,"0")+IFERROR(Y412/H412,"0")+IFERROR(Y413/H413,"0")</f>
        <v>0</v>
      </c>
      <c r="Z414" s="43">
        <f>IFERROR(IF(Z410="",0,Z410),"0")+IFERROR(IF(Z411="",0,Z411),"0")+IFERROR(IF(Z412="",0,Z412),"0")+IFERROR(IF(Z413="",0,Z413),"0")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564"/>
      <c r="B415" s="564"/>
      <c r="C415" s="564"/>
      <c r="D415" s="564"/>
      <c r="E415" s="564"/>
      <c r="F415" s="564"/>
      <c r="G415" s="564"/>
      <c r="H415" s="564"/>
      <c r="I415" s="564"/>
      <c r="J415" s="564"/>
      <c r="K415" s="564"/>
      <c r="L415" s="564"/>
      <c r="M415" s="564"/>
      <c r="N415" s="564"/>
      <c r="O415" s="565"/>
      <c r="P415" s="561" t="s">
        <v>40</v>
      </c>
      <c r="Q415" s="562"/>
      <c r="R415" s="562"/>
      <c r="S415" s="562"/>
      <c r="T415" s="562"/>
      <c r="U415" s="562"/>
      <c r="V415" s="563"/>
      <c r="W415" s="42" t="s">
        <v>0</v>
      </c>
      <c r="X415" s="43">
        <f>IFERROR(SUM(X410:X413),"0")</f>
        <v>0</v>
      </c>
      <c r="Y415" s="43">
        <f>IFERROR(SUM(Y410:Y413),"0")</f>
        <v>0</v>
      </c>
      <c r="Z415" s="42"/>
      <c r="AA415" s="67"/>
      <c r="AB415" s="67"/>
      <c r="AC415" s="67"/>
    </row>
    <row r="416" spans="1:68" ht="16.5" customHeight="1" x14ac:dyDescent="0.25">
      <c r="A416" s="572" t="s">
        <v>645</v>
      </c>
      <c r="B416" s="572"/>
      <c r="C416" s="572"/>
      <c r="D416" s="572"/>
      <c r="E416" s="572"/>
      <c r="F416" s="572"/>
      <c r="G416" s="572"/>
      <c r="H416" s="572"/>
      <c r="I416" s="572"/>
      <c r="J416" s="572"/>
      <c r="K416" s="572"/>
      <c r="L416" s="572"/>
      <c r="M416" s="572"/>
      <c r="N416" s="572"/>
      <c r="O416" s="572"/>
      <c r="P416" s="572"/>
      <c r="Q416" s="572"/>
      <c r="R416" s="572"/>
      <c r="S416" s="572"/>
      <c r="T416" s="572"/>
      <c r="U416" s="572"/>
      <c r="V416" s="572"/>
      <c r="W416" s="572"/>
      <c r="X416" s="572"/>
      <c r="Y416" s="572"/>
      <c r="Z416" s="572"/>
      <c r="AA416" s="65"/>
      <c r="AB416" s="65"/>
      <c r="AC416" s="79"/>
    </row>
    <row r="417" spans="1:68" ht="14.25" customHeight="1" x14ac:dyDescent="0.25">
      <c r="A417" s="556" t="s">
        <v>76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66"/>
      <c r="AB417" s="66"/>
      <c r="AC417" s="80"/>
    </row>
    <row r="418" spans="1:68" ht="27" customHeight="1" x14ac:dyDescent="0.25">
      <c r="A418" s="63" t="s">
        <v>646</v>
      </c>
      <c r="B418" s="63" t="s">
        <v>647</v>
      </c>
      <c r="C418" s="36">
        <v>4301031347</v>
      </c>
      <c r="D418" s="557">
        <v>4680115885110</v>
      </c>
      <c r="E418" s="557"/>
      <c r="F418" s="62">
        <v>0.2</v>
      </c>
      <c r="G418" s="37">
        <v>6</v>
      </c>
      <c r="H418" s="62">
        <v>1.2</v>
      </c>
      <c r="I418" s="62">
        <v>2.1</v>
      </c>
      <c r="J418" s="37">
        <v>182</v>
      </c>
      <c r="K418" s="37" t="s">
        <v>87</v>
      </c>
      <c r="L418" s="37" t="s">
        <v>45</v>
      </c>
      <c r="M418" s="38" t="s">
        <v>80</v>
      </c>
      <c r="N418" s="38"/>
      <c r="O418" s="37">
        <v>50</v>
      </c>
      <c r="P418" s="6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9"/>
      <c r="R418" s="559"/>
      <c r="S418" s="559"/>
      <c r="T418" s="560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74" t="s">
        <v>648</v>
      </c>
      <c r="AG418" s="78"/>
      <c r="AJ418" s="84" t="s">
        <v>45</v>
      </c>
      <c r="AK418" s="84">
        <v>0</v>
      </c>
      <c r="BB418" s="475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5"/>
      <c r="P419" s="561" t="s">
        <v>40</v>
      </c>
      <c r="Q419" s="562"/>
      <c r="R419" s="562"/>
      <c r="S419" s="562"/>
      <c r="T419" s="562"/>
      <c r="U419" s="562"/>
      <c r="V419" s="563"/>
      <c r="W419" s="42" t="s">
        <v>39</v>
      </c>
      <c r="X419" s="43">
        <f>IFERROR(X418/H418,"0")</f>
        <v>0</v>
      </c>
      <c r="Y419" s="43">
        <f>IFERROR(Y418/H418,"0")</f>
        <v>0</v>
      </c>
      <c r="Z419" s="43">
        <f>IFERROR(IF(Z418="",0,Z418),"0")</f>
        <v>0</v>
      </c>
      <c r="AA419" s="67"/>
      <c r="AB419" s="67"/>
      <c r="AC419" s="67"/>
    </row>
    <row r="420" spans="1:68" x14ac:dyDescent="0.2">
      <c r="A420" s="564"/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5"/>
      <c r="P420" s="561" t="s">
        <v>40</v>
      </c>
      <c r="Q420" s="562"/>
      <c r="R420" s="562"/>
      <c r="S420" s="562"/>
      <c r="T420" s="562"/>
      <c r="U420" s="562"/>
      <c r="V420" s="563"/>
      <c r="W420" s="42" t="s">
        <v>0</v>
      </c>
      <c r="X420" s="43">
        <f>IFERROR(SUM(X418:X418),"0")</f>
        <v>0</v>
      </c>
      <c r="Y420" s="43">
        <f>IFERROR(SUM(Y418:Y418),"0")</f>
        <v>0</v>
      </c>
      <c r="Z420" s="42"/>
      <c r="AA420" s="67"/>
      <c r="AB420" s="67"/>
      <c r="AC420" s="67"/>
    </row>
    <row r="421" spans="1:68" ht="16.5" customHeight="1" x14ac:dyDescent="0.25">
      <c r="A421" s="572" t="s">
        <v>649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5"/>
      <c r="AB421" s="65"/>
      <c r="AC421" s="79"/>
    </row>
    <row r="422" spans="1:68" ht="14.25" customHeight="1" x14ac:dyDescent="0.25">
      <c r="A422" s="556" t="s">
        <v>76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66"/>
      <c r="AB422" s="66"/>
      <c r="AC422" s="80"/>
    </row>
    <row r="423" spans="1:68" ht="27" customHeight="1" x14ac:dyDescent="0.25">
      <c r="A423" s="63" t="s">
        <v>650</v>
      </c>
      <c r="B423" s="63" t="s">
        <v>651</v>
      </c>
      <c r="C423" s="36">
        <v>4301031261</v>
      </c>
      <c r="D423" s="557">
        <v>4680115885103</v>
      </c>
      <c r="E423" s="557"/>
      <c r="F423" s="62">
        <v>0.27</v>
      </c>
      <c r="G423" s="37">
        <v>6</v>
      </c>
      <c r="H423" s="62">
        <v>1.62</v>
      </c>
      <c r="I423" s="62">
        <v>1.8</v>
      </c>
      <c r="J423" s="37">
        <v>182</v>
      </c>
      <c r="K423" s="37" t="s">
        <v>87</v>
      </c>
      <c r="L423" s="37" t="s">
        <v>45</v>
      </c>
      <c r="M423" s="38" t="s">
        <v>80</v>
      </c>
      <c r="N423" s="38"/>
      <c r="O423" s="37">
        <v>40</v>
      </c>
      <c r="P423" s="6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9"/>
      <c r="R423" s="559"/>
      <c r="S423" s="559"/>
      <c r="T423" s="56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76" t="s">
        <v>652</v>
      </c>
      <c r="AG423" s="78"/>
      <c r="AJ423" s="84" t="s">
        <v>45</v>
      </c>
      <c r="AK423" s="84">
        <v>0</v>
      </c>
      <c r="BB423" s="47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5"/>
      <c r="P424" s="561" t="s">
        <v>40</v>
      </c>
      <c r="Q424" s="562"/>
      <c r="R424" s="562"/>
      <c r="S424" s="562"/>
      <c r="T424" s="562"/>
      <c r="U424" s="562"/>
      <c r="V424" s="563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564"/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5"/>
      <c r="P425" s="561" t="s">
        <v>40</v>
      </c>
      <c r="Q425" s="562"/>
      <c r="R425" s="562"/>
      <c r="S425" s="562"/>
      <c r="T425" s="562"/>
      <c r="U425" s="562"/>
      <c r="V425" s="563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27.75" customHeight="1" x14ac:dyDescent="0.2">
      <c r="A426" s="580" t="s">
        <v>653</v>
      </c>
      <c r="B426" s="580"/>
      <c r="C426" s="580"/>
      <c r="D426" s="580"/>
      <c r="E426" s="580"/>
      <c r="F426" s="580"/>
      <c r="G426" s="580"/>
      <c r="H426" s="580"/>
      <c r="I426" s="580"/>
      <c r="J426" s="580"/>
      <c r="K426" s="580"/>
      <c r="L426" s="580"/>
      <c r="M426" s="580"/>
      <c r="N426" s="580"/>
      <c r="O426" s="580"/>
      <c r="P426" s="580"/>
      <c r="Q426" s="580"/>
      <c r="R426" s="580"/>
      <c r="S426" s="580"/>
      <c r="T426" s="580"/>
      <c r="U426" s="580"/>
      <c r="V426" s="580"/>
      <c r="W426" s="580"/>
      <c r="X426" s="580"/>
      <c r="Y426" s="580"/>
      <c r="Z426" s="580"/>
      <c r="AA426" s="54"/>
      <c r="AB426" s="54"/>
      <c r="AC426" s="54"/>
    </row>
    <row r="427" spans="1:68" ht="16.5" customHeight="1" x14ac:dyDescent="0.25">
      <c r="A427" s="572" t="s">
        <v>653</v>
      </c>
      <c r="B427" s="572"/>
      <c r="C427" s="572"/>
      <c r="D427" s="572"/>
      <c r="E427" s="572"/>
      <c r="F427" s="572"/>
      <c r="G427" s="572"/>
      <c r="H427" s="572"/>
      <c r="I427" s="572"/>
      <c r="J427" s="572"/>
      <c r="K427" s="572"/>
      <c r="L427" s="572"/>
      <c r="M427" s="572"/>
      <c r="N427" s="572"/>
      <c r="O427" s="572"/>
      <c r="P427" s="572"/>
      <c r="Q427" s="572"/>
      <c r="R427" s="572"/>
      <c r="S427" s="572"/>
      <c r="T427" s="572"/>
      <c r="U427" s="572"/>
      <c r="V427" s="572"/>
      <c r="W427" s="572"/>
      <c r="X427" s="572"/>
      <c r="Y427" s="572"/>
      <c r="Z427" s="572"/>
      <c r="AA427" s="65"/>
      <c r="AB427" s="65"/>
      <c r="AC427" s="79"/>
    </row>
    <row r="428" spans="1:68" ht="14.25" customHeight="1" x14ac:dyDescent="0.25">
      <c r="A428" s="556" t="s">
        <v>108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66"/>
      <c r="AB428" s="66"/>
      <c r="AC428" s="80"/>
    </row>
    <row r="429" spans="1:68" ht="27" customHeight="1" x14ac:dyDescent="0.25">
      <c r="A429" s="63" t="s">
        <v>654</v>
      </c>
      <c r="B429" s="63" t="s">
        <v>655</v>
      </c>
      <c r="C429" s="36">
        <v>4301011795</v>
      </c>
      <c r="D429" s="557">
        <v>4607091389067</v>
      </c>
      <c r="E429" s="557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113</v>
      </c>
      <c r="L429" s="37" t="s">
        <v>45</v>
      </c>
      <c r="M429" s="38" t="s">
        <v>112</v>
      </c>
      <c r="N429" s="38"/>
      <c r="O429" s="37">
        <v>60</v>
      </c>
      <c r="P429" s="6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9"/>
      <c r="R429" s="559"/>
      <c r="S429" s="559"/>
      <c r="T429" s="560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40" si="43">IFERROR(IF(X429="",0,CEILING((X429/$H429),1)*$H429),"")</f>
        <v>0</v>
      </c>
      <c r="Z429" s="41" t="str">
        <f t="shared" ref="Z429:Z435" si="44">IFERROR(IF(Y429=0,"",ROUNDUP(Y429/H429,0)*0.01196),"")</f>
        <v/>
      </c>
      <c r="AA429" s="68" t="s">
        <v>45</v>
      </c>
      <c r="AB429" s="69" t="s">
        <v>45</v>
      </c>
      <c r="AC429" s="478" t="s">
        <v>656</v>
      </c>
      <c r="AG429" s="78"/>
      <c r="AJ429" s="84" t="s">
        <v>45</v>
      </c>
      <c r="AK429" s="84">
        <v>0</v>
      </c>
      <c r="BB429" s="479" t="s">
        <v>66</v>
      </c>
      <c r="BM429" s="78">
        <f t="shared" ref="BM429:BM440" si="45">IFERROR(X429*I429/H429,"0")</f>
        <v>0</v>
      </c>
      <c r="BN429" s="78">
        <f t="shared" ref="BN429:BN440" si="46">IFERROR(Y429*I429/H429,"0")</f>
        <v>0</v>
      </c>
      <c r="BO429" s="78">
        <f t="shared" ref="BO429:BO440" si="47">IFERROR(1/J429*(X429/H429),"0")</f>
        <v>0</v>
      </c>
      <c r="BP429" s="78">
        <f t="shared" ref="BP429:BP440" si="48">IFERROR(1/J429*(Y429/H429),"0")</f>
        <v>0</v>
      </c>
    </row>
    <row r="430" spans="1:68" ht="27" customHeight="1" x14ac:dyDescent="0.25">
      <c r="A430" s="63" t="s">
        <v>657</v>
      </c>
      <c r="B430" s="63" t="s">
        <v>658</v>
      </c>
      <c r="C430" s="36">
        <v>4301011961</v>
      </c>
      <c r="D430" s="557">
        <v>4680115885271</v>
      </c>
      <c r="E430" s="55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6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9"/>
      <c r="R430" s="559"/>
      <c r="S430" s="559"/>
      <c r="T430" s="56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660</v>
      </c>
      <c r="B431" s="63" t="s">
        <v>661</v>
      </c>
      <c r="C431" s="36">
        <v>4301011376</v>
      </c>
      <c r="D431" s="557">
        <v>4680115885226</v>
      </c>
      <c r="E431" s="55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86</v>
      </c>
      <c r="N431" s="38"/>
      <c r="O431" s="37">
        <v>60</v>
      </c>
      <c r="P431" s="6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9"/>
      <c r="R431" s="559"/>
      <c r="S431" s="559"/>
      <c r="T431" s="560"/>
      <c r="U431" s="39" t="s">
        <v>45</v>
      </c>
      <c r="V431" s="39" t="s">
        <v>45</v>
      </c>
      <c r="W431" s="40" t="s">
        <v>0</v>
      </c>
      <c r="X431" s="58">
        <v>464.64</v>
      </c>
      <c r="Y431" s="55">
        <f t="shared" si="43"/>
        <v>464.64000000000004</v>
      </c>
      <c r="Z431" s="41">
        <f t="shared" si="44"/>
        <v>1.0524800000000001</v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45"/>
        <v>496.31999999999994</v>
      </c>
      <c r="BN431" s="78">
        <f t="shared" si="46"/>
        <v>496.32000000000005</v>
      </c>
      <c r="BO431" s="78">
        <f t="shared" si="47"/>
        <v>0.84615384615384626</v>
      </c>
      <c r="BP431" s="78">
        <f t="shared" si="48"/>
        <v>0.84615384615384626</v>
      </c>
    </row>
    <row r="432" spans="1:68" ht="27" customHeight="1" x14ac:dyDescent="0.25">
      <c r="A432" s="63" t="s">
        <v>663</v>
      </c>
      <c r="B432" s="63" t="s">
        <v>664</v>
      </c>
      <c r="C432" s="36">
        <v>4301012145</v>
      </c>
      <c r="D432" s="557">
        <v>4607091383522</v>
      </c>
      <c r="E432" s="55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112</v>
      </c>
      <c r="N432" s="38"/>
      <c r="O432" s="37">
        <v>60</v>
      </c>
      <c r="P432" s="604" t="s">
        <v>665</v>
      </c>
      <c r="Q432" s="559"/>
      <c r="R432" s="559"/>
      <c r="S432" s="559"/>
      <c r="T432" s="56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84" t="s">
        <v>666</v>
      </c>
      <c r="AG432" s="78"/>
      <c r="AJ432" s="84" t="s">
        <v>45</v>
      </c>
      <c r="AK432" s="84">
        <v>0</v>
      </c>
      <c r="BB432" s="485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16.5" customHeight="1" x14ac:dyDescent="0.25">
      <c r="A433" s="63" t="s">
        <v>667</v>
      </c>
      <c r="B433" s="63" t="s">
        <v>668</v>
      </c>
      <c r="C433" s="36">
        <v>4301011774</v>
      </c>
      <c r="D433" s="557">
        <v>4680115884502</v>
      </c>
      <c r="E433" s="55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6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9"/>
      <c r="R433" s="559"/>
      <c r="S433" s="559"/>
      <c r="T433" s="56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 t="shared" si="44"/>
        <v/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670</v>
      </c>
      <c r="B434" s="63" t="s">
        <v>671</v>
      </c>
      <c r="C434" s="36">
        <v>4301011771</v>
      </c>
      <c r="D434" s="557">
        <v>4607091389104</v>
      </c>
      <c r="E434" s="55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6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9"/>
      <c r="R434" s="559"/>
      <c r="S434" s="559"/>
      <c r="T434" s="560"/>
      <c r="U434" s="39" t="s">
        <v>45</v>
      </c>
      <c r="V434" s="39" t="s">
        <v>45</v>
      </c>
      <c r="W434" s="40" t="s">
        <v>0</v>
      </c>
      <c r="X434" s="58">
        <v>506.88</v>
      </c>
      <c r="Y434" s="55">
        <f t="shared" si="43"/>
        <v>506.88</v>
      </c>
      <c r="Z434" s="41">
        <f t="shared" si="44"/>
        <v>1.1481600000000001</v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45"/>
        <v>541.43999999999994</v>
      </c>
      <c r="BN434" s="78">
        <f t="shared" si="46"/>
        <v>541.43999999999994</v>
      </c>
      <c r="BO434" s="78">
        <f t="shared" si="47"/>
        <v>0.92307692307692313</v>
      </c>
      <c r="BP434" s="78">
        <f t="shared" si="48"/>
        <v>0.92307692307692313</v>
      </c>
    </row>
    <row r="435" spans="1:68" ht="16.5" customHeight="1" x14ac:dyDescent="0.25">
      <c r="A435" s="63" t="s">
        <v>673</v>
      </c>
      <c r="B435" s="63" t="s">
        <v>674</v>
      </c>
      <c r="C435" s="36">
        <v>4301011799</v>
      </c>
      <c r="D435" s="557">
        <v>4680115884519</v>
      </c>
      <c r="E435" s="55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86</v>
      </c>
      <c r="N435" s="38"/>
      <c r="O435" s="37">
        <v>60</v>
      </c>
      <c r="P435" s="5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9"/>
      <c r="R435" s="559"/>
      <c r="S435" s="559"/>
      <c r="T435" s="56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 t="shared" si="44"/>
        <v/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676</v>
      </c>
      <c r="B436" s="63" t="s">
        <v>677</v>
      </c>
      <c r="C436" s="36">
        <v>4301012125</v>
      </c>
      <c r="D436" s="557">
        <v>4680115886391</v>
      </c>
      <c r="E436" s="557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87</v>
      </c>
      <c r="L436" s="37" t="s">
        <v>45</v>
      </c>
      <c r="M436" s="38" t="s">
        <v>86</v>
      </c>
      <c r="N436" s="38"/>
      <c r="O436" s="37">
        <v>60</v>
      </c>
      <c r="P436" s="5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9"/>
      <c r="R436" s="559"/>
      <c r="S436" s="559"/>
      <c r="T436" s="56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656</v>
      </c>
      <c r="AG436" s="78"/>
      <c r="AJ436" s="84" t="s">
        <v>45</v>
      </c>
      <c r="AK436" s="84">
        <v>0</v>
      </c>
      <c r="BB436" s="493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4301012035</v>
      </c>
      <c r="D437" s="557">
        <v>4680115880603</v>
      </c>
      <c r="E437" s="557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116</v>
      </c>
      <c r="L437" s="37" t="s">
        <v>45</v>
      </c>
      <c r="M437" s="38" t="s">
        <v>112</v>
      </c>
      <c r="N437" s="38"/>
      <c r="O437" s="37">
        <v>60</v>
      </c>
      <c r="P437" s="5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9"/>
      <c r="R437" s="559"/>
      <c r="S437" s="559"/>
      <c r="T437" s="56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656</v>
      </c>
      <c r="AG437" s="78"/>
      <c r="AJ437" s="84" t="s">
        <v>45</v>
      </c>
      <c r="AK437" s="84">
        <v>0</v>
      </c>
      <c r="BB437" s="495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ht="27" customHeight="1" x14ac:dyDescent="0.25">
      <c r="A438" s="63" t="s">
        <v>680</v>
      </c>
      <c r="B438" s="63" t="s">
        <v>681</v>
      </c>
      <c r="C438" s="36">
        <v>4301012036</v>
      </c>
      <c r="D438" s="557">
        <v>4680115882782</v>
      </c>
      <c r="E438" s="55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6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9"/>
      <c r="R438" s="559"/>
      <c r="S438" s="559"/>
      <c r="T438" s="56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45"/>
        <v>0</v>
      </c>
      <c r="BN438" s="78">
        <f t="shared" si="46"/>
        <v>0</v>
      </c>
      <c r="BO438" s="78">
        <f t="shared" si="47"/>
        <v>0</v>
      </c>
      <c r="BP438" s="78">
        <f t="shared" si="48"/>
        <v>0</v>
      </c>
    </row>
    <row r="439" spans="1:68" ht="27" customHeight="1" x14ac:dyDescent="0.25">
      <c r="A439" s="63" t="s">
        <v>682</v>
      </c>
      <c r="B439" s="63" t="s">
        <v>683</v>
      </c>
      <c r="C439" s="36">
        <v>4301012050</v>
      </c>
      <c r="D439" s="557">
        <v>4680115885479</v>
      </c>
      <c r="E439" s="55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87</v>
      </c>
      <c r="L439" s="37" t="s">
        <v>45</v>
      </c>
      <c r="M439" s="38" t="s">
        <v>112</v>
      </c>
      <c r="N439" s="38"/>
      <c r="O439" s="37">
        <v>60</v>
      </c>
      <c r="P439" s="60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9"/>
      <c r="R439" s="559"/>
      <c r="S439" s="559"/>
      <c r="T439" s="56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672</v>
      </c>
      <c r="AG439" s="78"/>
      <c r="AJ439" s="84" t="s">
        <v>45</v>
      </c>
      <c r="AK439" s="84">
        <v>0</v>
      </c>
      <c r="BB439" s="499" t="s">
        <v>66</v>
      </c>
      <c r="BM439" s="78">
        <f t="shared" si="45"/>
        <v>0</v>
      </c>
      <c r="BN439" s="78">
        <f t="shared" si="46"/>
        <v>0</v>
      </c>
      <c r="BO439" s="78">
        <f t="shared" si="47"/>
        <v>0</v>
      </c>
      <c r="BP439" s="78">
        <f t="shared" si="48"/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4301012034</v>
      </c>
      <c r="D440" s="557">
        <v>4607091389982</v>
      </c>
      <c r="E440" s="557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116</v>
      </c>
      <c r="L440" s="37" t="s">
        <v>45</v>
      </c>
      <c r="M440" s="38" t="s">
        <v>112</v>
      </c>
      <c r="N440" s="38"/>
      <c r="O440" s="37">
        <v>60</v>
      </c>
      <c r="P440" s="59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9"/>
      <c r="R440" s="559"/>
      <c r="S440" s="559"/>
      <c r="T440" s="56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672</v>
      </c>
      <c r="AG440" s="78"/>
      <c r="AJ440" s="84" t="s">
        <v>45</v>
      </c>
      <c r="AK440" s="84">
        <v>0</v>
      </c>
      <c r="BB440" s="501" t="s">
        <v>66</v>
      </c>
      <c r="BM440" s="78">
        <f t="shared" si="45"/>
        <v>0</v>
      </c>
      <c r="BN440" s="78">
        <f t="shared" si="46"/>
        <v>0</v>
      </c>
      <c r="BO440" s="78">
        <f t="shared" si="47"/>
        <v>0</v>
      </c>
      <c r="BP440" s="78">
        <f t="shared" si="48"/>
        <v>0</v>
      </c>
    </row>
    <row r="441" spans="1:68" x14ac:dyDescent="0.2">
      <c r="A441" s="564"/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5"/>
      <c r="P441" s="561" t="s">
        <v>40</v>
      </c>
      <c r="Q441" s="562"/>
      <c r="R441" s="562"/>
      <c r="S441" s="562"/>
      <c r="T441" s="562"/>
      <c r="U441" s="562"/>
      <c r="V441" s="563"/>
      <c r="W441" s="42" t="s">
        <v>39</v>
      </c>
      <c r="X441" s="43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184</v>
      </c>
      <c r="Y441" s="43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184</v>
      </c>
      <c r="Z441" s="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2.2006399999999999</v>
      </c>
      <c r="AA441" s="67"/>
      <c r="AB441" s="67"/>
      <c r="AC441" s="67"/>
    </row>
    <row r="442" spans="1:68" x14ac:dyDescent="0.2">
      <c r="A442" s="564"/>
      <c r="B442" s="564"/>
      <c r="C442" s="564"/>
      <c r="D442" s="564"/>
      <c r="E442" s="564"/>
      <c r="F442" s="564"/>
      <c r="G442" s="564"/>
      <c r="H442" s="564"/>
      <c r="I442" s="564"/>
      <c r="J442" s="564"/>
      <c r="K442" s="564"/>
      <c r="L442" s="564"/>
      <c r="M442" s="564"/>
      <c r="N442" s="564"/>
      <c r="O442" s="565"/>
      <c r="P442" s="561" t="s">
        <v>40</v>
      </c>
      <c r="Q442" s="562"/>
      <c r="R442" s="562"/>
      <c r="S442" s="562"/>
      <c r="T442" s="562"/>
      <c r="U442" s="562"/>
      <c r="V442" s="563"/>
      <c r="W442" s="42" t="s">
        <v>0</v>
      </c>
      <c r="X442" s="43">
        <f>IFERROR(SUM(X429:X440),"0")</f>
        <v>971.52</v>
      </c>
      <c r="Y442" s="43">
        <f>IFERROR(SUM(Y429:Y440),"0")</f>
        <v>971.52</v>
      </c>
      <c r="Z442" s="42"/>
      <c r="AA442" s="67"/>
      <c r="AB442" s="67"/>
      <c r="AC442" s="67"/>
    </row>
    <row r="443" spans="1:68" ht="14.25" customHeight="1" x14ac:dyDescent="0.25">
      <c r="A443" s="556" t="s">
        <v>140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66"/>
      <c r="AB443" s="66"/>
      <c r="AC443" s="80"/>
    </row>
    <row r="444" spans="1:68" ht="16.5" customHeight="1" x14ac:dyDescent="0.25">
      <c r="A444" s="63" t="s">
        <v>686</v>
      </c>
      <c r="B444" s="63" t="s">
        <v>687</v>
      </c>
      <c r="C444" s="36">
        <v>4301020334</v>
      </c>
      <c r="D444" s="557">
        <v>4607091388930</v>
      </c>
      <c r="E444" s="5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113</v>
      </c>
      <c r="L444" s="37" t="s">
        <v>45</v>
      </c>
      <c r="M444" s="38" t="s">
        <v>86</v>
      </c>
      <c r="N444" s="38"/>
      <c r="O444" s="37">
        <v>70</v>
      </c>
      <c r="P444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9"/>
      <c r="R444" s="559"/>
      <c r="S444" s="559"/>
      <c r="T444" s="560"/>
      <c r="U444" s="39" t="s">
        <v>45</v>
      </c>
      <c r="V444" s="39" t="s">
        <v>45</v>
      </c>
      <c r="W444" s="40" t="s">
        <v>0</v>
      </c>
      <c r="X444" s="58">
        <v>84.48</v>
      </c>
      <c r="Y444" s="55">
        <f>IFERROR(IF(X444="",0,CEILING((X444/$H444),1)*$H444),"")</f>
        <v>84.48</v>
      </c>
      <c r="Z444" s="41">
        <f>IFERROR(IF(Y444=0,"",ROUNDUP(Y444/H444,0)*0.01196),"")</f>
        <v>0.19136</v>
      </c>
      <c r="AA444" s="68" t="s">
        <v>45</v>
      </c>
      <c r="AB444" s="69" t="s">
        <v>45</v>
      </c>
      <c r="AC444" s="502" t="s">
        <v>688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90.24</v>
      </c>
      <c r="BN444" s="78">
        <f>IFERROR(Y444*I444/H444,"0")</f>
        <v>90.24</v>
      </c>
      <c r="BO444" s="78">
        <f>IFERROR(1/J444*(X444/H444),"0")</f>
        <v>0.15384615384615385</v>
      </c>
      <c r="BP444" s="78">
        <f>IFERROR(1/J444*(Y444/H444),"0")</f>
        <v>0.15384615384615385</v>
      </c>
    </row>
    <row r="445" spans="1:68" ht="16.5" customHeight="1" x14ac:dyDescent="0.25">
      <c r="A445" s="63" t="s">
        <v>689</v>
      </c>
      <c r="B445" s="63" t="s">
        <v>690</v>
      </c>
      <c r="C445" s="36">
        <v>4301020384</v>
      </c>
      <c r="D445" s="557">
        <v>4680115886407</v>
      </c>
      <c r="E445" s="557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87</v>
      </c>
      <c r="L445" s="37" t="s">
        <v>45</v>
      </c>
      <c r="M445" s="38" t="s">
        <v>86</v>
      </c>
      <c r="N445" s="38"/>
      <c r="O445" s="37">
        <v>70</v>
      </c>
      <c r="P445" s="59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9"/>
      <c r="R445" s="559"/>
      <c r="S445" s="559"/>
      <c r="T445" s="5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688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691</v>
      </c>
      <c r="B446" s="63" t="s">
        <v>692</v>
      </c>
      <c r="C446" s="36">
        <v>4301020385</v>
      </c>
      <c r="D446" s="557">
        <v>4680115880054</v>
      </c>
      <c r="E446" s="557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116</v>
      </c>
      <c r="L446" s="37" t="s">
        <v>45</v>
      </c>
      <c r="M446" s="38" t="s">
        <v>112</v>
      </c>
      <c r="N446" s="38"/>
      <c r="O446" s="37">
        <v>70</v>
      </c>
      <c r="P446" s="59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9"/>
      <c r="R446" s="559"/>
      <c r="S446" s="559"/>
      <c r="T446" s="5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688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564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5"/>
      <c r="P447" s="561" t="s">
        <v>40</v>
      </c>
      <c r="Q447" s="562"/>
      <c r="R447" s="562"/>
      <c r="S447" s="562"/>
      <c r="T447" s="562"/>
      <c r="U447" s="562"/>
      <c r="V447" s="563"/>
      <c r="W447" s="42" t="s">
        <v>39</v>
      </c>
      <c r="X447" s="43">
        <f>IFERROR(X444/H444,"0")+IFERROR(X445/H445,"0")+IFERROR(X446/H446,"0")</f>
        <v>16</v>
      </c>
      <c r="Y447" s="43">
        <f>IFERROR(Y444/H444,"0")+IFERROR(Y445/H445,"0")+IFERROR(Y446/H446,"0")</f>
        <v>16</v>
      </c>
      <c r="Z447" s="43">
        <f>IFERROR(IF(Z444="",0,Z444),"0")+IFERROR(IF(Z445="",0,Z445),"0")+IFERROR(IF(Z446="",0,Z446),"0")</f>
        <v>0.19136</v>
      </c>
      <c r="AA447" s="67"/>
      <c r="AB447" s="67"/>
      <c r="AC447" s="67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65"/>
      <c r="P448" s="561" t="s">
        <v>40</v>
      </c>
      <c r="Q448" s="562"/>
      <c r="R448" s="562"/>
      <c r="S448" s="562"/>
      <c r="T448" s="562"/>
      <c r="U448" s="562"/>
      <c r="V448" s="563"/>
      <c r="W448" s="42" t="s">
        <v>0</v>
      </c>
      <c r="X448" s="43">
        <f>IFERROR(SUM(X444:X446),"0")</f>
        <v>84.48</v>
      </c>
      <c r="Y448" s="43">
        <f>IFERROR(SUM(Y444:Y446),"0")</f>
        <v>84.48</v>
      </c>
      <c r="Z448" s="42"/>
      <c r="AA448" s="67"/>
      <c r="AB448" s="67"/>
      <c r="AC448" s="67"/>
    </row>
    <row r="449" spans="1:68" ht="14.25" customHeight="1" x14ac:dyDescent="0.25">
      <c r="A449" s="556" t="s">
        <v>76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66"/>
      <c r="AB449" s="66"/>
      <c r="AC449" s="80"/>
    </row>
    <row r="450" spans="1:68" ht="27" customHeight="1" x14ac:dyDescent="0.25">
      <c r="A450" s="63" t="s">
        <v>693</v>
      </c>
      <c r="B450" s="63" t="s">
        <v>694</v>
      </c>
      <c r="C450" s="36">
        <v>4301031349</v>
      </c>
      <c r="D450" s="557">
        <v>4680115883116</v>
      </c>
      <c r="E450" s="55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113</v>
      </c>
      <c r="L450" s="37" t="s">
        <v>45</v>
      </c>
      <c r="M450" s="38" t="s">
        <v>112</v>
      </c>
      <c r="N450" s="38"/>
      <c r="O450" s="37">
        <v>70</v>
      </c>
      <c r="P450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9"/>
      <c r="R450" s="559"/>
      <c r="S450" s="559"/>
      <c r="T450" s="560"/>
      <c r="U450" s="39" t="s">
        <v>45</v>
      </c>
      <c r="V450" s="39" t="s">
        <v>45</v>
      </c>
      <c r="W450" s="40" t="s">
        <v>0</v>
      </c>
      <c r="X450" s="58">
        <v>464.64</v>
      </c>
      <c r="Y450" s="55">
        <f t="shared" ref="Y450:Y455" si="49">IFERROR(IF(X450="",0,CEILING((X450/$H450),1)*$H450),"")</f>
        <v>464.64000000000004</v>
      </c>
      <c r="Z450" s="41">
        <f>IFERROR(IF(Y450=0,"",ROUNDUP(Y450/H450,0)*0.01196),"")</f>
        <v>1.0524800000000001</v>
      </c>
      <c r="AA450" s="68" t="s">
        <v>45</v>
      </c>
      <c r="AB450" s="69" t="s">
        <v>45</v>
      </c>
      <c r="AC450" s="508" t="s">
        <v>695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50">IFERROR(X450*I450/H450,"0")</f>
        <v>496.31999999999994</v>
      </c>
      <c r="BN450" s="78">
        <f t="shared" ref="BN450:BN455" si="51">IFERROR(Y450*I450/H450,"0")</f>
        <v>496.32000000000005</v>
      </c>
      <c r="BO450" s="78">
        <f t="shared" ref="BO450:BO455" si="52">IFERROR(1/J450*(X450/H450),"0")</f>
        <v>0.84615384615384626</v>
      </c>
      <c r="BP450" s="78">
        <f t="shared" ref="BP450:BP455" si="53">IFERROR(1/J450*(Y450/H450),"0")</f>
        <v>0.84615384615384626</v>
      </c>
    </row>
    <row r="451" spans="1:68" ht="27" customHeight="1" x14ac:dyDescent="0.25">
      <c r="A451" s="63" t="s">
        <v>696</v>
      </c>
      <c r="B451" s="63" t="s">
        <v>697</v>
      </c>
      <c r="C451" s="36">
        <v>4301031350</v>
      </c>
      <c r="D451" s="557">
        <v>4680115883093</v>
      </c>
      <c r="E451" s="557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80</v>
      </c>
      <c r="N451" s="38"/>
      <c r="O451" s="37">
        <v>70</v>
      </c>
      <c r="P451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9"/>
      <c r="R451" s="559"/>
      <c r="S451" s="559"/>
      <c r="T451" s="560"/>
      <c r="U451" s="39" t="s">
        <v>45</v>
      </c>
      <c r="V451" s="39" t="s">
        <v>45</v>
      </c>
      <c r="W451" s="40" t="s">
        <v>0</v>
      </c>
      <c r="X451" s="58">
        <v>211.2</v>
      </c>
      <c r="Y451" s="55">
        <f t="shared" si="49"/>
        <v>211.20000000000002</v>
      </c>
      <c r="Z451" s="41">
        <f>IFERROR(IF(Y451=0,"",ROUNDUP(Y451/H451,0)*0.01196),"")</f>
        <v>0.47839999999999999</v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si="50"/>
        <v>225.59999999999997</v>
      </c>
      <c r="BN451" s="78">
        <f t="shared" si="51"/>
        <v>225.60000000000002</v>
      </c>
      <c r="BO451" s="78">
        <f t="shared" si="52"/>
        <v>0.38461538461538458</v>
      </c>
      <c r="BP451" s="78">
        <f t="shared" si="53"/>
        <v>0.38461538461538464</v>
      </c>
    </row>
    <row r="452" spans="1:68" ht="27" customHeight="1" x14ac:dyDescent="0.25">
      <c r="A452" s="63" t="s">
        <v>699</v>
      </c>
      <c r="B452" s="63" t="s">
        <v>700</v>
      </c>
      <c r="C452" s="36">
        <v>4301031353</v>
      </c>
      <c r="D452" s="557">
        <v>4680115883109</v>
      </c>
      <c r="E452" s="557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9"/>
      <c r="R452" s="559"/>
      <c r="S452" s="559"/>
      <c r="T452" s="560"/>
      <c r="U452" s="39" t="s">
        <v>45</v>
      </c>
      <c r="V452" s="39" t="s">
        <v>45</v>
      </c>
      <c r="W452" s="40" t="s">
        <v>0</v>
      </c>
      <c r="X452" s="58">
        <v>84.48</v>
      </c>
      <c r="Y452" s="55">
        <f t="shared" si="49"/>
        <v>84.48</v>
      </c>
      <c r="Z452" s="41">
        <f>IFERROR(IF(Y452=0,"",ROUNDUP(Y452/H452,0)*0.01196),"")</f>
        <v>0.19136</v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0"/>
        <v>90.24</v>
      </c>
      <c r="BN452" s="78">
        <f t="shared" si="51"/>
        <v>90.24</v>
      </c>
      <c r="BO452" s="78">
        <f t="shared" si="52"/>
        <v>0.15384615384615385</v>
      </c>
      <c r="BP452" s="78">
        <f t="shared" si="53"/>
        <v>0.15384615384615385</v>
      </c>
    </row>
    <row r="453" spans="1:68" ht="27" customHeight="1" x14ac:dyDescent="0.25">
      <c r="A453" s="63" t="s">
        <v>702</v>
      </c>
      <c r="B453" s="63" t="s">
        <v>703</v>
      </c>
      <c r="C453" s="36">
        <v>4301031419</v>
      </c>
      <c r="D453" s="557">
        <v>4680115882072</v>
      </c>
      <c r="E453" s="557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116</v>
      </c>
      <c r="L453" s="37" t="s">
        <v>45</v>
      </c>
      <c r="M453" s="38" t="s">
        <v>112</v>
      </c>
      <c r="N453" s="38"/>
      <c r="O453" s="37">
        <v>70</v>
      </c>
      <c r="P453" s="5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9"/>
      <c r="R453" s="559"/>
      <c r="S453" s="559"/>
      <c r="T453" s="5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4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695</v>
      </c>
      <c r="AG453" s="78"/>
      <c r="AJ453" s="84" t="s">
        <v>45</v>
      </c>
      <c r="AK453" s="84">
        <v>0</v>
      </c>
      <c r="BB453" s="515" t="s">
        <v>66</v>
      </c>
      <c r="BM453" s="78">
        <f t="shared" si="50"/>
        <v>0</v>
      </c>
      <c r="BN453" s="78">
        <f t="shared" si="51"/>
        <v>0</v>
      </c>
      <c r="BO453" s="78">
        <f t="shared" si="52"/>
        <v>0</v>
      </c>
      <c r="BP453" s="78">
        <f t="shared" si="53"/>
        <v>0</v>
      </c>
    </row>
    <row r="454" spans="1:68" ht="27" customHeight="1" x14ac:dyDescent="0.25">
      <c r="A454" s="63" t="s">
        <v>704</v>
      </c>
      <c r="B454" s="63" t="s">
        <v>705</v>
      </c>
      <c r="C454" s="36">
        <v>4301031418</v>
      </c>
      <c r="D454" s="557">
        <v>4680115882102</v>
      </c>
      <c r="E454" s="557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116</v>
      </c>
      <c r="L454" s="37" t="s">
        <v>45</v>
      </c>
      <c r="M454" s="38" t="s">
        <v>80</v>
      </c>
      <c r="N454" s="38"/>
      <c r="O454" s="37">
        <v>70</v>
      </c>
      <c r="P454" s="5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9"/>
      <c r="R454" s="559"/>
      <c r="S454" s="559"/>
      <c r="T454" s="5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4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0"/>
        <v>0</v>
      </c>
      <c r="BN454" s="78">
        <f t="shared" si="51"/>
        <v>0</v>
      </c>
      <c r="BO454" s="78">
        <f t="shared" si="52"/>
        <v>0</v>
      </c>
      <c r="BP454" s="78">
        <f t="shared" si="53"/>
        <v>0</v>
      </c>
    </row>
    <row r="455" spans="1:68" ht="27" customHeight="1" x14ac:dyDescent="0.25">
      <c r="A455" s="63" t="s">
        <v>706</v>
      </c>
      <c r="B455" s="63" t="s">
        <v>707</v>
      </c>
      <c r="C455" s="36">
        <v>4301031417</v>
      </c>
      <c r="D455" s="557">
        <v>4680115882096</v>
      </c>
      <c r="E455" s="557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5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9"/>
      <c r="R455" s="559"/>
      <c r="S455" s="559"/>
      <c r="T455" s="5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4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0"/>
        <v>0</v>
      </c>
      <c r="BN455" s="78">
        <f t="shared" si="51"/>
        <v>0</v>
      </c>
      <c r="BO455" s="78">
        <f t="shared" si="52"/>
        <v>0</v>
      </c>
      <c r="BP455" s="78">
        <f t="shared" si="53"/>
        <v>0</v>
      </c>
    </row>
    <row r="456" spans="1:68" x14ac:dyDescent="0.2">
      <c r="A456" s="564"/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5"/>
      <c r="P456" s="561" t="s">
        <v>40</v>
      </c>
      <c r="Q456" s="562"/>
      <c r="R456" s="562"/>
      <c r="S456" s="562"/>
      <c r="T456" s="562"/>
      <c r="U456" s="562"/>
      <c r="V456" s="563"/>
      <c r="W456" s="42" t="s">
        <v>39</v>
      </c>
      <c r="X456" s="43">
        <f>IFERROR(X450/H450,"0")+IFERROR(X451/H451,"0")+IFERROR(X452/H452,"0")+IFERROR(X453/H453,"0")+IFERROR(X454/H454,"0")+IFERROR(X455/H455,"0")</f>
        <v>144</v>
      </c>
      <c r="Y456" s="43">
        <f>IFERROR(Y450/H450,"0")+IFERROR(Y451/H451,"0")+IFERROR(Y452/H452,"0")+IFERROR(Y453/H453,"0")+IFERROR(Y454/H454,"0")+IFERROR(Y455/H455,"0")</f>
        <v>144</v>
      </c>
      <c r="Z456" s="43">
        <f>IFERROR(IF(Z450="",0,Z450),"0")+IFERROR(IF(Z451="",0,Z451),"0")+IFERROR(IF(Z452="",0,Z452),"0")+IFERROR(IF(Z453="",0,Z453),"0")+IFERROR(IF(Z454="",0,Z454),"0")+IFERROR(IF(Z455="",0,Z455),"0")</f>
        <v>1.72224</v>
      </c>
      <c r="AA456" s="67"/>
      <c r="AB456" s="67"/>
      <c r="AC456" s="67"/>
    </row>
    <row r="457" spans="1:68" x14ac:dyDescent="0.2">
      <c r="A457" s="564"/>
      <c r="B457" s="564"/>
      <c r="C457" s="564"/>
      <c r="D457" s="564"/>
      <c r="E457" s="564"/>
      <c r="F457" s="564"/>
      <c r="G457" s="564"/>
      <c r="H457" s="564"/>
      <c r="I457" s="564"/>
      <c r="J457" s="564"/>
      <c r="K457" s="564"/>
      <c r="L457" s="564"/>
      <c r="M457" s="564"/>
      <c r="N457" s="564"/>
      <c r="O457" s="565"/>
      <c r="P457" s="561" t="s">
        <v>40</v>
      </c>
      <c r="Q457" s="562"/>
      <c r="R457" s="562"/>
      <c r="S457" s="562"/>
      <c r="T457" s="562"/>
      <c r="U457" s="562"/>
      <c r="V457" s="563"/>
      <c r="W457" s="42" t="s">
        <v>0</v>
      </c>
      <c r="X457" s="43">
        <f>IFERROR(SUM(X450:X455),"0")</f>
        <v>760.31999999999994</v>
      </c>
      <c r="Y457" s="43">
        <f>IFERROR(SUM(Y450:Y455),"0")</f>
        <v>760.32</v>
      </c>
      <c r="Z457" s="42"/>
      <c r="AA457" s="67"/>
      <c r="AB457" s="67"/>
      <c r="AC457" s="67"/>
    </row>
    <row r="458" spans="1:68" ht="14.25" customHeight="1" x14ac:dyDescent="0.25">
      <c r="A458" s="556" t="s">
        <v>82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66"/>
      <c r="AB458" s="66"/>
      <c r="AC458" s="80"/>
    </row>
    <row r="459" spans="1:68" ht="16.5" customHeight="1" x14ac:dyDescent="0.25">
      <c r="A459" s="63" t="s">
        <v>708</v>
      </c>
      <c r="B459" s="63" t="s">
        <v>709</v>
      </c>
      <c r="C459" s="36">
        <v>4301051232</v>
      </c>
      <c r="D459" s="557">
        <v>4607091383409</v>
      </c>
      <c r="E459" s="557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113</v>
      </c>
      <c r="L459" s="37" t="s">
        <v>45</v>
      </c>
      <c r="M459" s="38" t="s">
        <v>86</v>
      </c>
      <c r="N459" s="38"/>
      <c r="O459" s="37">
        <v>45</v>
      </c>
      <c r="P459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9"/>
      <c r="R459" s="559"/>
      <c r="S459" s="559"/>
      <c r="T459" s="5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710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711</v>
      </c>
      <c r="B460" s="63" t="s">
        <v>712</v>
      </c>
      <c r="C460" s="36">
        <v>4301051233</v>
      </c>
      <c r="D460" s="557">
        <v>4607091383416</v>
      </c>
      <c r="E460" s="557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9"/>
      <c r="R460" s="559"/>
      <c r="S460" s="559"/>
      <c r="T460" s="5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714</v>
      </c>
      <c r="B461" s="63" t="s">
        <v>715</v>
      </c>
      <c r="C461" s="36">
        <v>4301051064</v>
      </c>
      <c r="D461" s="557">
        <v>4680115883536</v>
      </c>
      <c r="E461" s="557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87</v>
      </c>
      <c r="L461" s="37" t="s">
        <v>45</v>
      </c>
      <c r="M461" s="38" t="s">
        <v>86</v>
      </c>
      <c r="N461" s="38"/>
      <c r="O461" s="37">
        <v>45</v>
      </c>
      <c r="P461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9"/>
      <c r="R461" s="559"/>
      <c r="S461" s="559"/>
      <c r="T461" s="5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564"/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5"/>
      <c r="P462" s="561" t="s">
        <v>40</v>
      </c>
      <c r="Q462" s="562"/>
      <c r="R462" s="562"/>
      <c r="S462" s="562"/>
      <c r="T462" s="562"/>
      <c r="U462" s="562"/>
      <c r="V462" s="563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564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5"/>
      <c r="P463" s="561" t="s">
        <v>40</v>
      </c>
      <c r="Q463" s="562"/>
      <c r="R463" s="562"/>
      <c r="S463" s="562"/>
      <c r="T463" s="562"/>
      <c r="U463" s="562"/>
      <c r="V463" s="563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580" t="s">
        <v>717</v>
      </c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0"/>
      <c r="P464" s="580"/>
      <c r="Q464" s="580"/>
      <c r="R464" s="580"/>
      <c r="S464" s="580"/>
      <c r="T464" s="580"/>
      <c r="U464" s="580"/>
      <c r="V464" s="580"/>
      <c r="W464" s="580"/>
      <c r="X464" s="580"/>
      <c r="Y464" s="580"/>
      <c r="Z464" s="580"/>
      <c r="AA464" s="54"/>
      <c r="AB464" s="54"/>
      <c r="AC464" s="54"/>
    </row>
    <row r="465" spans="1:68" ht="16.5" customHeight="1" x14ac:dyDescent="0.25">
      <c r="A465" s="572" t="s">
        <v>717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5"/>
      <c r="AB465" s="65"/>
      <c r="AC465" s="79"/>
    </row>
    <row r="466" spans="1:68" ht="14.25" customHeight="1" x14ac:dyDescent="0.25">
      <c r="A466" s="556" t="s">
        <v>108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66"/>
      <c r="AB466" s="66"/>
      <c r="AC466" s="80"/>
    </row>
    <row r="467" spans="1:68" ht="27" customHeight="1" x14ac:dyDescent="0.25">
      <c r="A467" s="63" t="s">
        <v>718</v>
      </c>
      <c r="B467" s="63" t="s">
        <v>719</v>
      </c>
      <c r="C467" s="36">
        <v>4301011763</v>
      </c>
      <c r="D467" s="557">
        <v>4640242181011</v>
      </c>
      <c r="E467" s="557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113</v>
      </c>
      <c r="L467" s="37" t="s">
        <v>45</v>
      </c>
      <c r="M467" s="38" t="s">
        <v>86</v>
      </c>
      <c r="N467" s="38"/>
      <c r="O467" s="37">
        <v>55</v>
      </c>
      <c r="P467" s="58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9"/>
      <c r="R467" s="559"/>
      <c r="S467" s="559"/>
      <c r="T467" s="56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720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721</v>
      </c>
      <c r="B468" s="63" t="s">
        <v>722</v>
      </c>
      <c r="C468" s="36">
        <v>4301011585</v>
      </c>
      <c r="D468" s="557">
        <v>4640242180441</v>
      </c>
      <c r="E468" s="557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113</v>
      </c>
      <c r="L468" s="37" t="s">
        <v>45</v>
      </c>
      <c r="M468" s="38" t="s">
        <v>112</v>
      </c>
      <c r="N468" s="38"/>
      <c r="O468" s="37">
        <v>50</v>
      </c>
      <c r="P468" s="58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9"/>
      <c r="R468" s="559"/>
      <c r="S468" s="559"/>
      <c r="T468" s="56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724</v>
      </c>
      <c r="B469" s="63" t="s">
        <v>725</v>
      </c>
      <c r="C469" s="36">
        <v>4301011584</v>
      </c>
      <c r="D469" s="557">
        <v>4640242180564</v>
      </c>
      <c r="E469" s="557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5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9"/>
      <c r="R469" s="559"/>
      <c r="S469" s="559"/>
      <c r="T469" s="56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727</v>
      </c>
      <c r="B470" s="63" t="s">
        <v>728</v>
      </c>
      <c r="C470" s="36">
        <v>4301011764</v>
      </c>
      <c r="D470" s="557">
        <v>4640242181189</v>
      </c>
      <c r="E470" s="557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116</v>
      </c>
      <c r="L470" s="37" t="s">
        <v>45</v>
      </c>
      <c r="M470" s="38" t="s">
        <v>86</v>
      </c>
      <c r="N470" s="38"/>
      <c r="O470" s="37">
        <v>55</v>
      </c>
      <c r="P470" s="5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9"/>
      <c r="R470" s="559"/>
      <c r="S470" s="559"/>
      <c r="T470" s="5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720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564"/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5"/>
      <c r="P471" s="561" t="s">
        <v>40</v>
      </c>
      <c r="Q471" s="562"/>
      <c r="R471" s="562"/>
      <c r="S471" s="562"/>
      <c r="T471" s="562"/>
      <c r="U471" s="562"/>
      <c r="V471" s="563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564"/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5"/>
      <c r="P472" s="561" t="s">
        <v>40</v>
      </c>
      <c r="Q472" s="562"/>
      <c r="R472" s="562"/>
      <c r="S472" s="562"/>
      <c r="T472" s="562"/>
      <c r="U472" s="562"/>
      <c r="V472" s="563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556" t="s">
        <v>140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66"/>
      <c r="AB473" s="66"/>
      <c r="AC473" s="80"/>
    </row>
    <row r="474" spans="1:68" ht="27" customHeight="1" x14ac:dyDescent="0.25">
      <c r="A474" s="63" t="s">
        <v>729</v>
      </c>
      <c r="B474" s="63" t="s">
        <v>730</v>
      </c>
      <c r="C474" s="36">
        <v>4301020400</v>
      </c>
      <c r="D474" s="557">
        <v>4640242180519</v>
      </c>
      <c r="E474" s="55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113</v>
      </c>
      <c r="L474" s="37" t="s">
        <v>45</v>
      </c>
      <c r="M474" s="38" t="s">
        <v>112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9"/>
      <c r="R474" s="559"/>
      <c r="S474" s="559"/>
      <c r="T474" s="5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731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732</v>
      </c>
      <c r="B475" s="63" t="s">
        <v>733</v>
      </c>
      <c r="C475" s="36">
        <v>4301020260</v>
      </c>
      <c r="D475" s="557">
        <v>4640242180526</v>
      </c>
      <c r="E475" s="557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579" t="s">
        <v>734</v>
      </c>
      <c r="Q475" s="559"/>
      <c r="R475" s="559"/>
      <c r="S475" s="559"/>
      <c r="T475" s="5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735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736</v>
      </c>
      <c r="B476" s="63" t="s">
        <v>737</v>
      </c>
      <c r="C476" s="36">
        <v>4301020295</v>
      </c>
      <c r="D476" s="557">
        <v>4640242181363</v>
      </c>
      <c r="E476" s="55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116</v>
      </c>
      <c r="L476" s="37" t="s">
        <v>45</v>
      </c>
      <c r="M476" s="38" t="s">
        <v>112</v>
      </c>
      <c r="N476" s="38"/>
      <c r="O476" s="37">
        <v>50</v>
      </c>
      <c r="P476" s="57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9"/>
      <c r="R476" s="559"/>
      <c r="S476" s="559"/>
      <c r="T476" s="5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64"/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5"/>
      <c r="P477" s="561" t="s">
        <v>40</v>
      </c>
      <c r="Q477" s="562"/>
      <c r="R477" s="562"/>
      <c r="S477" s="562"/>
      <c r="T477" s="562"/>
      <c r="U477" s="562"/>
      <c r="V477" s="56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64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65"/>
      <c r="P478" s="561" t="s">
        <v>40</v>
      </c>
      <c r="Q478" s="562"/>
      <c r="R478" s="562"/>
      <c r="S478" s="562"/>
      <c r="T478" s="562"/>
      <c r="U478" s="562"/>
      <c r="V478" s="56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556" t="s">
        <v>76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66"/>
      <c r="AB479" s="66"/>
      <c r="AC479" s="80"/>
    </row>
    <row r="480" spans="1:68" ht="27" customHeight="1" x14ac:dyDescent="0.25">
      <c r="A480" s="63" t="s">
        <v>739</v>
      </c>
      <c r="B480" s="63" t="s">
        <v>740</v>
      </c>
      <c r="C480" s="36">
        <v>4301031280</v>
      </c>
      <c r="D480" s="557">
        <v>4640242180816</v>
      </c>
      <c r="E480" s="557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116</v>
      </c>
      <c r="L480" s="37" t="s">
        <v>45</v>
      </c>
      <c r="M480" s="38" t="s">
        <v>80</v>
      </c>
      <c r="N480" s="38"/>
      <c r="O480" s="37">
        <v>40</v>
      </c>
      <c r="P480" s="57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9"/>
      <c r="R480" s="559"/>
      <c r="S480" s="559"/>
      <c r="T480" s="56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741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742</v>
      </c>
      <c r="B481" s="63" t="s">
        <v>743</v>
      </c>
      <c r="C481" s="36">
        <v>4301031244</v>
      </c>
      <c r="D481" s="557">
        <v>4640242180595</v>
      </c>
      <c r="E481" s="557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57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9"/>
      <c r="R481" s="559"/>
      <c r="S481" s="559"/>
      <c r="T481" s="5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564"/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5"/>
      <c r="P482" s="561" t="s">
        <v>40</v>
      </c>
      <c r="Q482" s="562"/>
      <c r="R482" s="562"/>
      <c r="S482" s="562"/>
      <c r="T482" s="562"/>
      <c r="U482" s="562"/>
      <c r="V482" s="563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564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65"/>
      <c r="P483" s="561" t="s">
        <v>40</v>
      </c>
      <c r="Q483" s="562"/>
      <c r="R483" s="562"/>
      <c r="S483" s="562"/>
      <c r="T483" s="562"/>
      <c r="U483" s="562"/>
      <c r="V483" s="563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556" t="s">
        <v>82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66"/>
      <c r="AB484" s="66"/>
      <c r="AC484" s="80"/>
    </row>
    <row r="485" spans="1:68" ht="27" customHeight="1" x14ac:dyDescent="0.25">
      <c r="A485" s="63" t="s">
        <v>745</v>
      </c>
      <c r="B485" s="63" t="s">
        <v>746</v>
      </c>
      <c r="C485" s="36">
        <v>4301052046</v>
      </c>
      <c r="D485" s="557">
        <v>4640242180533</v>
      </c>
      <c r="E485" s="557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113</v>
      </c>
      <c r="L485" s="37" t="s">
        <v>45</v>
      </c>
      <c r="M485" s="38" t="s">
        <v>94</v>
      </c>
      <c r="N485" s="38"/>
      <c r="O485" s="37">
        <v>45</v>
      </c>
      <c r="P485" s="5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9"/>
      <c r="R485" s="559"/>
      <c r="S485" s="559"/>
      <c r="T485" s="5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747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64"/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5"/>
      <c r="P486" s="561" t="s">
        <v>40</v>
      </c>
      <c r="Q486" s="562"/>
      <c r="R486" s="562"/>
      <c r="S486" s="562"/>
      <c r="T486" s="562"/>
      <c r="U486" s="562"/>
      <c r="V486" s="5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564"/>
      <c r="B487" s="564"/>
      <c r="C487" s="564"/>
      <c r="D487" s="564"/>
      <c r="E487" s="564"/>
      <c r="F487" s="564"/>
      <c r="G487" s="564"/>
      <c r="H487" s="564"/>
      <c r="I487" s="564"/>
      <c r="J487" s="564"/>
      <c r="K487" s="564"/>
      <c r="L487" s="564"/>
      <c r="M487" s="564"/>
      <c r="N487" s="564"/>
      <c r="O487" s="565"/>
      <c r="P487" s="561" t="s">
        <v>40</v>
      </c>
      <c r="Q487" s="562"/>
      <c r="R487" s="562"/>
      <c r="S487" s="562"/>
      <c r="T487" s="562"/>
      <c r="U487" s="562"/>
      <c r="V487" s="5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556" t="s">
        <v>170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66"/>
      <c r="AB488" s="66"/>
      <c r="AC488" s="80"/>
    </row>
    <row r="489" spans="1:68" ht="27" customHeight="1" x14ac:dyDescent="0.25">
      <c r="A489" s="63" t="s">
        <v>748</v>
      </c>
      <c r="B489" s="63" t="s">
        <v>749</v>
      </c>
      <c r="C489" s="36">
        <v>4301060491</v>
      </c>
      <c r="D489" s="557">
        <v>4640242180120</v>
      </c>
      <c r="E489" s="557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113</v>
      </c>
      <c r="L489" s="37" t="s">
        <v>45</v>
      </c>
      <c r="M489" s="38" t="s">
        <v>86</v>
      </c>
      <c r="N489" s="38"/>
      <c r="O489" s="37">
        <v>40</v>
      </c>
      <c r="P489" s="5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9"/>
      <c r="R489" s="559"/>
      <c r="S489" s="559"/>
      <c r="T489" s="5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750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751</v>
      </c>
      <c r="B490" s="63" t="s">
        <v>752</v>
      </c>
      <c r="C490" s="36">
        <v>4301060493</v>
      </c>
      <c r="D490" s="557">
        <v>4640242180137</v>
      </c>
      <c r="E490" s="557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5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9"/>
      <c r="R490" s="559"/>
      <c r="S490" s="559"/>
      <c r="T490" s="5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564"/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5"/>
      <c r="P491" s="561" t="s">
        <v>40</v>
      </c>
      <c r="Q491" s="562"/>
      <c r="R491" s="562"/>
      <c r="S491" s="562"/>
      <c r="T491" s="562"/>
      <c r="U491" s="562"/>
      <c r="V491" s="563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564"/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5"/>
      <c r="P492" s="561" t="s">
        <v>40</v>
      </c>
      <c r="Q492" s="562"/>
      <c r="R492" s="562"/>
      <c r="S492" s="562"/>
      <c r="T492" s="562"/>
      <c r="U492" s="562"/>
      <c r="V492" s="563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572" t="s">
        <v>754</v>
      </c>
      <c r="B493" s="572"/>
      <c r="C493" s="572"/>
      <c r="D493" s="572"/>
      <c r="E493" s="572"/>
      <c r="F493" s="572"/>
      <c r="G493" s="572"/>
      <c r="H493" s="572"/>
      <c r="I493" s="572"/>
      <c r="J493" s="572"/>
      <c r="K493" s="572"/>
      <c r="L493" s="572"/>
      <c r="M493" s="572"/>
      <c r="N493" s="572"/>
      <c r="O493" s="572"/>
      <c r="P493" s="572"/>
      <c r="Q493" s="572"/>
      <c r="R493" s="572"/>
      <c r="S493" s="572"/>
      <c r="T493" s="572"/>
      <c r="U493" s="572"/>
      <c r="V493" s="572"/>
      <c r="W493" s="572"/>
      <c r="X493" s="572"/>
      <c r="Y493" s="572"/>
      <c r="Z493" s="572"/>
      <c r="AA493" s="65"/>
      <c r="AB493" s="65"/>
      <c r="AC493" s="79"/>
    </row>
    <row r="494" spans="1:68" ht="14.25" customHeight="1" x14ac:dyDescent="0.25">
      <c r="A494" s="556" t="s">
        <v>140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66"/>
      <c r="AB494" s="66"/>
      <c r="AC494" s="80"/>
    </row>
    <row r="495" spans="1:68" ht="27" customHeight="1" x14ac:dyDescent="0.25">
      <c r="A495" s="63" t="s">
        <v>755</v>
      </c>
      <c r="B495" s="63" t="s">
        <v>756</v>
      </c>
      <c r="C495" s="36">
        <v>4301020314</v>
      </c>
      <c r="D495" s="557">
        <v>4640242180090</v>
      </c>
      <c r="E495" s="5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113</v>
      </c>
      <c r="L495" s="37" t="s">
        <v>45</v>
      </c>
      <c r="M495" s="38" t="s">
        <v>112</v>
      </c>
      <c r="N495" s="38"/>
      <c r="O495" s="37">
        <v>50</v>
      </c>
      <c r="P495" s="558" t="s">
        <v>757</v>
      </c>
      <c r="Q495" s="559"/>
      <c r="R495" s="559"/>
      <c r="S495" s="559"/>
      <c r="T495" s="5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758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5"/>
      <c r="P496" s="561" t="s">
        <v>40</v>
      </c>
      <c r="Q496" s="562"/>
      <c r="R496" s="562"/>
      <c r="S496" s="562"/>
      <c r="T496" s="562"/>
      <c r="U496" s="562"/>
      <c r="V496" s="563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5"/>
      <c r="P497" s="561" t="s">
        <v>40</v>
      </c>
      <c r="Q497" s="562"/>
      <c r="R497" s="562"/>
      <c r="S497" s="562"/>
      <c r="T497" s="562"/>
      <c r="U497" s="562"/>
      <c r="V497" s="563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69"/>
      <c r="P498" s="566" t="s">
        <v>33</v>
      </c>
      <c r="Q498" s="567"/>
      <c r="R498" s="567"/>
      <c r="S498" s="567"/>
      <c r="T498" s="567"/>
      <c r="U498" s="567"/>
      <c r="V498" s="568"/>
      <c r="W498" s="42" t="s">
        <v>0</v>
      </c>
      <c r="X498" s="43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16350.32</v>
      </c>
      <c r="Y498" s="43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16350.32</v>
      </c>
      <c r="Z498" s="42"/>
      <c r="AA498" s="67"/>
      <c r="AB498" s="67"/>
      <c r="AC498" s="67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69"/>
      <c r="P499" s="566" t="s">
        <v>34</v>
      </c>
      <c r="Q499" s="567"/>
      <c r="R499" s="567"/>
      <c r="S499" s="567"/>
      <c r="T499" s="567"/>
      <c r="U499" s="567"/>
      <c r="V499" s="568"/>
      <c r="W499" s="42" t="s">
        <v>0</v>
      </c>
      <c r="X499" s="43">
        <f>IFERROR(SUM(BM22:BM495),"0")</f>
        <v>17211.290000000005</v>
      </c>
      <c r="Y499" s="43">
        <f>IFERROR(SUM(BN22:BN495),"0")</f>
        <v>17211.290000000005</v>
      </c>
      <c r="Z499" s="42"/>
      <c r="AA499" s="67"/>
      <c r="AB499" s="67"/>
      <c r="AC499" s="67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69"/>
      <c r="P500" s="566" t="s">
        <v>35</v>
      </c>
      <c r="Q500" s="567"/>
      <c r="R500" s="567"/>
      <c r="S500" s="567"/>
      <c r="T500" s="567"/>
      <c r="U500" s="567"/>
      <c r="V500" s="568"/>
      <c r="W500" s="42" t="s">
        <v>20</v>
      </c>
      <c r="X500" s="44">
        <f>ROUNDUP(SUM(BO22:BO495),0)</f>
        <v>28</v>
      </c>
      <c r="Y500" s="44">
        <f>ROUNDUP(SUM(BP22:BP495),0)</f>
        <v>28</v>
      </c>
      <c r="Z500" s="42"/>
      <c r="AA500" s="67"/>
      <c r="AB500" s="67"/>
      <c r="AC500" s="67"/>
    </row>
    <row r="501" spans="1:32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9"/>
      <c r="P501" s="566" t="s">
        <v>36</v>
      </c>
      <c r="Q501" s="567"/>
      <c r="R501" s="567"/>
      <c r="S501" s="567"/>
      <c r="T501" s="567"/>
      <c r="U501" s="567"/>
      <c r="V501" s="568"/>
      <c r="W501" s="42" t="s">
        <v>0</v>
      </c>
      <c r="X501" s="43">
        <f>GrossWeightTotal+PalletQtyTotal*25</f>
        <v>17911.290000000005</v>
      </c>
      <c r="Y501" s="43">
        <f>GrossWeightTotalR+PalletQtyTotalR*25</f>
        <v>17911.290000000005</v>
      </c>
      <c r="Z501" s="42"/>
      <c r="AA501" s="67"/>
      <c r="AB501" s="67"/>
      <c r="AC501" s="67"/>
    </row>
    <row r="502" spans="1:32" x14ac:dyDescent="0.2">
      <c r="A502" s="564"/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9"/>
      <c r="P502" s="566" t="s">
        <v>37</v>
      </c>
      <c r="Q502" s="567"/>
      <c r="R502" s="567"/>
      <c r="S502" s="567"/>
      <c r="T502" s="567"/>
      <c r="U502" s="567"/>
      <c r="V502" s="568"/>
      <c r="W502" s="42" t="s">
        <v>20</v>
      </c>
      <c r="X502" s="43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2629</v>
      </c>
      <c r="Y502" s="43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2629</v>
      </c>
      <c r="Z502" s="42"/>
      <c r="AA502" s="67"/>
      <c r="AB502" s="67"/>
      <c r="AC502" s="67"/>
    </row>
    <row r="503" spans="1:32" ht="14.25" x14ac:dyDescent="0.2">
      <c r="A503" s="564"/>
      <c r="B503" s="564"/>
      <c r="C503" s="564"/>
      <c r="D503" s="564"/>
      <c r="E503" s="564"/>
      <c r="F503" s="564"/>
      <c r="G503" s="564"/>
      <c r="H503" s="564"/>
      <c r="I503" s="564"/>
      <c r="J503" s="564"/>
      <c r="K503" s="564"/>
      <c r="L503" s="564"/>
      <c r="M503" s="564"/>
      <c r="N503" s="564"/>
      <c r="O503" s="569"/>
      <c r="P503" s="566" t="s">
        <v>38</v>
      </c>
      <c r="Q503" s="567"/>
      <c r="R503" s="567"/>
      <c r="S503" s="567"/>
      <c r="T503" s="567"/>
      <c r="U503" s="567"/>
      <c r="V503" s="568"/>
      <c r="W503" s="45" t="s">
        <v>51</v>
      </c>
      <c r="X503" s="42"/>
      <c r="Y503" s="42"/>
      <c r="Z503" s="42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32.492010000000001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552" t="s">
        <v>106</v>
      </c>
      <c r="D505" s="552" t="s">
        <v>106</v>
      </c>
      <c r="E505" s="552" t="s">
        <v>106</v>
      </c>
      <c r="F505" s="552" t="s">
        <v>106</v>
      </c>
      <c r="G505" s="552" t="s">
        <v>106</v>
      </c>
      <c r="H505" s="552" t="s">
        <v>106</v>
      </c>
      <c r="I505" s="552" t="s">
        <v>255</v>
      </c>
      <c r="J505" s="552" t="s">
        <v>255</v>
      </c>
      <c r="K505" s="552" t="s">
        <v>255</v>
      </c>
      <c r="L505" s="552" t="s">
        <v>255</v>
      </c>
      <c r="M505" s="552" t="s">
        <v>255</v>
      </c>
      <c r="N505" s="553"/>
      <c r="O505" s="552" t="s">
        <v>255</v>
      </c>
      <c r="P505" s="552" t="s">
        <v>255</v>
      </c>
      <c r="Q505" s="552" t="s">
        <v>255</v>
      </c>
      <c r="R505" s="552" t="s">
        <v>255</v>
      </c>
      <c r="S505" s="552" t="s">
        <v>255</v>
      </c>
      <c r="T505" s="552" t="s">
        <v>541</v>
      </c>
      <c r="U505" s="552" t="s">
        <v>541</v>
      </c>
      <c r="V505" s="552" t="s">
        <v>597</v>
      </c>
      <c r="W505" s="552" t="s">
        <v>597</v>
      </c>
      <c r="X505" s="552" t="s">
        <v>597</v>
      </c>
      <c r="Y505" s="552" t="s">
        <v>597</v>
      </c>
      <c r="Z505" s="85" t="s">
        <v>653</v>
      </c>
      <c r="AA505" s="552" t="s">
        <v>717</v>
      </c>
      <c r="AB505" s="552" t="s">
        <v>717</v>
      </c>
      <c r="AC505" s="60"/>
      <c r="AF505" s="1"/>
    </row>
    <row r="506" spans="1:32" ht="14.25" customHeight="1" thickTop="1" x14ac:dyDescent="0.2">
      <c r="A506" s="554" t="s">
        <v>10</v>
      </c>
      <c r="B506" s="552" t="s">
        <v>75</v>
      </c>
      <c r="C506" s="552" t="s">
        <v>107</v>
      </c>
      <c r="D506" s="552" t="s">
        <v>122</v>
      </c>
      <c r="E506" s="552" t="s">
        <v>177</v>
      </c>
      <c r="F506" s="552" t="s">
        <v>197</v>
      </c>
      <c r="G506" s="552" t="s">
        <v>227</v>
      </c>
      <c r="H506" s="552" t="s">
        <v>106</v>
      </c>
      <c r="I506" s="552" t="s">
        <v>256</v>
      </c>
      <c r="J506" s="552" t="s">
        <v>296</v>
      </c>
      <c r="K506" s="552" t="s">
        <v>356</v>
      </c>
      <c r="L506" s="552" t="s">
        <v>400</v>
      </c>
      <c r="M506" s="552" t="s">
        <v>416</v>
      </c>
      <c r="N506" s="1"/>
      <c r="O506" s="552" t="s">
        <v>430</v>
      </c>
      <c r="P506" s="552" t="s">
        <v>440</v>
      </c>
      <c r="Q506" s="552" t="s">
        <v>447</v>
      </c>
      <c r="R506" s="552" t="s">
        <v>452</v>
      </c>
      <c r="S506" s="552" t="s">
        <v>531</v>
      </c>
      <c r="T506" s="552" t="s">
        <v>542</v>
      </c>
      <c r="U506" s="552" t="s">
        <v>577</v>
      </c>
      <c r="V506" s="552" t="s">
        <v>598</v>
      </c>
      <c r="W506" s="552" t="s">
        <v>630</v>
      </c>
      <c r="X506" s="552" t="s">
        <v>645</v>
      </c>
      <c r="Y506" s="552" t="s">
        <v>649</v>
      </c>
      <c r="Z506" s="552" t="s">
        <v>653</v>
      </c>
      <c r="AA506" s="552" t="s">
        <v>717</v>
      </c>
      <c r="AB506" s="552" t="s">
        <v>754</v>
      </c>
      <c r="AC506" s="60"/>
      <c r="AF506" s="1"/>
    </row>
    <row r="507" spans="1:32" ht="13.5" thickBot="1" x14ac:dyDescent="0.25">
      <c r="A507" s="555"/>
      <c r="B507" s="552"/>
      <c r="C507" s="552"/>
      <c r="D507" s="552"/>
      <c r="E507" s="552"/>
      <c r="F507" s="552"/>
      <c r="G507" s="552"/>
      <c r="H507" s="552"/>
      <c r="I507" s="552"/>
      <c r="J507" s="552"/>
      <c r="K507" s="552"/>
      <c r="L507" s="552"/>
      <c r="M507" s="552"/>
      <c r="N507" s="1"/>
      <c r="O507" s="552"/>
      <c r="P507" s="552"/>
      <c r="Q507" s="552"/>
      <c r="R507" s="552"/>
      <c r="S507" s="552"/>
      <c r="T507" s="552"/>
      <c r="U507" s="552"/>
      <c r="V507" s="552"/>
      <c r="W507" s="552"/>
      <c r="X507" s="552"/>
      <c r="Y507" s="552"/>
      <c r="Z507" s="552"/>
      <c r="AA507" s="552"/>
      <c r="AB507" s="552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IFERROR(Y22*1,"0")+IFERROR(Y26*1,"0")+IFERROR(Y27*1,"0")+IFERROR(Y28*1,"0")+IFERROR(Y29*1,"0")+IFERROR(Y30*1,"0")+IFERROR(Y34*1,"0")</f>
        <v>0</v>
      </c>
      <c r="C508" s="52">
        <f>IFERROR(Y40*1,"0")+IFERROR(Y41*1,"0")+IFERROR(Y42*1,"0")+IFERROR(Y46*1,"0")</f>
        <v>1209.6000000000001</v>
      </c>
      <c r="D508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1889.6000000000001</v>
      </c>
      <c r="E508" s="52">
        <f>IFERROR(Y86*1,"0")+IFERROR(Y87*1,"0")+IFERROR(Y88*1,"0")+IFERROR(Y92*1,"0")+IFERROR(Y93*1,"0")+IFERROR(Y94*1,"0")+IFERROR(Y95*1,"0")</f>
        <v>1020.6</v>
      </c>
      <c r="F508" s="52">
        <f>IFERROR(Y100*1,"0")+IFERROR(Y101*1,"0")+IFERROR(Y102*1,"0")+IFERROR(Y103*1,"0")+IFERROR(Y107*1,"0")+IFERROR(Y108*1,"0")+IFERROR(Y109*1,"0")+IFERROR(Y113*1,"0")+IFERROR(Y114*1,"0")+IFERROR(Y115*1,"0")+IFERROR(Y116*1,"0")+IFERROR(Y120*1,"0")</f>
        <v>1760.4</v>
      </c>
      <c r="G508" s="52">
        <f>IFERROR(Y125*1,"0")+IFERROR(Y126*1,"0")+IFERROR(Y130*1,"0")+IFERROR(Y131*1,"0")+IFERROR(Y135*1,"0")+IFERROR(Y136*1,"0")</f>
        <v>0</v>
      </c>
      <c r="H508" s="52">
        <f>IFERROR(Y141*1,"0")+IFERROR(Y142*1,"0")+IFERROR(Y146*1,"0")+IFERROR(Y147*1,"0")+IFERROR(Y148*1,"0")</f>
        <v>0</v>
      </c>
      <c r="I508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1335.6000000000001</v>
      </c>
      <c r="J508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2800.8</v>
      </c>
      <c r="K508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52">
        <f>IFERROR(Y249*1,"0")+IFERROR(Y250*1,"0")+IFERROR(Y251*1,"0")+IFERROR(Y252*1,"0")+IFERROR(Y253*1,"0")</f>
        <v>0</v>
      </c>
      <c r="M508" s="52">
        <f>IFERROR(Y258*1,"0")+IFERROR(Y259*1,"0")+IFERROR(Y260*1,"0")+IFERROR(Y261*1,"0")</f>
        <v>0</v>
      </c>
      <c r="N508" s="1"/>
      <c r="O508" s="52">
        <f>IFERROR(Y266*1,"0")+IFERROR(Y267*1,"0")+IFERROR(Y268*1,"0")</f>
        <v>518.4</v>
      </c>
      <c r="P508" s="52">
        <f>IFERROR(Y273*1,"0")+IFERROR(Y277*1,"0")</f>
        <v>0</v>
      </c>
      <c r="Q508" s="52">
        <f>IFERROR(Y282*1,"0")</f>
        <v>0</v>
      </c>
      <c r="R508" s="52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456</v>
      </c>
      <c r="S508" s="52">
        <f>IFERROR(Y333*1,"0")+IFERROR(Y334*1,"0")+IFERROR(Y335*1,"0")</f>
        <v>64.8</v>
      </c>
      <c r="T508" s="52">
        <f>IFERROR(Y341*1,"0")+IFERROR(Y342*1,"0")+IFERROR(Y343*1,"0")+IFERROR(Y344*1,"0")+IFERROR(Y345*1,"0")+IFERROR(Y346*1,"0")+IFERROR(Y347*1,"0")+IFERROR(Y351*1,"0")+IFERROR(Y352*1,"0")+IFERROR(Y356*1,"0")+IFERROR(Y357*1,"0")+IFERROR(Y361*1,"0")</f>
        <v>2499</v>
      </c>
      <c r="U508" s="52">
        <f>IFERROR(Y366*1,"0")+IFERROR(Y367*1,"0")+IFERROR(Y368*1,"0")+IFERROR(Y372*1,"0")+IFERROR(Y376*1,"0")+IFERROR(Y377*1,"0")+IFERROR(Y381*1,"0")</f>
        <v>979.2</v>
      </c>
      <c r="V508" s="52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52">
        <f>IFERROR(Y406*1,"0")+IFERROR(Y410*1,"0")+IFERROR(Y411*1,"0")+IFERROR(Y412*1,"0")+IFERROR(Y413*1,"0")</f>
        <v>0</v>
      </c>
      <c r="X508" s="52">
        <f>IFERROR(Y418*1,"0")</f>
        <v>0</v>
      </c>
      <c r="Y508" s="52">
        <f>IFERROR(Y423*1,"0")</f>
        <v>0</v>
      </c>
      <c r="Z508" s="52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1816.3200000000002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/RRHMPUcZOgAa6sA5mvmOsw7M8JqBTTcQaYZVSgC55CAV1x/+rG37HhNmLIiTIw+1yW7l4VuBjU2+k668O13jA==" saltValue="YbW1xJ4EZJ1KJ0vtwhOjn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82:V382"/>
    <mergeCell ref="A382:O383"/>
    <mergeCell ref="P383:V383"/>
    <mergeCell ref="A384:Z384"/>
    <mergeCell ref="A385:Z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A405:Z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9"/>
    </row>
    <row r="3" spans="2:8" x14ac:dyDescent="0.2">
      <c r="B3" s="53" t="s">
        <v>760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762</v>
      </c>
      <c r="C6" s="53" t="s">
        <v>763</v>
      </c>
      <c r="D6" s="53" t="s">
        <v>764</v>
      </c>
      <c r="E6" s="53" t="s">
        <v>45</v>
      </c>
    </row>
    <row r="7" spans="2:8" x14ac:dyDescent="0.2">
      <c r="B7" s="53" t="s">
        <v>765</v>
      </c>
      <c r="C7" s="53" t="s">
        <v>766</v>
      </c>
      <c r="D7" s="53" t="s">
        <v>767</v>
      </c>
      <c r="E7" s="53" t="s">
        <v>45</v>
      </c>
    </row>
    <row r="8" spans="2:8" x14ac:dyDescent="0.2">
      <c r="B8" s="53" t="s">
        <v>768</v>
      </c>
      <c r="C8" s="53" t="s">
        <v>769</v>
      </c>
      <c r="D8" s="53" t="s">
        <v>770</v>
      </c>
      <c r="E8" s="53" t="s">
        <v>45</v>
      </c>
    </row>
    <row r="9" spans="2:8" x14ac:dyDescent="0.2">
      <c r="B9" s="53" t="s">
        <v>771</v>
      </c>
      <c r="C9" s="53" t="s">
        <v>772</v>
      </c>
      <c r="D9" s="53" t="s">
        <v>773</v>
      </c>
      <c r="E9" s="53" t="s">
        <v>45</v>
      </c>
    </row>
    <row r="11" spans="2:8" x14ac:dyDescent="0.2">
      <c r="B11" s="53" t="s">
        <v>774</v>
      </c>
      <c r="C11" s="53" t="s">
        <v>763</v>
      </c>
      <c r="D11" s="53" t="s">
        <v>45</v>
      </c>
      <c r="E11" s="53" t="s">
        <v>45</v>
      </c>
    </row>
    <row r="13" spans="2:8" x14ac:dyDescent="0.2">
      <c r="B13" s="53" t="s">
        <v>775</v>
      </c>
      <c r="C13" s="53" t="s">
        <v>766</v>
      </c>
      <c r="D13" s="53" t="s">
        <v>45</v>
      </c>
      <c r="E13" s="53" t="s">
        <v>45</v>
      </c>
    </row>
    <row r="15" spans="2:8" x14ac:dyDescent="0.2">
      <c r="B15" s="53" t="s">
        <v>776</v>
      </c>
      <c r="C15" s="53" t="s">
        <v>769</v>
      </c>
      <c r="D15" s="53" t="s">
        <v>45</v>
      </c>
      <c r="E15" s="53" t="s">
        <v>45</v>
      </c>
    </row>
    <row r="17" spans="2:5" x14ac:dyDescent="0.2">
      <c r="B17" s="53" t="s">
        <v>777</v>
      </c>
      <c r="C17" s="53" t="s">
        <v>772</v>
      </c>
      <c r="D17" s="53" t="s">
        <v>45</v>
      </c>
      <c r="E17" s="53" t="s">
        <v>45</v>
      </c>
    </row>
    <row r="19" spans="2:5" x14ac:dyDescent="0.2">
      <c r="B19" s="53" t="s">
        <v>778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779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780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781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782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783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784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785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786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787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788</v>
      </c>
      <c r="C29" s="53" t="s">
        <v>45</v>
      </c>
      <c r="D29" s="53" t="s">
        <v>45</v>
      </c>
      <c r="E29" s="53" t="s">
        <v>45</v>
      </c>
    </row>
  </sheetData>
  <sheetProtection algorithmName="SHA-512" hashValue="O70DPxtrWm853xRJ6mYwlCJcAuAGCZcU0UH9wojMx3lSngO2/r/HtzWNRuThPO/+eApfy0JpsL/qakwaJubD4g==" saltValue="KxzCUGp1cuQ/ZKTi6nACJ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