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E4E40081-FB30-465F-ABFF-999A054DF7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AB516" i="1" s="1"/>
  <c r="X500" i="1"/>
  <c r="X499" i="1"/>
  <c r="BO498" i="1"/>
  <c r="BM498" i="1"/>
  <c r="Y498" i="1"/>
  <c r="BP498" i="1" s="1"/>
  <c r="BO497" i="1"/>
  <c r="BM497" i="1"/>
  <c r="Y497" i="1"/>
  <c r="X495" i="1"/>
  <c r="Y494" i="1"/>
  <c r="X494" i="1"/>
  <c r="BP493" i="1"/>
  <c r="BO493" i="1"/>
  <c r="BN493" i="1"/>
  <c r="BM493" i="1"/>
  <c r="Z493" i="1"/>
  <c r="Y493" i="1"/>
  <c r="BP492" i="1"/>
  <c r="BO492" i="1"/>
  <c r="BN492" i="1"/>
  <c r="BM492" i="1"/>
  <c r="Z492" i="1"/>
  <c r="Z494" i="1" s="1"/>
  <c r="Y492" i="1"/>
  <c r="Y495" i="1" s="1"/>
  <c r="X490" i="1"/>
  <c r="X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Z484" i="1" s="1"/>
  <c r="Y481" i="1"/>
  <c r="Y485" i="1" s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Y479" i="1" s="1"/>
  <c r="X470" i="1"/>
  <c r="Y469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Y470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Y463" i="1" s="1"/>
  <c r="P457" i="1"/>
  <c r="BP456" i="1"/>
  <c r="BO456" i="1"/>
  <c r="BN456" i="1"/>
  <c r="BM456" i="1"/>
  <c r="Z456" i="1"/>
  <c r="Y456" i="1"/>
  <c r="P456" i="1"/>
  <c r="X454" i="1"/>
  <c r="Y453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Y454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Z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Y447" i="1" s="1"/>
  <c r="P433" i="1"/>
  <c r="X429" i="1"/>
  <c r="X428" i="1"/>
  <c r="BO427" i="1"/>
  <c r="BM427" i="1"/>
  <c r="Y427" i="1"/>
  <c r="Y516" i="1" s="1"/>
  <c r="P427" i="1"/>
  <c r="X424" i="1"/>
  <c r="X423" i="1"/>
  <c r="BO422" i="1"/>
  <c r="BM422" i="1"/>
  <c r="Y422" i="1"/>
  <c r="X516" i="1" s="1"/>
  <c r="P422" i="1"/>
  <c r="X419" i="1"/>
  <c r="X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Y419" i="1" s="1"/>
  <c r="P414" i="1"/>
  <c r="X412" i="1"/>
  <c r="Y411" i="1"/>
  <c r="X411" i="1"/>
  <c r="BP410" i="1"/>
  <c r="BO410" i="1"/>
  <c r="BN410" i="1"/>
  <c r="BM410" i="1"/>
  <c r="Z410" i="1"/>
  <c r="Z411" i="1" s="1"/>
  <c r="Y410" i="1"/>
  <c r="P410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Y406" i="1" s="1"/>
  <c r="P404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X387" i="1"/>
  <c r="Y386" i="1"/>
  <c r="X386" i="1"/>
  <c r="BP385" i="1"/>
  <c r="BO385" i="1"/>
  <c r="BN385" i="1"/>
  <c r="BM385" i="1"/>
  <c r="Z385" i="1"/>
  <c r="Z386" i="1" s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Y382" i="1" s="1"/>
  <c r="P380" i="1"/>
  <c r="X378" i="1"/>
  <c r="X377" i="1"/>
  <c r="BO376" i="1"/>
  <c r="BM376" i="1"/>
  <c r="Y376" i="1"/>
  <c r="Y378" i="1" s="1"/>
  <c r="P376" i="1"/>
  <c r="X374" i="1"/>
  <c r="X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Y374" i="1" s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Y357" i="1" s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Y339" i="1" s="1"/>
  <c r="P337" i="1"/>
  <c r="BP336" i="1"/>
  <c r="BO336" i="1"/>
  <c r="BN336" i="1"/>
  <c r="BM336" i="1"/>
  <c r="Z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Y332" i="1" s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Y326" i="1" s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BO316" i="1"/>
  <c r="BM316" i="1"/>
  <c r="Y316" i="1"/>
  <c r="Y320" i="1" s="1"/>
  <c r="P316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Y314" i="1" s="1"/>
  <c r="P308" i="1"/>
  <c r="X306" i="1"/>
  <c r="X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6" i="1" s="1"/>
  <c r="P298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Y296" i="1" s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M516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L516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48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K516" i="1" s="1"/>
  <c r="P224" i="1"/>
  <c r="X221" i="1"/>
  <c r="X220" i="1"/>
  <c r="BO219" i="1"/>
  <c r="BM219" i="1"/>
  <c r="Y219" i="1"/>
  <c r="Y221" i="1" s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5" i="1" s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6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2" i="1" s="1"/>
  <c r="P162" i="1"/>
  <c r="X160" i="1"/>
  <c r="X159" i="1"/>
  <c r="BO158" i="1"/>
  <c r="BM158" i="1"/>
  <c r="Y158" i="1"/>
  <c r="I516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6" i="1" s="1"/>
  <c r="P146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6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10" i="1" s="1"/>
  <c r="BO22" i="1"/>
  <c r="X508" i="1" s="1"/>
  <c r="BM22" i="1"/>
  <c r="X507" i="1" s="1"/>
  <c r="X509" i="1" s="1"/>
  <c r="Y22" i="1"/>
  <c r="B516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Y33" i="1"/>
  <c r="C516" i="1"/>
  <c r="Z42" i="1"/>
  <c r="Z44" i="1" s="1"/>
  <c r="BN42" i="1"/>
  <c r="BP42" i="1"/>
  <c r="Y45" i="1"/>
  <c r="D516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16" i="1"/>
  <c r="Z90" i="1"/>
  <c r="Z92" i="1" s="1"/>
  <c r="BN90" i="1"/>
  <c r="BP90" i="1"/>
  <c r="Y93" i="1"/>
  <c r="Z95" i="1"/>
  <c r="Z100" i="1" s="1"/>
  <c r="BN95" i="1"/>
  <c r="BP95" i="1"/>
  <c r="Z97" i="1"/>
  <c r="BN97" i="1"/>
  <c r="Z99" i="1"/>
  <c r="BN99" i="1"/>
  <c r="Y100" i="1"/>
  <c r="Z104" i="1"/>
  <c r="Z108" i="1" s="1"/>
  <c r="BN104" i="1"/>
  <c r="BP104" i="1"/>
  <c r="Z106" i="1"/>
  <c r="BN106" i="1"/>
  <c r="Y109" i="1"/>
  <c r="Z112" i="1"/>
  <c r="Z114" i="1" s="1"/>
  <c r="BN112" i="1"/>
  <c r="BP112" i="1"/>
  <c r="Z118" i="1"/>
  <c r="Z121" i="1" s="1"/>
  <c r="BN118" i="1"/>
  <c r="BP118" i="1"/>
  <c r="Z120" i="1"/>
  <c r="BN120" i="1"/>
  <c r="Z124" i="1"/>
  <c r="Z126" i="1" s="1"/>
  <c r="BN124" i="1"/>
  <c r="BP124" i="1"/>
  <c r="Y127" i="1"/>
  <c r="G516" i="1"/>
  <c r="Z131" i="1"/>
  <c r="Z132" i="1" s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Y153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Z177" i="1" s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Z207" i="1"/>
  <c r="Z215" i="1" s="1"/>
  <c r="BN207" i="1"/>
  <c r="BP207" i="1"/>
  <c r="Z209" i="1"/>
  <c r="BN209" i="1"/>
  <c r="Z211" i="1"/>
  <c r="BN211" i="1"/>
  <c r="Z213" i="1"/>
  <c r="BN213" i="1"/>
  <c r="Z219" i="1"/>
  <c r="Z220" i="1" s="1"/>
  <c r="BN219" i="1"/>
  <c r="BP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Y235" i="1"/>
  <c r="Z244" i="1"/>
  <c r="Z247" i="1" s="1"/>
  <c r="BN244" i="1"/>
  <c r="BP244" i="1"/>
  <c r="Z246" i="1"/>
  <c r="BN246" i="1"/>
  <c r="Z251" i="1"/>
  <c r="Z256" i="1" s="1"/>
  <c r="BN251" i="1"/>
  <c r="BP251" i="1"/>
  <c r="Z253" i="1"/>
  <c r="BN253" i="1"/>
  <c r="Z255" i="1"/>
  <c r="BN255" i="1"/>
  <c r="Y256" i="1"/>
  <c r="Z260" i="1"/>
  <c r="Z264" i="1" s="1"/>
  <c r="BN260" i="1"/>
  <c r="BP260" i="1"/>
  <c r="Z262" i="1"/>
  <c r="BN262" i="1"/>
  <c r="Z263" i="1"/>
  <c r="BN263" i="1"/>
  <c r="Y264" i="1"/>
  <c r="Z271" i="1"/>
  <c r="BP269" i="1"/>
  <c r="BN269" i="1"/>
  <c r="Z269" i="1"/>
  <c r="F9" i="1"/>
  <c r="J9" i="1"/>
  <c r="Y24" i="1"/>
  <c r="Y108" i="1"/>
  <c r="Y148" i="1"/>
  <c r="Y160" i="1"/>
  <c r="Y187" i="1"/>
  <c r="Y232" i="1"/>
  <c r="Y257" i="1"/>
  <c r="Y265" i="1"/>
  <c r="O516" i="1"/>
  <c r="Y272" i="1"/>
  <c r="Y277" i="1"/>
  <c r="Y286" i="1"/>
  <c r="R516" i="1"/>
  <c r="Z290" i="1"/>
  <c r="Z295" i="1" s="1"/>
  <c r="BN290" i="1"/>
  <c r="BP290" i="1"/>
  <c r="Z292" i="1"/>
  <c r="BN292" i="1"/>
  <c r="Z294" i="1"/>
  <c r="BN294" i="1"/>
  <c r="Y295" i="1"/>
  <c r="Z298" i="1"/>
  <c r="BN298" i="1"/>
  <c r="BP298" i="1"/>
  <c r="Z300" i="1"/>
  <c r="BN300" i="1"/>
  <c r="Z302" i="1"/>
  <c r="BN302" i="1"/>
  <c r="Z304" i="1"/>
  <c r="BN304" i="1"/>
  <c r="Y305" i="1"/>
  <c r="Z308" i="1"/>
  <c r="BN308" i="1"/>
  <c r="BP308" i="1"/>
  <c r="Z310" i="1"/>
  <c r="BN310" i="1"/>
  <c r="Z312" i="1"/>
  <c r="BN312" i="1"/>
  <c r="Y313" i="1"/>
  <c r="Z316" i="1"/>
  <c r="BN316" i="1"/>
  <c r="BP316" i="1"/>
  <c r="Z318" i="1"/>
  <c r="BN318" i="1"/>
  <c r="Y319" i="1"/>
  <c r="Z324" i="1"/>
  <c r="Z326" i="1" s="1"/>
  <c r="BN324" i="1"/>
  <c r="BP324" i="1"/>
  <c r="Z330" i="1"/>
  <c r="Z332" i="1" s="1"/>
  <c r="BN330" i="1"/>
  <c r="BP330" i="1"/>
  <c r="S516" i="1"/>
  <c r="Z337" i="1"/>
  <c r="Z339" i="1" s="1"/>
  <c r="BN337" i="1"/>
  <c r="BP337" i="1"/>
  <c r="Y340" i="1"/>
  <c r="T516" i="1"/>
  <c r="Z345" i="1"/>
  <c r="Z351" i="1" s="1"/>
  <c r="BN345" i="1"/>
  <c r="Z347" i="1"/>
  <c r="BN347" i="1"/>
  <c r="Z349" i="1"/>
  <c r="BN349" i="1"/>
  <c r="Y352" i="1"/>
  <c r="Z355" i="1"/>
  <c r="Z356" i="1" s="1"/>
  <c r="BN355" i="1"/>
  <c r="BP355" i="1"/>
  <c r="Z359" i="1"/>
  <c r="Z361" i="1" s="1"/>
  <c r="BN359" i="1"/>
  <c r="BP359" i="1"/>
  <c r="Y362" i="1"/>
  <c r="U516" i="1"/>
  <c r="Z370" i="1"/>
  <c r="Z373" i="1" s="1"/>
  <c r="BN370" i="1"/>
  <c r="BP370" i="1"/>
  <c r="Z372" i="1"/>
  <c r="BN372" i="1"/>
  <c r="Y373" i="1"/>
  <c r="Z376" i="1"/>
  <c r="Z377" i="1" s="1"/>
  <c r="BN376" i="1"/>
  <c r="BP376" i="1"/>
  <c r="Y377" i="1"/>
  <c r="Z380" i="1"/>
  <c r="Z382" i="1" s="1"/>
  <c r="BN380" i="1"/>
  <c r="BP380" i="1"/>
  <c r="Y383" i="1"/>
  <c r="V516" i="1"/>
  <c r="Z392" i="1"/>
  <c r="Z401" i="1" s="1"/>
  <c r="BN392" i="1"/>
  <c r="Z394" i="1"/>
  <c r="BN394" i="1"/>
  <c r="Z396" i="1"/>
  <c r="BN396" i="1"/>
  <c r="Z398" i="1"/>
  <c r="BN398" i="1"/>
  <c r="Z400" i="1"/>
  <c r="BN400" i="1"/>
  <c r="Y401" i="1"/>
  <c r="Z404" i="1"/>
  <c r="Z406" i="1" s="1"/>
  <c r="BN404" i="1"/>
  <c r="BP404" i="1"/>
  <c r="Y407" i="1"/>
  <c r="W516" i="1"/>
  <c r="Y412" i="1"/>
  <c r="Z415" i="1"/>
  <c r="Z418" i="1" s="1"/>
  <c r="BN415" i="1"/>
  <c r="Z417" i="1"/>
  <c r="BN417" i="1"/>
  <c r="Y418" i="1"/>
  <c r="Z422" i="1"/>
  <c r="Z423" i="1" s="1"/>
  <c r="BN422" i="1"/>
  <c r="BP422" i="1"/>
  <c r="Y423" i="1"/>
  <c r="Z427" i="1"/>
  <c r="Z428" i="1" s="1"/>
  <c r="BN427" i="1"/>
  <c r="BP427" i="1"/>
  <c r="Y428" i="1"/>
  <c r="Z433" i="1"/>
  <c r="BN433" i="1"/>
  <c r="BP433" i="1"/>
  <c r="Z435" i="1"/>
  <c r="BN435" i="1"/>
  <c r="Z436" i="1"/>
  <c r="BN436" i="1"/>
  <c r="BP443" i="1"/>
  <c r="BN443" i="1"/>
  <c r="Z443" i="1"/>
  <c r="BP451" i="1"/>
  <c r="BN451" i="1"/>
  <c r="Z451" i="1"/>
  <c r="Z453" i="1" s="1"/>
  <c r="Y464" i="1"/>
  <c r="BP459" i="1"/>
  <c r="BN459" i="1"/>
  <c r="Z459" i="1"/>
  <c r="BP467" i="1"/>
  <c r="BN467" i="1"/>
  <c r="Z467" i="1"/>
  <c r="Z469" i="1" s="1"/>
  <c r="BP475" i="1"/>
  <c r="BN475" i="1"/>
  <c r="Z475" i="1"/>
  <c r="BP477" i="1"/>
  <c r="BN477" i="1"/>
  <c r="Z477" i="1"/>
  <c r="Y489" i="1"/>
  <c r="BP487" i="1"/>
  <c r="BN487" i="1"/>
  <c r="Z487" i="1"/>
  <c r="Y351" i="1"/>
  <c r="Y402" i="1"/>
  <c r="Y424" i="1"/>
  <c r="Y429" i="1"/>
  <c r="Z516" i="1"/>
  <c r="Y448" i="1"/>
  <c r="BP438" i="1"/>
  <c r="BN438" i="1"/>
  <c r="BP440" i="1"/>
  <c r="BN440" i="1"/>
  <c r="Z440" i="1"/>
  <c r="BP445" i="1"/>
  <c r="BN445" i="1"/>
  <c r="Z445" i="1"/>
  <c r="BP457" i="1"/>
  <c r="BN457" i="1"/>
  <c r="Z457" i="1"/>
  <c r="BP461" i="1"/>
  <c r="BN461" i="1"/>
  <c r="Z461" i="1"/>
  <c r="Z463" i="1" s="1"/>
  <c r="AA516" i="1"/>
  <c r="Y478" i="1"/>
  <c r="BP474" i="1"/>
  <c r="BN474" i="1"/>
  <c r="Z474" i="1"/>
  <c r="BP476" i="1"/>
  <c r="BN476" i="1"/>
  <c r="Z476" i="1"/>
  <c r="BP488" i="1"/>
  <c r="BN488" i="1"/>
  <c r="Z488" i="1"/>
  <c r="Y490" i="1"/>
  <c r="Y500" i="1"/>
  <c r="Y499" i="1"/>
  <c r="BP497" i="1"/>
  <c r="BN497" i="1"/>
  <c r="Z497" i="1"/>
  <c r="Z499" i="1" s="1"/>
  <c r="Z498" i="1"/>
  <c r="BN498" i="1"/>
  <c r="Y505" i="1"/>
  <c r="Z503" i="1"/>
  <c r="Z504" i="1" s="1"/>
  <c r="BN503" i="1"/>
  <c r="BP503" i="1"/>
  <c r="Y504" i="1"/>
  <c r="Z447" i="1" l="1"/>
  <c r="Z319" i="1"/>
  <c r="Z313" i="1"/>
  <c r="Z305" i="1"/>
  <c r="Y506" i="1"/>
  <c r="Y508" i="1"/>
  <c r="Z478" i="1"/>
  <c r="Z489" i="1"/>
  <c r="Z231" i="1"/>
  <c r="Z203" i="1"/>
  <c r="Z65" i="1"/>
  <c r="Z32" i="1"/>
  <c r="Z511" i="1" s="1"/>
  <c r="Y510" i="1"/>
  <c r="Y507" i="1"/>
  <c r="Y509" i="1" s="1"/>
</calcChain>
</file>

<file path=xl/sharedStrings.xml><?xml version="1.0" encoding="utf-8"?>
<sst xmlns="http://schemas.openxmlformats.org/spreadsheetml/2006/main" count="2253" uniqueCount="825">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</sst>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1" t="s">
        <v>0</v>
      </c>
      <c r="E1" s="589"/>
      <c r="F1" s="589"/>
      <c r="G1" s="12" t="s">
        <v>1</v>
      </c>
      <c r="H1" s="631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6"/>
      <c r="E5" s="637"/>
      <c r="F5" s="850" t="s">
        <v>9</v>
      </c>
      <c r="G5" s="586"/>
      <c r="H5" s="636"/>
      <c r="I5" s="786"/>
      <c r="J5" s="786"/>
      <c r="K5" s="786"/>
      <c r="L5" s="786"/>
      <c r="M5" s="637"/>
      <c r="N5" s="58"/>
      <c r="P5" s="24" t="s">
        <v>10</v>
      </c>
      <c r="Q5" s="861">
        <v>45871</v>
      </c>
      <c r="R5" s="674"/>
      <c r="T5" s="717" t="s">
        <v>11</v>
      </c>
      <c r="U5" s="718"/>
      <c r="V5" s="720" t="s">
        <v>12</v>
      </c>
      <c r="W5" s="674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4"/>
      <c r="N6" s="59"/>
      <c r="P6" s="24" t="s">
        <v>15</v>
      </c>
      <c r="Q6" s="874" t="str">
        <f>IF(Q5=0," ",CHOOSE(WEEKDAY(Q5,2),"Понедельник","Вторник","Среда","Четверг","Пятница","Суббота","Воскресенье"))</f>
        <v>Суббота</v>
      </c>
      <c r="R6" s="573"/>
      <c r="T6" s="725" t="s">
        <v>16</v>
      </c>
      <c r="U6" s="718"/>
      <c r="V6" s="776" t="s">
        <v>17</v>
      </c>
      <c r="W6" s="60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18"/>
      <c r="V7" s="777"/>
      <c r="W7" s="778"/>
      <c r="AB7" s="51"/>
      <c r="AC7" s="51"/>
      <c r="AD7" s="51"/>
      <c r="AE7" s="51"/>
    </row>
    <row r="8" spans="1:32" s="553" customFormat="1" ht="25.5" customHeight="1" x14ac:dyDescent="0.2">
      <c r="A8" s="890" t="s">
        <v>18</v>
      </c>
      <c r="B8" s="578"/>
      <c r="C8" s="579"/>
      <c r="D8" s="623"/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19</v>
      </c>
      <c r="Q8" s="682">
        <v>0.41666666666666669</v>
      </c>
      <c r="R8" s="619"/>
      <c r="T8" s="569"/>
      <c r="U8" s="718"/>
      <c r="V8" s="777"/>
      <c r="W8" s="778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76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51"/>
      <c r="P9" s="26" t="s">
        <v>20</v>
      </c>
      <c r="Q9" s="668"/>
      <c r="R9" s="669"/>
      <c r="T9" s="569"/>
      <c r="U9" s="718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76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21</v>
      </c>
      <c r="Q10" s="726"/>
      <c r="R10" s="727"/>
      <c r="U10" s="24" t="s">
        <v>22</v>
      </c>
      <c r="V10" s="606" t="s">
        <v>23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7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1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29</v>
      </c>
      <c r="Q12" s="682"/>
      <c r="R12" s="619"/>
      <c r="S12" s="23"/>
      <c r="U12" s="24"/>
      <c r="V12" s="589"/>
      <c r="W12" s="569"/>
      <c r="AB12" s="51"/>
      <c r="AC12" s="51"/>
      <c r="AD12" s="51"/>
      <c r="AE12" s="51"/>
    </row>
    <row r="13" spans="1:32" s="553" customFormat="1" ht="23.25" customHeight="1" x14ac:dyDescent="0.2">
      <c r="A13" s="711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31</v>
      </c>
      <c r="Q13" s="817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1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3" t="s">
        <v>34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692" t="s">
        <v>37</v>
      </c>
      <c r="D17" s="601" t="s">
        <v>38</v>
      </c>
      <c r="E17" s="655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54"/>
      <c r="R17" s="654"/>
      <c r="S17" s="654"/>
      <c r="T17" s="655"/>
      <c r="U17" s="882" t="s">
        <v>50</v>
      </c>
      <c r="V17" s="586"/>
      <c r="W17" s="601" t="s">
        <v>51</v>
      </c>
      <c r="X17" s="601" t="s">
        <v>52</v>
      </c>
      <c r="Y17" s="886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4"/>
      <c r="AF17" s="845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60</v>
      </c>
      <c r="V18" s="67" t="s">
        <v>61</v>
      </c>
      <c r="W18" s="602"/>
      <c r="X18" s="602"/>
      <c r="Y18" s="887"/>
      <c r="Z18" s="785"/>
      <c r="AA18" s="769"/>
      <c r="AB18" s="769"/>
      <c r="AC18" s="769"/>
      <c r="AD18" s="846"/>
      <c r="AE18" s="847"/>
      <c r="AF18" s="848"/>
      <c r="AG18" s="66"/>
      <c r="BD18" s="65"/>
    </row>
    <row r="19" spans="1:68" ht="27.75" customHeight="1" x14ac:dyDescent="0.2">
      <c r="A19" s="652" t="s">
        <v>62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48"/>
      <c r="AB19" s="48"/>
      <c r="AC19" s="48"/>
    </row>
    <row r="20" spans="1:68" ht="16.5" customHeight="1" x14ac:dyDescent="0.25">
      <c r="A20" s="582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customHeight="1" x14ac:dyDescent="0.25">
      <c r="A21" s="574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4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4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2" t="s">
        <v>100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48"/>
      <c r="AB38" s="48"/>
      <c r="AC38" s="48"/>
    </row>
    <row r="39" spans="1:68" ht="16.5" customHeight="1" x14ac:dyDescent="0.25">
      <c r="A39" s="582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customHeight="1" x14ac:dyDescent="0.25">
      <c r="A40" s="574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customHeight="1" x14ac:dyDescent="0.25">
      <c r="A46" s="574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2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customHeight="1" x14ac:dyDescent="0.25">
      <c r="A51" s="574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400</v>
      </c>
      <c r="Y53" s="560">
        <f t="shared" si="6"/>
        <v>410.40000000000003</v>
      </c>
      <c r="Z53" s="36">
        <f>IFERROR(IF(Y53=0,"",ROUNDUP(Y53/H53,0)*0.01898),"")</f>
        <v>0.72123999999999999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416.11111111111109</v>
      </c>
      <c r="BN53" s="64">
        <f t="shared" si="8"/>
        <v>426.92999999999995</v>
      </c>
      <c r="BO53" s="64">
        <f t="shared" si="9"/>
        <v>0.57870370370370372</v>
      </c>
      <c r="BP53" s="64">
        <f t="shared" si="10"/>
        <v>0.59375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1">
        <f>IFERROR(X52/H52,"0")+IFERROR(X53/H53,"0")+IFERROR(X54/H54,"0")+IFERROR(X55/H55,"0")+IFERROR(X56/H56,"0")+IFERROR(X57/H57,"0")</f>
        <v>37.037037037037038</v>
      </c>
      <c r="Y58" s="561">
        <f>IFERROR(Y52/H52,"0")+IFERROR(Y53/H53,"0")+IFERROR(Y54/H54,"0")+IFERROR(Y55/H55,"0")+IFERROR(Y56/H56,"0")+IFERROR(Y57/H57,"0")</f>
        <v>38</v>
      </c>
      <c r="Z58" s="561">
        <f>IFERROR(IF(Z52="",0,Z52),"0")+IFERROR(IF(Z53="",0,Z53),"0")+IFERROR(IF(Z54="",0,Z54),"0")+IFERROR(IF(Z55="",0,Z55),"0")+IFERROR(IF(Z56="",0,Z56),"0")+IFERROR(IF(Z57="",0,Z57),"0")</f>
        <v>0.72123999999999999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1">
        <f>IFERROR(SUM(X52:X57),"0")</f>
        <v>400</v>
      </c>
      <c r="Y59" s="561">
        <f>IFERROR(SUM(Y52:Y57),"0")</f>
        <v>410.40000000000003</v>
      </c>
      <c r="Z59" s="37"/>
      <c r="AA59" s="562"/>
      <c r="AB59" s="562"/>
      <c r="AC59" s="562"/>
    </row>
    <row r="60" spans="1:68" ht="14.25" customHeight="1" x14ac:dyDescent="0.25">
      <c r="A60" s="574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200</v>
      </c>
      <c r="Y61" s="560">
        <f>IFERROR(IF(X61="",0,CEILING((X61/$H61),1)*$H61),"")</f>
        <v>205.20000000000002</v>
      </c>
      <c r="Z61" s="36">
        <f>IFERROR(IF(Y61=0,"",ROUNDUP(Y61/H61,0)*0.01898),"")</f>
        <v>0.36062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208.05555555555554</v>
      </c>
      <c r="BN61" s="64">
        <f>IFERROR(Y61*I61/H61,"0")</f>
        <v>213.46499999999997</v>
      </c>
      <c r="BO61" s="64">
        <f>IFERROR(1/J61*(X61/H61),"0")</f>
        <v>0.28935185185185186</v>
      </c>
      <c r="BP61" s="64">
        <f>IFERROR(1/J61*(Y61/H61),"0")</f>
        <v>0.296875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1">
        <f>IFERROR(X61/H61,"0")+IFERROR(X62/H62,"0")+IFERROR(X63/H63,"0")+IFERROR(X64/H64,"0")</f>
        <v>18.518518518518519</v>
      </c>
      <c r="Y65" s="561">
        <f>IFERROR(Y61/H61,"0")+IFERROR(Y62/H62,"0")+IFERROR(Y63/H63,"0")+IFERROR(Y64/H64,"0")</f>
        <v>19</v>
      </c>
      <c r="Z65" s="561">
        <f>IFERROR(IF(Z61="",0,Z61),"0")+IFERROR(IF(Z62="",0,Z62),"0")+IFERROR(IF(Z63="",0,Z63),"0")+IFERROR(IF(Z64="",0,Z64),"0")</f>
        <v>0.36062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1">
        <f>IFERROR(SUM(X61:X64),"0")</f>
        <v>200</v>
      </c>
      <c r="Y66" s="561">
        <f>IFERROR(SUM(Y61:Y64),"0")</f>
        <v>205.20000000000002</v>
      </c>
      <c r="Z66" s="37"/>
      <c r="AA66" s="562"/>
      <c r="AB66" s="562"/>
      <c r="AC66" s="562"/>
    </row>
    <row r="67" spans="1:68" ht="14.25" customHeight="1" x14ac:dyDescent="0.25">
      <c r="A67" s="574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4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4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82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customHeight="1" x14ac:dyDescent="0.25">
      <c r="A88" s="574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500</v>
      </c>
      <c r="Y89" s="560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1">
        <f>IFERROR(X89/H89,"0")+IFERROR(X90/H90,"0")+IFERROR(X91/H91,"0")</f>
        <v>46.296296296296291</v>
      </c>
      <c r="Y92" s="561">
        <f>IFERROR(Y89/H89,"0")+IFERROR(Y90/H90,"0")+IFERROR(Y91/H91,"0")</f>
        <v>47</v>
      </c>
      <c r="Z92" s="561">
        <f>IFERROR(IF(Z89="",0,Z89),"0")+IFERROR(IF(Z90="",0,Z90),"0")+IFERROR(IF(Z91="",0,Z91),"0")</f>
        <v>0.89205999999999996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1">
        <f>IFERROR(SUM(X89:X91),"0")</f>
        <v>500</v>
      </c>
      <c r="Y93" s="561">
        <f>IFERROR(SUM(Y89:Y91),"0")</f>
        <v>507.6</v>
      </c>
      <c r="Z93" s="37"/>
      <c r="AA93" s="562"/>
      <c r="AB93" s="562"/>
      <c r="AC93" s="562"/>
    </row>
    <row r="94" spans="1:68" ht="14.25" customHeight="1" x14ac:dyDescent="0.25">
      <c r="A94" s="574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9" t="s">
        <v>186</v>
      </c>
      <c r="Q95" s="564"/>
      <c r="R95" s="564"/>
      <c r="S95" s="564"/>
      <c r="T95" s="565"/>
      <c r="U95" s="34"/>
      <c r="V95" s="34"/>
      <c r="W95" s="35" t="s">
        <v>69</v>
      </c>
      <c r="X95" s="559">
        <v>350</v>
      </c>
      <c r="Y95" s="560">
        <f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372.42592592592598</v>
      </c>
      <c r="BN95" s="64">
        <f>IFERROR(Y95*I95/H95,"0")</f>
        <v>379.23599999999993</v>
      </c>
      <c r="BO95" s="64">
        <f>IFERROR(1/J95*(X95/H95),"0")</f>
        <v>0.67515432098765438</v>
      </c>
      <c r="BP95" s="64">
        <f>IFERROR(1/J95*(Y95/H95),"0")</f>
        <v>0.6875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540</v>
      </c>
      <c r="Y98" s="560">
        <f>IFERROR(IF(X98="",0,CEILING((X98/$H98),1)*$H98),"")</f>
        <v>540</v>
      </c>
      <c r="Z98" s="36">
        <f>IFERROR(IF(Y98=0,"",ROUNDUP(Y98/H98,0)*0.00651),"")</f>
        <v>1.302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590.4</v>
      </c>
      <c r="BN98" s="64">
        <f>IFERROR(Y98*I98/H98,"0")</f>
        <v>590.4</v>
      </c>
      <c r="BO98" s="64">
        <f>IFERROR(1/J98*(X98/H98),"0")</f>
        <v>1.098901098901099</v>
      </c>
      <c r="BP98" s="64">
        <f>IFERROR(1/J98*(Y98/H98),"0")</f>
        <v>1.098901098901099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7" t="s">
        <v>71</v>
      </c>
      <c r="Q100" s="578"/>
      <c r="R100" s="578"/>
      <c r="S100" s="578"/>
      <c r="T100" s="578"/>
      <c r="U100" s="578"/>
      <c r="V100" s="579"/>
      <c r="W100" s="37" t="s">
        <v>72</v>
      </c>
      <c r="X100" s="561">
        <f>IFERROR(X95/H95,"0")+IFERROR(X96/H96,"0")+IFERROR(X97/H97,"0")+IFERROR(X98/H98,"0")+IFERROR(X99/H99,"0")</f>
        <v>243.20987654320987</v>
      </c>
      <c r="Y100" s="561">
        <f>IFERROR(Y95/H95,"0")+IFERROR(Y96/H96,"0")+IFERROR(Y97/H97,"0")+IFERROR(Y98/H98,"0")+IFERROR(Y99/H99,"0")</f>
        <v>244</v>
      </c>
      <c r="Z100" s="561">
        <f>IFERROR(IF(Z95="",0,Z95),"0")+IFERROR(IF(Z96="",0,Z96),"0")+IFERROR(IF(Z97="",0,Z97),"0")+IFERROR(IF(Z98="",0,Z98),"0")+IFERROR(IF(Z99="",0,Z99),"0")</f>
        <v>2.1371199999999999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7" t="s">
        <v>71</v>
      </c>
      <c r="Q101" s="578"/>
      <c r="R101" s="578"/>
      <c r="S101" s="578"/>
      <c r="T101" s="578"/>
      <c r="U101" s="578"/>
      <c r="V101" s="579"/>
      <c r="W101" s="37" t="s">
        <v>69</v>
      </c>
      <c r="X101" s="561">
        <f>IFERROR(SUM(X95:X99),"0")</f>
        <v>890</v>
      </c>
      <c r="Y101" s="561">
        <f>IFERROR(SUM(Y95:Y99),"0")</f>
        <v>896.4</v>
      </c>
      <c r="Z101" s="37"/>
      <c r="AA101" s="562"/>
      <c r="AB101" s="562"/>
      <c r="AC101" s="562"/>
    </row>
    <row r="102" spans="1:68" ht="16.5" customHeight="1" x14ac:dyDescent="0.25">
      <c r="A102" s="582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customHeight="1" x14ac:dyDescent="0.25">
      <c r="A103" s="574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300</v>
      </c>
      <c r="Y104" s="560">
        <f>IFERROR(IF(X104="",0,CEILING((X104/$H104),1)*$H104),"")</f>
        <v>302.40000000000003</v>
      </c>
      <c r="Z104" s="36">
        <f>IFERROR(IF(Y104=0,"",ROUNDUP(Y104/H104,0)*0.01898),"")</f>
        <v>0.53144000000000002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312.08333333333331</v>
      </c>
      <c r="BN104" s="64">
        <f>IFERROR(Y104*I104/H104,"0")</f>
        <v>314.58000000000004</v>
      </c>
      <c r="BO104" s="64">
        <f>IFERROR(1/J104*(X104/H104),"0")</f>
        <v>0.43402777777777773</v>
      </c>
      <c r="BP104" s="64">
        <f>IFERROR(1/J104*(Y104/H104),"0")</f>
        <v>0.4375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7" t="s">
        <v>71</v>
      </c>
      <c r="Q108" s="578"/>
      <c r="R108" s="578"/>
      <c r="S108" s="578"/>
      <c r="T108" s="578"/>
      <c r="U108" s="578"/>
      <c r="V108" s="579"/>
      <c r="W108" s="37" t="s">
        <v>72</v>
      </c>
      <c r="X108" s="561">
        <f>IFERROR(X104/H104,"0")+IFERROR(X105/H105,"0")+IFERROR(X106/H106,"0")+IFERROR(X107/H107,"0")</f>
        <v>27.777777777777775</v>
      </c>
      <c r="Y108" s="561">
        <f>IFERROR(Y104/H104,"0")+IFERROR(Y105/H105,"0")+IFERROR(Y106/H106,"0")+IFERROR(Y107/H107,"0")</f>
        <v>28</v>
      </c>
      <c r="Z108" s="561">
        <f>IFERROR(IF(Z104="",0,Z104),"0")+IFERROR(IF(Z105="",0,Z105),"0")+IFERROR(IF(Z106="",0,Z106),"0")+IFERROR(IF(Z107="",0,Z107),"0")</f>
        <v>0.53144000000000002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7" t="s">
        <v>71</v>
      </c>
      <c r="Q109" s="578"/>
      <c r="R109" s="578"/>
      <c r="S109" s="578"/>
      <c r="T109" s="578"/>
      <c r="U109" s="578"/>
      <c r="V109" s="579"/>
      <c r="W109" s="37" t="s">
        <v>69</v>
      </c>
      <c r="X109" s="561">
        <f>IFERROR(SUM(X104:X107),"0")</f>
        <v>300</v>
      </c>
      <c r="Y109" s="561">
        <f>IFERROR(SUM(Y104:Y107),"0")</f>
        <v>302.40000000000003</v>
      </c>
      <c r="Z109" s="37"/>
      <c r="AA109" s="562"/>
      <c r="AB109" s="562"/>
      <c r="AC109" s="562"/>
    </row>
    <row r="110" spans="1:68" ht="14.25" customHeight="1" x14ac:dyDescent="0.25">
      <c r="A110" s="574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7" t="s">
        <v>71</v>
      </c>
      <c r="Q114" s="578"/>
      <c r="R114" s="578"/>
      <c r="S114" s="578"/>
      <c r="T114" s="578"/>
      <c r="U114" s="578"/>
      <c r="V114" s="579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7" t="s">
        <v>71</v>
      </c>
      <c r="Q115" s="578"/>
      <c r="R115" s="578"/>
      <c r="S115" s="578"/>
      <c r="T115" s="578"/>
      <c r="U115" s="578"/>
      <c r="V115" s="579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4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200</v>
      </c>
      <c r="Y117" s="560">
        <f>IFERROR(IF(X117="",0,CEILING((X117/$H117),1)*$H117),"")</f>
        <v>202.5</v>
      </c>
      <c r="Z117" s="36">
        <f>IFERROR(IF(Y117=0,"",ROUNDUP(Y117/H117,0)*0.01898),"")</f>
        <v>0.47450000000000003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212.66666666666666</v>
      </c>
      <c r="BN117" s="64">
        <f>IFERROR(Y117*I117/H117,"0")</f>
        <v>215.32499999999999</v>
      </c>
      <c r="BO117" s="64">
        <f>IFERROR(1/J117*(X117/H117),"0")</f>
        <v>0.38580246913580246</v>
      </c>
      <c r="BP117" s="64">
        <f>IFERROR(1/J117*(Y117/H117),"0")</f>
        <v>0.390625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225</v>
      </c>
      <c r="Y119" s="560">
        <f>IFERROR(IF(X119="",0,CEILING((X119/$H119),1)*$H119),"")</f>
        <v>226.8</v>
      </c>
      <c r="Z119" s="36">
        <f>IFERROR(IF(Y119=0,"",ROUNDUP(Y119/H119,0)*0.00651),"")</f>
        <v>0.54683999999999999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246</v>
      </c>
      <c r="BN119" s="64">
        <f>IFERROR(Y119*I119/H119,"0")</f>
        <v>247.96799999999999</v>
      </c>
      <c r="BO119" s="64">
        <f>IFERROR(1/J119*(X119/H119),"0")</f>
        <v>0.45787545787545786</v>
      </c>
      <c r="BP119" s="64">
        <f>IFERROR(1/J119*(Y119/H119),"0")</f>
        <v>0.46153846153846156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7" t="s">
        <v>71</v>
      </c>
      <c r="Q121" s="578"/>
      <c r="R121" s="578"/>
      <c r="S121" s="578"/>
      <c r="T121" s="578"/>
      <c r="U121" s="578"/>
      <c r="V121" s="579"/>
      <c r="W121" s="37" t="s">
        <v>72</v>
      </c>
      <c r="X121" s="561">
        <f>IFERROR(X117/H117,"0")+IFERROR(X118/H118,"0")+IFERROR(X119/H119,"0")+IFERROR(X120/H120,"0")</f>
        <v>108.02469135802468</v>
      </c>
      <c r="Y121" s="561">
        <f>IFERROR(Y117/H117,"0")+IFERROR(Y118/H118,"0")+IFERROR(Y119/H119,"0")+IFERROR(Y120/H120,"0")</f>
        <v>109</v>
      </c>
      <c r="Z121" s="561">
        <f>IFERROR(IF(Z117="",0,Z117),"0")+IFERROR(IF(Z118="",0,Z118),"0")+IFERROR(IF(Z119="",0,Z119),"0")+IFERROR(IF(Z120="",0,Z120),"0")</f>
        <v>1.0213399999999999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7" t="s">
        <v>71</v>
      </c>
      <c r="Q122" s="578"/>
      <c r="R122" s="578"/>
      <c r="S122" s="578"/>
      <c r="T122" s="578"/>
      <c r="U122" s="578"/>
      <c r="V122" s="579"/>
      <c r="W122" s="37" t="s">
        <v>69</v>
      </c>
      <c r="X122" s="561">
        <f>IFERROR(SUM(X117:X120),"0")</f>
        <v>425</v>
      </c>
      <c r="Y122" s="561">
        <f>IFERROR(SUM(Y117:Y120),"0")</f>
        <v>429.3</v>
      </c>
      <c r="Z122" s="37"/>
      <c r="AA122" s="562"/>
      <c r="AB122" s="562"/>
      <c r="AC122" s="562"/>
    </row>
    <row r="123" spans="1:68" ht="14.25" customHeight="1" x14ac:dyDescent="0.25">
      <c r="A123" s="574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7" t="s">
        <v>71</v>
      </c>
      <c r="Q126" s="578"/>
      <c r="R126" s="578"/>
      <c r="S126" s="578"/>
      <c r="T126" s="578"/>
      <c r="U126" s="578"/>
      <c r="V126" s="579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7" t="s">
        <v>71</v>
      </c>
      <c r="Q127" s="578"/>
      <c r="R127" s="578"/>
      <c r="S127" s="578"/>
      <c r="T127" s="578"/>
      <c r="U127" s="578"/>
      <c r="V127" s="579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82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customHeight="1" x14ac:dyDescent="0.25">
      <c r="A129" s="574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7" t="s">
        <v>71</v>
      </c>
      <c r="Q132" s="578"/>
      <c r="R132" s="578"/>
      <c r="S132" s="578"/>
      <c r="T132" s="578"/>
      <c r="U132" s="578"/>
      <c r="V132" s="579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7" t="s">
        <v>71</v>
      </c>
      <c r="Q133" s="578"/>
      <c r="R133" s="578"/>
      <c r="S133" s="578"/>
      <c r="T133" s="578"/>
      <c r="U133" s="578"/>
      <c r="V133" s="579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4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7" t="s">
        <v>71</v>
      </c>
      <c r="Q137" s="578"/>
      <c r="R137" s="578"/>
      <c r="S137" s="578"/>
      <c r="T137" s="578"/>
      <c r="U137" s="578"/>
      <c r="V137" s="579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7" t="s">
        <v>71</v>
      </c>
      <c r="Q138" s="578"/>
      <c r="R138" s="578"/>
      <c r="S138" s="578"/>
      <c r="T138" s="578"/>
      <c r="U138" s="578"/>
      <c r="V138" s="579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4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7" t="s">
        <v>71</v>
      </c>
      <c r="Q142" s="578"/>
      <c r="R142" s="578"/>
      <c r="S142" s="578"/>
      <c r="T142" s="578"/>
      <c r="U142" s="578"/>
      <c r="V142" s="579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7" t="s">
        <v>71</v>
      </c>
      <c r="Q143" s="578"/>
      <c r="R143" s="578"/>
      <c r="S143" s="578"/>
      <c r="T143" s="578"/>
      <c r="U143" s="578"/>
      <c r="V143" s="579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82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customHeight="1" x14ac:dyDescent="0.25">
      <c r="A145" s="574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7" t="s">
        <v>71</v>
      </c>
      <c r="Q147" s="578"/>
      <c r="R147" s="578"/>
      <c r="S147" s="578"/>
      <c r="T147" s="578"/>
      <c r="U147" s="578"/>
      <c r="V147" s="579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7" t="s">
        <v>71</v>
      </c>
      <c r="Q148" s="578"/>
      <c r="R148" s="578"/>
      <c r="S148" s="578"/>
      <c r="T148" s="578"/>
      <c r="U148" s="578"/>
      <c r="V148" s="579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4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7" t="s">
        <v>71</v>
      </c>
      <c r="Q153" s="578"/>
      <c r="R153" s="578"/>
      <c r="S153" s="578"/>
      <c r="T153" s="578"/>
      <c r="U153" s="578"/>
      <c r="V153" s="579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7" t="s">
        <v>71</v>
      </c>
      <c r="Q154" s="578"/>
      <c r="R154" s="578"/>
      <c r="S154" s="578"/>
      <c r="T154" s="578"/>
      <c r="U154" s="578"/>
      <c r="V154" s="579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2" t="s">
        <v>255</v>
      </c>
      <c r="B155" s="653"/>
      <c r="C155" s="653"/>
      <c r="D155" s="653"/>
      <c r="E155" s="653"/>
      <c r="F155" s="653"/>
      <c r="G155" s="653"/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  <c r="T155" s="653"/>
      <c r="U155" s="653"/>
      <c r="V155" s="653"/>
      <c r="W155" s="653"/>
      <c r="X155" s="653"/>
      <c r="Y155" s="653"/>
      <c r="Z155" s="653"/>
      <c r="AA155" s="48"/>
      <c r="AB155" s="48"/>
      <c r="AC155" s="48"/>
    </row>
    <row r="156" spans="1:68" ht="16.5" customHeight="1" x14ac:dyDescent="0.25">
      <c r="A156" s="582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customHeight="1" x14ac:dyDescent="0.25">
      <c r="A157" s="574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7" t="s">
        <v>71</v>
      </c>
      <c r="Q159" s="578"/>
      <c r="R159" s="578"/>
      <c r="S159" s="578"/>
      <c r="T159" s="578"/>
      <c r="U159" s="578"/>
      <c r="V159" s="579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7" t="s">
        <v>71</v>
      </c>
      <c r="Q160" s="578"/>
      <c r="R160" s="578"/>
      <c r="S160" s="578"/>
      <c r="T160" s="578"/>
      <c r="U160" s="578"/>
      <c r="V160" s="579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4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7" t="s">
        <v>71</v>
      </c>
      <c r="Q171" s="578"/>
      <c r="R171" s="578"/>
      <c r="S171" s="578"/>
      <c r="T171" s="578"/>
      <c r="U171" s="578"/>
      <c r="V171" s="579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7" t="s">
        <v>71</v>
      </c>
      <c r="Q172" s="578"/>
      <c r="R172" s="578"/>
      <c r="S172" s="578"/>
      <c r="T172" s="578"/>
      <c r="U172" s="578"/>
      <c r="V172" s="579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74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4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7" t="s">
        <v>71</v>
      </c>
      <c r="Q181" s="578"/>
      <c r="R181" s="578"/>
      <c r="S181" s="578"/>
      <c r="T181" s="578"/>
      <c r="U181" s="578"/>
      <c r="V181" s="579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7" t="s">
        <v>71</v>
      </c>
      <c r="Q182" s="578"/>
      <c r="R182" s="578"/>
      <c r="S182" s="578"/>
      <c r="T182" s="578"/>
      <c r="U182" s="578"/>
      <c r="V182" s="579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82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customHeight="1" x14ac:dyDescent="0.25">
      <c r="A184" s="574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7" t="s">
        <v>71</v>
      </c>
      <c r="Q187" s="578"/>
      <c r="R187" s="578"/>
      <c r="S187" s="578"/>
      <c r="T187" s="578"/>
      <c r="U187" s="578"/>
      <c r="V187" s="579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7" t="s">
        <v>71</v>
      </c>
      <c r="Q188" s="578"/>
      <c r="R188" s="578"/>
      <c r="S188" s="578"/>
      <c r="T188" s="578"/>
      <c r="U188" s="578"/>
      <c r="V188" s="579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4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7" t="s">
        <v>71</v>
      </c>
      <c r="Q192" s="578"/>
      <c r="R192" s="578"/>
      <c r="S192" s="578"/>
      <c r="T192" s="578"/>
      <c r="U192" s="578"/>
      <c r="V192" s="579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7" t="s">
        <v>71</v>
      </c>
      <c r="Q193" s="578"/>
      <c r="R193" s="578"/>
      <c r="S193" s="578"/>
      <c r="T193" s="578"/>
      <c r="U193" s="578"/>
      <c r="V193" s="579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4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7" t="s">
        <v>71</v>
      </c>
      <c r="Q203" s="578"/>
      <c r="R203" s="578"/>
      <c r="S203" s="578"/>
      <c r="T203" s="578"/>
      <c r="U203" s="578"/>
      <c r="V203" s="579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7" t="s">
        <v>71</v>
      </c>
      <c r="Q204" s="578"/>
      <c r="R204" s="578"/>
      <c r="S204" s="578"/>
      <c r="T204" s="578"/>
      <c r="U204" s="578"/>
      <c r="V204" s="579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4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120</v>
      </c>
      <c r="Y211" s="560">
        <f t="shared" si="26"/>
        <v>120</v>
      </c>
      <c r="Z211" s="36">
        <f t="shared" si="31"/>
        <v>0.32550000000000001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132.60000000000002</v>
      </c>
      <c r="BN211" s="64">
        <f t="shared" si="28"/>
        <v>132.60000000000002</v>
      </c>
      <c r="BO211" s="64">
        <f t="shared" si="29"/>
        <v>0.27472527472527475</v>
      </c>
      <c r="BP211" s="64">
        <f t="shared" si="30"/>
        <v>0.27472527472527475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120</v>
      </c>
      <c r="Y212" s="560">
        <f t="shared" si="26"/>
        <v>120</v>
      </c>
      <c r="Z212" s="36">
        <f t="shared" si="31"/>
        <v>0.32550000000000001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132.60000000000002</v>
      </c>
      <c r="BN212" s="64">
        <f t="shared" si="28"/>
        <v>132.60000000000002</v>
      </c>
      <c r="BO212" s="64">
        <f t="shared" si="29"/>
        <v>0.27472527472527475</v>
      </c>
      <c r="BP212" s="64">
        <f t="shared" si="30"/>
        <v>0.27472527472527475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7" t="s">
        <v>71</v>
      </c>
      <c r="Q215" s="578"/>
      <c r="R215" s="578"/>
      <c r="S215" s="578"/>
      <c r="T215" s="578"/>
      <c r="U215" s="578"/>
      <c r="V215" s="579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100</v>
      </c>
      <c r="Y215" s="561">
        <f>IFERROR(Y206/H206,"0")+IFERROR(Y207/H207,"0")+IFERROR(Y208/H208,"0")+IFERROR(Y209/H209,"0")+IFERROR(Y210/H210,"0")+IFERROR(Y211/H211,"0")+IFERROR(Y212/H212,"0")+IFERROR(Y213/H213,"0")+IFERROR(Y214/H214,"0")</f>
        <v>100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0.65100000000000002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7" t="s">
        <v>71</v>
      </c>
      <c r="Q216" s="578"/>
      <c r="R216" s="578"/>
      <c r="S216" s="578"/>
      <c r="T216" s="578"/>
      <c r="U216" s="578"/>
      <c r="V216" s="579"/>
      <c r="W216" s="37" t="s">
        <v>69</v>
      </c>
      <c r="X216" s="561">
        <f>IFERROR(SUM(X206:X214),"0")</f>
        <v>240</v>
      </c>
      <c r="Y216" s="561">
        <f>IFERROR(SUM(Y206:Y214),"0")</f>
        <v>240</v>
      </c>
      <c r="Z216" s="37"/>
      <c r="AA216" s="562"/>
      <c r="AB216" s="562"/>
      <c r="AC216" s="562"/>
    </row>
    <row r="217" spans="1:68" ht="14.25" customHeight="1" x14ac:dyDescent="0.25">
      <c r="A217" s="574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7" t="s">
        <v>71</v>
      </c>
      <c r="Q220" s="578"/>
      <c r="R220" s="578"/>
      <c r="S220" s="578"/>
      <c r="T220" s="578"/>
      <c r="U220" s="578"/>
      <c r="V220" s="579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7" t="s">
        <v>71</v>
      </c>
      <c r="Q221" s="578"/>
      <c r="R221" s="578"/>
      <c r="S221" s="578"/>
      <c r="T221" s="578"/>
      <c r="U221" s="578"/>
      <c r="V221" s="579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82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customHeight="1" x14ac:dyDescent="0.25">
      <c r="A223" s="574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7" t="s">
        <v>71</v>
      </c>
      <c r="Q231" s="578"/>
      <c r="R231" s="578"/>
      <c r="S231" s="578"/>
      <c r="T231" s="578"/>
      <c r="U231" s="578"/>
      <c r="V231" s="579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7" t="s">
        <v>71</v>
      </c>
      <c r="Q232" s="578"/>
      <c r="R232" s="578"/>
      <c r="S232" s="578"/>
      <c r="T232" s="578"/>
      <c r="U232" s="578"/>
      <c r="V232" s="579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4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7" t="s">
        <v>71</v>
      </c>
      <c r="Q235" s="578"/>
      <c r="R235" s="578"/>
      <c r="S235" s="578"/>
      <c r="T235" s="578"/>
      <c r="U235" s="578"/>
      <c r="V235" s="579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7" t="s">
        <v>71</v>
      </c>
      <c r="Q236" s="578"/>
      <c r="R236" s="578"/>
      <c r="S236" s="578"/>
      <c r="T236" s="578"/>
      <c r="U236" s="578"/>
      <c r="V236" s="579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4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1" t="s">
        <v>382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7" t="s">
        <v>71</v>
      </c>
      <c r="Q239" s="578"/>
      <c r="R239" s="578"/>
      <c r="S239" s="578"/>
      <c r="T239" s="578"/>
      <c r="U239" s="578"/>
      <c r="V239" s="579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7" t="s">
        <v>71</v>
      </c>
      <c r="Q240" s="578"/>
      <c r="R240" s="578"/>
      <c r="S240" s="578"/>
      <c r="T240" s="578"/>
      <c r="U240" s="578"/>
      <c r="V240" s="579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4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6" t="s">
        <v>390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7" t="s">
        <v>71</v>
      </c>
      <c r="Q247" s="578"/>
      <c r="R247" s="578"/>
      <c r="S247" s="578"/>
      <c r="T247" s="578"/>
      <c r="U247" s="578"/>
      <c r="V247" s="579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7" t="s">
        <v>71</v>
      </c>
      <c r="Q248" s="578"/>
      <c r="R248" s="578"/>
      <c r="S248" s="578"/>
      <c r="T248" s="578"/>
      <c r="U248" s="578"/>
      <c r="V248" s="579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82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customHeight="1" x14ac:dyDescent="0.25">
      <c r="A250" s="574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7" t="s">
        <v>71</v>
      </c>
      <c r="Q256" s="578"/>
      <c r="R256" s="578"/>
      <c r="S256" s="578"/>
      <c r="T256" s="578"/>
      <c r="U256" s="578"/>
      <c r="V256" s="579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7" t="s">
        <v>71</v>
      </c>
      <c r="Q257" s="578"/>
      <c r="R257" s="578"/>
      <c r="S257" s="578"/>
      <c r="T257" s="578"/>
      <c r="U257" s="578"/>
      <c r="V257" s="579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2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customHeight="1" x14ac:dyDescent="0.25">
      <c r="A259" s="574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4301012099</v>
      </c>
      <c r="D261" s="572">
        <v>4680115885691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0" t="s">
        <v>424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7" t="s">
        <v>71</v>
      </c>
      <c r="Q264" s="578"/>
      <c r="R264" s="578"/>
      <c r="S264" s="578"/>
      <c r="T264" s="578"/>
      <c r="U264" s="578"/>
      <c r="V264" s="579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7" t="s">
        <v>71</v>
      </c>
      <c r="Q265" s="578"/>
      <c r="R265" s="578"/>
      <c r="S265" s="578"/>
      <c r="T265" s="578"/>
      <c r="U265" s="578"/>
      <c r="V265" s="579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2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customHeight="1" x14ac:dyDescent="0.25">
      <c r="A267" s="574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7" t="s">
        <v>71</v>
      </c>
      <c r="Q271" s="578"/>
      <c r="R271" s="578"/>
      <c r="S271" s="578"/>
      <c r="T271" s="578"/>
      <c r="U271" s="578"/>
      <c r="V271" s="579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7" t="s">
        <v>71</v>
      </c>
      <c r="Q272" s="578"/>
      <c r="R272" s="578"/>
      <c r="S272" s="578"/>
      <c r="T272" s="578"/>
      <c r="U272" s="578"/>
      <c r="V272" s="579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82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customHeight="1" x14ac:dyDescent="0.25">
      <c r="A274" s="574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7" t="s">
        <v>71</v>
      </c>
      <c r="Q276" s="578"/>
      <c r="R276" s="578"/>
      <c r="S276" s="578"/>
      <c r="T276" s="578"/>
      <c r="U276" s="578"/>
      <c r="V276" s="579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7" t="s">
        <v>71</v>
      </c>
      <c r="Q277" s="578"/>
      <c r="R277" s="578"/>
      <c r="S277" s="578"/>
      <c r="T277" s="578"/>
      <c r="U277" s="578"/>
      <c r="V277" s="579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4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7" t="s">
        <v>71</v>
      </c>
      <c r="Q280" s="578"/>
      <c r="R280" s="578"/>
      <c r="S280" s="578"/>
      <c r="T280" s="578"/>
      <c r="U280" s="578"/>
      <c r="V280" s="579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7" t="s">
        <v>71</v>
      </c>
      <c r="Q281" s="578"/>
      <c r="R281" s="578"/>
      <c r="S281" s="578"/>
      <c r="T281" s="578"/>
      <c r="U281" s="578"/>
      <c r="V281" s="579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2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customHeight="1" x14ac:dyDescent="0.25">
      <c r="A283" s="574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7" t="s">
        <v>71</v>
      </c>
      <c r="Q285" s="578"/>
      <c r="R285" s="578"/>
      <c r="S285" s="578"/>
      <c r="T285" s="578"/>
      <c r="U285" s="578"/>
      <c r="V285" s="579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7" t="s">
        <v>71</v>
      </c>
      <c r="Q286" s="578"/>
      <c r="R286" s="578"/>
      <c r="S286" s="578"/>
      <c r="T286" s="578"/>
      <c r="U286" s="578"/>
      <c r="V286" s="579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2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customHeight="1" x14ac:dyDescent="0.25">
      <c r="A288" s="574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72">
        <v>4680115885615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72">
        <v>4680115885554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72">
        <v>4680115885646</v>
      </c>
      <c r="E292" s="573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72">
        <v>4680115885622</v>
      </c>
      <c r="E293" s="573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72">
        <v>4680115885608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7" t="s">
        <v>71</v>
      </c>
      <c r="Q295" s="578"/>
      <c r="R295" s="578"/>
      <c r="S295" s="578"/>
      <c r="T295" s="578"/>
      <c r="U295" s="578"/>
      <c r="V295" s="579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7" t="s">
        <v>71</v>
      </c>
      <c r="Q296" s="578"/>
      <c r="R296" s="578"/>
      <c r="S296" s="578"/>
      <c r="T296" s="578"/>
      <c r="U296" s="578"/>
      <c r="V296" s="579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customHeight="1" x14ac:dyDescent="0.25">
      <c r="A297" s="574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5"/>
      <c r="AB297" s="555"/>
      <c r="AC297" s="555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72">
        <v>4607091387193</v>
      </c>
      <c r="E298" s="573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72">
        <v>4607091387230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72">
        <v>4607091387292</v>
      </c>
      <c r="E300" s="573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72">
        <v>4607091387285</v>
      </c>
      <c r="E301" s="573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72">
        <v>4607091389845</v>
      </c>
      <c r="E302" s="573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72">
        <v>4680115882881</v>
      </c>
      <c r="E303" s="573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2">
        <v>4607091383836</v>
      </c>
      <c r="E304" s="573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7" t="s">
        <v>71</v>
      </c>
      <c r="Q305" s="578"/>
      <c r="R305" s="578"/>
      <c r="S305" s="578"/>
      <c r="T305" s="578"/>
      <c r="U305" s="578"/>
      <c r="V305" s="579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7" t="s">
        <v>71</v>
      </c>
      <c r="Q306" s="578"/>
      <c r="R306" s="578"/>
      <c r="S306" s="578"/>
      <c r="T306" s="578"/>
      <c r="U306" s="578"/>
      <c r="V306" s="579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customHeight="1" x14ac:dyDescent="0.25">
      <c r="A307" s="574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5"/>
      <c r="AB307" s="555"/>
      <c r="AC307" s="555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72">
        <v>4607091387766</v>
      </c>
      <c r="E308" s="573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72">
        <v>4607091387957</v>
      </c>
      <c r="E309" s="573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72">
        <v>4607091387964</v>
      </c>
      <c r="E310" s="573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72">
        <v>4680115884588</v>
      </c>
      <c r="E311" s="573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72">
        <v>4607091387513</v>
      </c>
      <c r="E312" s="573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7" t="s">
        <v>71</v>
      </c>
      <c r="Q313" s="578"/>
      <c r="R313" s="578"/>
      <c r="S313" s="578"/>
      <c r="T313" s="578"/>
      <c r="U313" s="578"/>
      <c r="V313" s="579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7" t="s">
        <v>71</v>
      </c>
      <c r="Q314" s="578"/>
      <c r="R314" s="578"/>
      <c r="S314" s="578"/>
      <c r="T314" s="578"/>
      <c r="U314" s="578"/>
      <c r="V314" s="579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customHeight="1" x14ac:dyDescent="0.25">
      <c r="A315" s="574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5"/>
      <c r="AB315" s="555"/>
      <c r="AC315" s="555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2">
        <v>4607091380880</v>
      </c>
      <c r="E316" s="573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69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2">
        <v>4607091384482</v>
      </c>
      <c r="E317" s="573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2">
        <v>4607091380897</v>
      </c>
      <c r="E318" s="573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7" t="s">
        <v>71</v>
      </c>
      <c r="Q319" s="578"/>
      <c r="R319" s="578"/>
      <c r="S319" s="578"/>
      <c r="T319" s="578"/>
      <c r="U319" s="578"/>
      <c r="V319" s="579"/>
      <c r="W319" s="37" t="s">
        <v>72</v>
      </c>
      <c r="X319" s="561">
        <f>IFERROR(X316/H316,"0")+IFERROR(X317/H317,"0")+IFERROR(X318/H318,"0")</f>
        <v>0</v>
      </c>
      <c r="Y319" s="561">
        <f>IFERROR(Y316/H316,"0")+IFERROR(Y317/H317,"0")+IFERROR(Y318/H318,"0")</f>
        <v>0</v>
      </c>
      <c r="Z319" s="561">
        <f>IFERROR(IF(Z316="",0,Z316),"0")+IFERROR(IF(Z317="",0,Z317),"0")+IFERROR(IF(Z318="",0,Z318),"0")</f>
        <v>0</v>
      </c>
      <c r="AA319" s="562"/>
      <c r="AB319" s="562"/>
      <c r="AC319" s="562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7" t="s">
        <v>71</v>
      </c>
      <c r="Q320" s="578"/>
      <c r="R320" s="578"/>
      <c r="S320" s="578"/>
      <c r="T320" s="578"/>
      <c r="U320" s="578"/>
      <c r="V320" s="579"/>
      <c r="W320" s="37" t="s">
        <v>69</v>
      </c>
      <c r="X320" s="561">
        <f>IFERROR(SUM(X316:X318),"0")</f>
        <v>0</v>
      </c>
      <c r="Y320" s="561">
        <f>IFERROR(SUM(Y316:Y318),"0")</f>
        <v>0</v>
      </c>
      <c r="Z320" s="37"/>
      <c r="AA320" s="562"/>
      <c r="AB320" s="562"/>
      <c r="AC320" s="562"/>
    </row>
    <row r="321" spans="1:68" ht="14.25" customHeight="1" x14ac:dyDescent="0.25">
      <c r="A321" s="574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5"/>
      <c r="AB321" s="555"/>
      <c r="AC321" s="555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72">
        <v>4607091388381</v>
      </c>
      <c r="E322" s="573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3" t="s">
        <v>511</v>
      </c>
      <c r="Q322" s="564"/>
      <c r="R322" s="564"/>
      <c r="S322" s="564"/>
      <c r="T322" s="565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72">
        <v>4607091388374</v>
      </c>
      <c r="E323" s="573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6" t="s">
        <v>515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2">
        <v>4607091383102</v>
      </c>
      <c r="E324" s="573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2">
        <v>4607091388404</v>
      </c>
      <c r="E325" s="573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7" t="s">
        <v>71</v>
      </c>
      <c r="Q326" s="578"/>
      <c r="R326" s="578"/>
      <c r="S326" s="578"/>
      <c r="T326" s="578"/>
      <c r="U326" s="578"/>
      <c r="V326" s="579"/>
      <c r="W326" s="37" t="s">
        <v>72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7" t="s">
        <v>71</v>
      </c>
      <c r="Q327" s="578"/>
      <c r="R327" s="578"/>
      <c r="S327" s="578"/>
      <c r="T327" s="578"/>
      <c r="U327" s="578"/>
      <c r="V327" s="579"/>
      <c r="W327" s="37" t="s">
        <v>69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customHeight="1" x14ac:dyDescent="0.25">
      <c r="A328" s="574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5"/>
      <c r="AB328" s="555"/>
      <c r="AC328" s="555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72">
        <v>4680115881808</v>
      </c>
      <c r="E329" s="573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72">
        <v>4680115881822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72">
        <v>4680115880016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7" t="s">
        <v>71</v>
      </c>
      <c r="Q332" s="578"/>
      <c r="R332" s="578"/>
      <c r="S332" s="578"/>
      <c r="T332" s="578"/>
      <c r="U332" s="578"/>
      <c r="V332" s="579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7" t="s">
        <v>71</v>
      </c>
      <c r="Q333" s="578"/>
      <c r="R333" s="578"/>
      <c r="S333" s="578"/>
      <c r="T333" s="578"/>
      <c r="U333" s="578"/>
      <c r="V333" s="579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customHeight="1" x14ac:dyDescent="0.25">
      <c r="A334" s="582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4"/>
      <c r="AB334" s="554"/>
      <c r="AC334" s="554"/>
    </row>
    <row r="335" spans="1:68" ht="14.25" customHeight="1" x14ac:dyDescent="0.25">
      <c r="A335" s="574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5"/>
      <c r="AB335" s="555"/>
      <c r="AC335" s="555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2">
        <v>4607091387919</v>
      </c>
      <c r="E336" s="573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72">
        <v>4680115883604</v>
      </c>
      <c r="E337" s="573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105</v>
      </c>
      <c r="Y337" s="560">
        <f>IFERROR(IF(X337="",0,CEILING((X337/$H337),1)*$H337),"")</f>
        <v>105</v>
      </c>
      <c r="Z337" s="36">
        <f>IFERROR(IF(Y337=0,"",ROUNDUP(Y337/H337,0)*0.00651),"")</f>
        <v>0.32550000000000001</v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117.59999999999998</v>
      </c>
      <c r="BN337" s="64">
        <f>IFERROR(Y337*I337/H337,"0")</f>
        <v>117.59999999999998</v>
      </c>
      <c r="BO337" s="64">
        <f>IFERROR(1/J337*(X337/H337),"0")</f>
        <v>0.27472527472527475</v>
      </c>
      <c r="BP337" s="64">
        <f>IFERROR(1/J337*(Y337/H337),"0")</f>
        <v>0.27472527472527475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72">
        <v>4680115883567</v>
      </c>
      <c r="E338" s="573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42</v>
      </c>
      <c r="Y338" s="560">
        <f>IFERROR(IF(X338="",0,CEILING((X338/$H338),1)*$H338),"")</f>
        <v>42</v>
      </c>
      <c r="Z338" s="36">
        <f>IFERROR(IF(Y338=0,"",ROUNDUP(Y338/H338,0)*0.00651),"")</f>
        <v>0.13020000000000001</v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46.8</v>
      </c>
      <c r="BN338" s="64">
        <f>IFERROR(Y338*I338/H338,"0")</f>
        <v>46.8</v>
      </c>
      <c r="BO338" s="64">
        <f>IFERROR(1/J338*(X338/H338),"0")</f>
        <v>0.1098901098901099</v>
      </c>
      <c r="BP338" s="64">
        <f>IFERROR(1/J338*(Y338/H338),"0")</f>
        <v>0.1098901098901099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7" t="s">
        <v>71</v>
      </c>
      <c r="Q339" s="578"/>
      <c r="R339" s="578"/>
      <c r="S339" s="578"/>
      <c r="T339" s="578"/>
      <c r="U339" s="578"/>
      <c r="V339" s="579"/>
      <c r="W339" s="37" t="s">
        <v>72</v>
      </c>
      <c r="X339" s="561">
        <f>IFERROR(X336/H336,"0")+IFERROR(X337/H337,"0")+IFERROR(X338/H338,"0")</f>
        <v>70</v>
      </c>
      <c r="Y339" s="561">
        <f>IFERROR(Y336/H336,"0")+IFERROR(Y337/H337,"0")+IFERROR(Y338/H338,"0")</f>
        <v>70</v>
      </c>
      <c r="Z339" s="561">
        <f>IFERROR(IF(Z336="",0,Z336),"0")+IFERROR(IF(Z337="",0,Z337),"0")+IFERROR(IF(Z338="",0,Z338),"0")</f>
        <v>0.45569999999999999</v>
      </c>
      <c r="AA339" s="562"/>
      <c r="AB339" s="562"/>
      <c r="AC339" s="562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7" t="s">
        <v>71</v>
      </c>
      <c r="Q340" s="578"/>
      <c r="R340" s="578"/>
      <c r="S340" s="578"/>
      <c r="T340" s="578"/>
      <c r="U340" s="578"/>
      <c r="V340" s="579"/>
      <c r="W340" s="37" t="s">
        <v>69</v>
      </c>
      <c r="X340" s="561">
        <f>IFERROR(SUM(X336:X338),"0")</f>
        <v>147</v>
      </c>
      <c r="Y340" s="561">
        <f>IFERROR(SUM(Y336:Y338),"0")</f>
        <v>147</v>
      </c>
      <c r="Z340" s="37"/>
      <c r="AA340" s="562"/>
      <c r="AB340" s="562"/>
      <c r="AC340" s="562"/>
    </row>
    <row r="341" spans="1:68" ht="27.75" customHeight="1" x14ac:dyDescent="0.2">
      <c r="A341" s="652" t="s">
        <v>540</v>
      </c>
      <c r="B341" s="653"/>
      <c r="C341" s="653"/>
      <c r="D341" s="653"/>
      <c r="E341" s="653"/>
      <c r="F341" s="653"/>
      <c r="G341" s="653"/>
      <c r="H341" s="653"/>
      <c r="I341" s="653"/>
      <c r="J341" s="653"/>
      <c r="K341" s="653"/>
      <c r="L341" s="653"/>
      <c r="M341" s="653"/>
      <c r="N341" s="653"/>
      <c r="O341" s="653"/>
      <c r="P341" s="653"/>
      <c r="Q341" s="653"/>
      <c r="R341" s="653"/>
      <c r="S341" s="653"/>
      <c r="T341" s="653"/>
      <c r="U341" s="653"/>
      <c r="V341" s="653"/>
      <c r="W341" s="653"/>
      <c r="X341" s="653"/>
      <c r="Y341" s="653"/>
      <c r="Z341" s="653"/>
      <c r="AA341" s="48"/>
      <c r="AB341" s="48"/>
      <c r="AC341" s="48"/>
    </row>
    <row r="342" spans="1:68" ht="16.5" customHeight="1" x14ac:dyDescent="0.25">
      <c r="A342" s="582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4"/>
      <c r="AB342" s="554"/>
      <c r="AC342" s="554"/>
    </row>
    <row r="343" spans="1:68" ht="14.25" customHeight="1" x14ac:dyDescent="0.25">
      <c r="A343" s="574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2">
        <v>4680115884847</v>
      </c>
      <c r="E344" s="573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69</v>
      </c>
      <c r="X344" s="559">
        <v>1000</v>
      </c>
      <c r="Y344" s="560">
        <f t="shared" ref="Y344:Y350" si="47">IFERROR(IF(X344="",0,CEILING((X344/$H344),1)*$H344),"")</f>
        <v>1005</v>
      </c>
      <c r="Z344" s="36">
        <f>IFERROR(IF(Y344=0,"",ROUNDUP(Y344/H344,0)*0.02175),"")</f>
        <v>1.4572499999999999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1032</v>
      </c>
      <c r="BN344" s="64">
        <f t="shared" ref="BN344:BN350" si="49">IFERROR(Y344*I344/H344,"0")</f>
        <v>1037.1600000000001</v>
      </c>
      <c r="BO344" s="64">
        <f t="shared" ref="BO344:BO350" si="50">IFERROR(1/J344*(X344/H344),"0")</f>
        <v>1.3888888888888888</v>
      </c>
      <c r="BP344" s="64">
        <f t="shared" ref="BP344:BP350" si="51">IFERROR(1/J344*(Y344/H344),"0")</f>
        <v>1.3958333333333333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2">
        <v>4680115884854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800</v>
      </c>
      <c r="Y345" s="560">
        <f t="shared" si="47"/>
        <v>810</v>
      </c>
      <c r="Z345" s="36">
        <f>IFERROR(IF(Y345=0,"",ROUNDUP(Y345/H345,0)*0.02175),"")</f>
        <v>1.1744999999999999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825.6</v>
      </c>
      <c r="BN345" s="64">
        <f t="shared" si="49"/>
        <v>835.92000000000007</v>
      </c>
      <c r="BO345" s="64">
        <f t="shared" si="50"/>
        <v>1.1111111111111112</v>
      </c>
      <c r="BP345" s="64">
        <f t="shared" si="51"/>
        <v>1.125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2">
        <v>4607091383997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2">
        <v>4680115884830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2000</v>
      </c>
      <c r="Y347" s="560">
        <f t="shared" si="47"/>
        <v>2010</v>
      </c>
      <c r="Z347" s="36">
        <f>IFERROR(IF(Y347=0,"",ROUNDUP(Y347/H347,0)*0.02175),"")</f>
        <v>2.9144999999999999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2064</v>
      </c>
      <c r="BN347" s="64">
        <f t="shared" si="49"/>
        <v>2074.3200000000002</v>
      </c>
      <c r="BO347" s="64">
        <f t="shared" si="50"/>
        <v>2.7777777777777777</v>
      </c>
      <c r="BP347" s="64">
        <f t="shared" si="51"/>
        <v>2.7916666666666665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72">
        <v>4680115882638</v>
      </c>
      <c r="E348" s="573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72">
        <v>4680115884922</v>
      </c>
      <c r="E349" s="573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72">
        <v>4680115884861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7" t="s">
        <v>71</v>
      </c>
      <c r="Q351" s="578"/>
      <c r="R351" s="578"/>
      <c r="S351" s="578"/>
      <c r="T351" s="578"/>
      <c r="U351" s="578"/>
      <c r="V351" s="579"/>
      <c r="W351" s="37" t="s">
        <v>72</v>
      </c>
      <c r="X351" s="561">
        <f>IFERROR(X344/H344,"0")+IFERROR(X345/H345,"0")+IFERROR(X346/H346,"0")+IFERROR(X347/H347,"0")+IFERROR(X348/H348,"0")+IFERROR(X349/H349,"0")+IFERROR(X350/H350,"0")</f>
        <v>253.33333333333334</v>
      </c>
      <c r="Y351" s="561">
        <f>IFERROR(Y344/H344,"0")+IFERROR(Y345/H345,"0")+IFERROR(Y346/H346,"0")+IFERROR(Y347/H347,"0")+IFERROR(Y348/H348,"0")+IFERROR(Y349/H349,"0")+IFERROR(Y350/H350,"0")</f>
        <v>255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5.5462499999999997</v>
      </c>
      <c r="AA351" s="562"/>
      <c r="AB351" s="562"/>
      <c r="AC351" s="562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7" t="s">
        <v>71</v>
      </c>
      <c r="Q352" s="578"/>
      <c r="R352" s="578"/>
      <c r="S352" s="578"/>
      <c r="T352" s="578"/>
      <c r="U352" s="578"/>
      <c r="V352" s="579"/>
      <c r="W352" s="37" t="s">
        <v>69</v>
      </c>
      <c r="X352" s="561">
        <f>IFERROR(SUM(X344:X350),"0")</f>
        <v>3800</v>
      </c>
      <c r="Y352" s="561">
        <f>IFERROR(SUM(Y344:Y350),"0")</f>
        <v>3825</v>
      </c>
      <c r="Z352" s="37"/>
      <c r="AA352" s="562"/>
      <c r="AB352" s="562"/>
      <c r="AC352" s="562"/>
    </row>
    <row r="353" spans="1:68" ht="14.25" customHeight="1" x14ac:dyDescent="0.25">
      <c r="A353" s="574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2">
        <v>4607091383980</v>
      </c>
      <c r="E354" s="573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69</v>
      </c>
      <c r="X354" s="559">
        <v>2000</v>
      </c>
      <c r="Y354" s="560">
        <f>IFERROR(IF(X354="",0,CEILING((X354/$H354),1)*$H354),"")</f>
        <v>2010</v>
      </c>
      <c r="Z354" s="36">
        <f>IFERROR(IF(Y354=0,"",ROUNDUP(Y354/H354,0)*0.02175),"")</f>
        <v>2.9144999999999999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2064</v>
      </c>
      <c r="BN354" s="64">
        <f>IFERROR(Y354*I354/H354,"0")</f>
        <v>2074.3200000000002</v>
      </c>
      <c r="BO354" s="64">
        <f>IFERROR(1/J354*(X354/H354),"0")</f>
        <v>2.7777777777777777</v>
      </c>
      <c r="BP354" s="64">
        <f>IFERROR(1/J354*(Y354/H354),"0")</f>
        <v>2.7916666666666665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72">
        <v>4607091384178</v>
      </c>
      <c r="E355" s="573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7" t="s">
        <v>71</v>
      </c>
      <c r="Q356" s="578"/>
      <c r="R356" s="578"/>
      <c r="S356" s="578"/>
      <c r="T356" s="578"/>
      <c r="U356" s="578"/>
      <c r="V356" s="579"/>
      <c r="W356" s="37" t="s">
        <v>72</v>
      </c>
      <c r="X356" s="561">
        <f>IFERROR(X354/H354,"0")+IFERROR(X355/H355,"0")</f>
        <v>133.33333333333334</v>
      </c>
      <c r="Y356" s="561">
        <f>IFERROR(Y354/H354,"0")+IFERROR(Y355/H355,"0")</f>
        <v>134</v>
      </c>
      <c r="Z356" s="561">
        <f>IFERROR(IF(Z354="",0,Z354),"0")+IFERROR(IF(Z355="",0,Z355),"0")</f>
        <v>2.9144999999999999</v>
      </c>
      <c r="AA356" s="562"/>
      <c r="AB356" s="562"/>
      <c r="AC356" s="562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7" t="s">
        <v>71</v>
      </c>
      <c r="Q357" s="578"/>
      <c r="R357" s="578"/>
      <c r="S357" s="578"/>
      <c r="T357" s="578"/>
      <c r="U357" s="578"/>
      <c r="V357" s="579"/>
      <c r="W357" s="37" t="s">
        <v>69</v>
      </c>
      <c r="X357" s="561">
        <f>IFERROR(SUM(X354:X355),"0")</f>
        <v>2000</v>
      </c>
      <c r="Y357" s="561">
        <f>IFERROR(SUM(Y354:Y355),"0")</f>
        <v>2010</v>
      </c>
      <c r="Z357" s="37"/>
      <c r="AA357" s="562"/>
      <c r="AB357" s="562"/>
      <c r="AC357" s="562"/>
    </row>
    <row r="358" spans="1:68" ht="14.25" customHeight="1" x14ac:dyDescent="0.25">
      <c r="A358" s="574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5"/>
      <c r="AB358" s="555"/>
      <c r="AC358" s="555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72">
        <v>4607091383928</v>
      </c>
      <c r="E359" s="573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2">
        <v>4607091384260</v>
      </c>
      <c r="E360" s="573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7" t="s">
        <v>71</v>
      </c>
      <c r="Q361" s="578"/>
      <c r="R361" s="578"/>
      <c r="S361" s="578"/>
      <c r="T361" s="578"/>
      <c r="U361" s="578"/>
      <c r="V361" s="579"/>
      <c r="W361" s="37" t="s">
        <v>72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7" t="s">
        <v>71</v>
      </c>
      <c r="Q362" s="578"/>
      <c r="R362" s="578"/>
      <c r="S362" s="578"/>
      <c r="T362" s="578"/>
      <c r="U362" s="578"/>
      <c r="V362" s="579"/>
      <c r="W362" s="37" t="s">
        <v>69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customHeight="1" x14ac:dyDescent="0.25">
      <c r="A363" s="574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5"/>
      <c r="AB363" s="555"/>
      <c r="AC363" s="555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2">
        <v>4607091384673</v>
      </c>
      <c r="E364" s="573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4"/>
      <c r="R364" s="564"/>
      <c r="S364" s="564"/>
      <c r="T364" s="565"/>
      <c r="U364" s="34"/>
      <c r="V364" s="34"/>
      <c r="W364" s="35" t="s">
        <v>69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7" t="s">
        <v>71</v>
      </c>
      <c r="Q365" s="578"/>
      <c r="R365" s="578"/>
      <c r="S365" s="578"/>
      <c r="T365" s="578"/>
      <c r="U365" s="578"/>
      <c r="V365" s="579"/>
      <c r="W365" s="37" t="s">
        <v>72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7" t="s">
        <v>71</v>
      </c>
      <c r="Q366" s="578"/>
      <c r="R366" s="578"/>
      <c r="S366" s="578"/>
      <c r="T366" s="578"/>
      <c r="U366" s="578"/>
      <c r="V366" s="579"/>
      <c r="W366" s="37" t="s">
        <v>69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customHeight="1" x14ac:dyDescent="0.25">
      <c r="A367" s="582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4"/>
      <c r="AB367" s="554"/>
      <c r="AC367" s="554"/>
    </row>
    <row r="368" spans="1:68" ht="14.25" customHeight="1" x14ac:dyDescent="0.25">
      <c r="A368" s="574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5"/>
      <c r="AB368" s="555"/>
      <c r="AC368" s="555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72">
        <v>4680115881907</v>
      </c>
      <c r="E369" s="573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4301011874</v>
      </c>
      <c r="D370" s="572">
        <v>4680115884892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584</v>
      </c>
      <c r="B372" s="54" t="s">
        <v>585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7" t="s">
        <v>71</v>
      </c>
      <c r="Q373" s="578"/>
      <c r="R373" s="578"/>
      <c r="S373" s="578"/>
      <c r="T373" s="578"/>
      <c r="U373" s="578"/>
      <c r="V373" s="579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77" t="s">
        <v>71</v>
      </c>
      <c r="Q374" s="578"/>
      <c r="R374" s="578"/>
      <c r="S374" s="578"/>
      <c r="T374" s="578"/>
      <c r="U374" s="578"/>
      <c r="V374" s="579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customHeight="1" x14ac:dyDescent="0.25">
      <c r="A375" s="574" t="s">
        <v>63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customHeight="1" x14ac:dyDescent="0.25">
      <c r="A376" s="54" t="s">
        <v>586</v>
      </c>
      <c r="B376" s="54" t="s">
        <v>587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7" t="s">
        <v>71</v>
      </c>
      <c r="Q377" s="578"/>
      <c r="R377" s="578"/>
      <c r="S377" s="578"/>
      <c r="T377" s="578"/>
      <c r="U377" s="578"/>
      <c r="V377" s="579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77" t="s">
        <v>71</v>
      </c>
      <c r="Q378" s="578"/>
      <c r="R378" s="578"/>
      <c r="S378" s="578"/>
      <c r="T378" s="578"/>
      <c r="U378" s="578"/>
      <c r="V378" s="579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4" t="s">
        <v>73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5000</v>
      </c>
      <c r="Y380" s="560">
        <f>IFERROR(IF(X380="",0,CEILING((X380/$H380),1)*$H380),"")</f>
        <v>5004</v>
      </c>
      <c r="Z380" s="36">
        <f>IFERROR(IF(Y380=0,"",ROUNDUP(Y380/H380,0)*0.01898),"")</f>
        <v>10.55288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5288.333333333333</v>
      </c>
      <c r="BN380" s="64">
        <f>IFERROR(Y380*I380/H380,"0")</f>
        <v>5292.5640000000003</v>
      </c>
      <c r="BO380" s="64">
        <f>IFERROR(1/J380*(X380/H380),"0")</f>
        <v>8.6805555555555554</v>
      </c>
      <c r="BP380" s="64">
        <f>IFERROR(1/J380*(Y380/H380),"0")</f>
        <v>8.6875</v>
      </c>
    </row>
    <row r="381" spans="1:68" ht="27" customHeight="1" x14ac:dyDescent="0.25">
      <c r="A381" s="54" t="s">
        <v>592</v>
      </c>
      <c r="B381" s="54" t="s">
        <v>593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7" t="s">
        <v>71</v>
      </c>
      <c r="Q382" s="578"/>
      <c r="R382" s="578"/>
      <c r="S382" s="578"/>
      <c r="T382" s="578"/>
      <c r="U382" s="578"/>
      <c r="V382" s="579"/>
      <c r="W382" s="37" t="s">
        <v>72</v>
      </c>
      <c r="X382" s="561">
        <f>IFERROR(X380/H380,"0")+IFERROR(X381/H381,"0")</f>
        <v>555.55555555555554</v>
      </c>
      <c r="Y382" s="561">
        <f>IFERROR(Y380/H380,"0")+IFERROR(Y381/H381,"0")</f>
        <v>556</v>
      </c>
      <c r="Z382" s="561">
        <f>IFERROR(IF(Z380="",0,Z380),"0")+IFERROR(IF(Z381="",0,Z381),"0")</f>
        <v>10.55288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77" t="s">
        <v>71</v>
      </c>
      <c r="Q383" s="578"/>
      <c r="R383" s="578"/>
      <c r="S383" s="578"/>
      <c r="T383" s="578"/>
      <c r="U383" s="578"/>
      <c r="V383" s="579"/>
      <c r="W383" s="37" t="s">
        <v>69</v>
      </c>
      <c r="X383" s="561">
        <f>IFERROR(SUM(X380:X381),"0")</f>
        <v>5000</v>
      </c>
      <c r="Y383" s="561">
        <f>IFERROR(SUM(Y380:Y381),"0")</f>
        <v>5004</v>
      </c>
      <c r="Z383" s="37"/>
      <c r="AA383" s="562"/>
      <c r="AB383" s="562"/>
      <c r="AC383" s="562"/>
    </row>
    <row r="384" spans="1:68" ht="14.25" customHeight="1" x14ac:dyDescent="0.25">
      <c r="A384" s="574" t="s">
        <v>169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customHeight="1" x14ac:dyDescent="0.25">
      <c r="A385" s="54" t="s">
        <v>594</v>
      </c>
      <c r="B385" s="54" t="s">
        <v>595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7" t="s">
        <v>71</v>
      </c>
      <c r="Q386" s="578"/>
      <c r="R386" s="578"/>
      <c r="S386" s="578"/>
      <c r="T386" s="578"/>
      <c r="U386" s="578"/>
      <c r="V386" s="579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77" t="s">
        <v>71</v>
      </c>
      <c r="Q387" s="578"/>
      <c r="R387" s="578"/>
      <c r="S387" s="578"/>
      <c r="T387" s="578"/>
      <c r="U387" s="578"/>
      <c r="V387" s="579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2" t="s">
        <v>597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48"/>
      <c r="AB388" s="48"/>
      <c r="AC388" s="48"/>
    </row>
    <row r="389" spans="1:68" ht="16.5" customHeight="1" x14ac:dyDescent="0.25">
      <c r="A389" s="582" t="s">
        <v>598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customHeight="1" x14ac:dyDescent="0.25">
      <c r="A390" s="574" t="s">
        <v>63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customHeight="1" x14ac:dyDescent="0.25">
      <c r="A391" s="54" t="s">
        <v>599</v>
      </c>
      <c r="B391" s="54" t="s">
        <v>600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602</v>
      </c>
      <c r="B393" s="54" t="s">
        <v>605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613</v>
      </c>
      <c r="B397" s="54" t="s">
        <v>614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616</v>
      </c>
      <c r="B398" s="54" t="s">
        <v>617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619</v>
      </c>
      <c r="B399" s="54" t="s">
        <v>620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622</v>
      </c>
      <c r="B400" s="54" t="s">
        <v>623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7" t="s">
        <v>71</v>
      </c>
      <c r="Q401" s="578"/>
      <c r="R401" s="578"/>
      <c r="S401" s="578"/>
      <c r="T401" s="578"/>
      <c r="U401" s="578"/>
      <c r="V401" s="579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77" t="s">
        <v>71</v>
      </c>
      <c r="Q402" s="578"/>
      <c r="R402" s="578"/>
      <c r="S402" s="578"/>
      <c r="T402" s="578"/>
      <c r="U402" s="578"/>
      <c r="V402" s="579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4" t="s">
        <v>73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customHeight="1" x14ac:dyDescent="0.25">
      <c r="A404" s="54" t="s">
        <v>624</v>
      </c>
      <c r="B404" s="54" t="s">
        <v>625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627</v>
      </c>
      <c r="B405" s="54" t="s">
        <v>628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7" t="s">
        <v>71</v>
      </c>
      <c r="Q406" s="578"/>
      <c r="R406" s="578"/>
      <c r="S406" s="578"/>
      <c r="T406" s="578"/>
      <c r="U406" s="578"/>
      <c r="V406" s="579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77" t="s">
        <v>71</v>
      </c>
      <c r="Q407" s="578"/>
      <c r="R407" s="578"/>
      <c r="S407" s="578"/>
      <c r="T407" s="578"/>
      <c r="U407" s="578"/>
      <c r="V407" s="579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2" t="s">
        <v>630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customHeight="1" x14ac:dyDescent="0.25">
      <c r="A409" s="574" t="s">
        <v>134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customHeight="1" x14ac:dyDescent="0.25">
      <c r="A410" s="54" t="s">
        <v>631</v>
      </c>
      <c r="B410" s="54" t="s">
        <v>632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8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7" t="s">
        <v>71</v>
      </c>
      <c r="Q411" s="578"/>
      <c r="R411" s="578"/>
      <c r="S411" s="578"/>
      <c r="T411" s="578"/>
      <c r="U411" s="578"/>
      <c r="V411" s="579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77" t="s">
        <v>71</v>
      </c>
      <c r="Q412" s="578"/>
      <c r="R412" s="578"/>
      <c r="S412" s="578"/>
      <c r="T412" s="578"/>
      <c r="U412" s="578"/>
      <c r="V412" s="579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4" t="s">
        <v>63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634</v>
      </c>
      <c r="B414" s="54" t="s">
        <v>635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637</v>
      </c>
      <c r="B415" s="54" t="s">
        <v>638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640</v>
      </c>
      <c r="B416" s="54" t="s">
        <v>641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643</v>
      </c>
      <c r="B417" s="54" t="s">
        <v>644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7" t="s">
        <v>71</v>
      </c>
      <c r="Q418" s="578"/>
      <c r="R418" s="578"/>
      <c r="S418" s="578"/>
      <c r="T418" s="578"/>
      <c r="U418" s="578"/>
      <c r="V418" s="579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77" t="s">
        <v>71</v>
      </c>
      <c r="Q419" s="578"/>
      <c r="R419" s="578"/>
      <c r="S419" s="578"/>
      <c r="T419" s="578"/>
      <c r="U419" s="578"/>
      <c r="V419" s="579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82" t="s">
        <v>645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customHeight="1" x14ac:dyDescent="0.25">
      <c r="A421" s="574" t="s">
        <v>63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customHeight="1" x14ac:dyDescent="0.25">
      <c r="A422" s="54" t="s">
        <v>646</v>
      </c>
      <c r="B422" s="54" t="s">
        <v>647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7" t="s">
        <v>71</v>
      </c>
      <c r="Q423" s="578"/>
      <c r="R423" s="578"/>
      <c r="S423" s="578"/>
      <c r="T423" s="578"/>
      <c r="U423" s="578"/>
      <c r="V423" s="579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77" t="s">
        <v>71</v>
      </c>
      <c r="Q424" s="578"/>
      <c r="R424" s="578"/>
      <c r="S424" s="578"/>
      <c r="T424" s="578"/>
      <c r="U424" s="578"/>
      <c r="V424" s="579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82" t="s">
        <v>649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customHeight="1" x14ac:dyDescent="0.25">
      <c r="A426" s="574" t="s">
        <v>63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customHeight="1" x14ac:dyDescent="0.25">
      <c r="A427" s="54" t="s">
        <v>650</v>
      </c>
      <c r="B427" s="54" t="s">
        <v>651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7" t="s">
        <v>71</v>
      </c>
      <c r="Q428" s="578"/>
      <c r="R428" s="578"/>
      <c r="S428" s="578"/>
      <c r="T428" s="578"/>
      <c r="U428" s="578"/>
      <c r="V428" s="579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77" t="s">
        <v>71</v>
      </c>
      <c r="Q429" s="578"/>
      <c r="R429" s="578"/>
      <c r="S429" s="578"/>
      <c r="T429" s="578"/>
      <c r="U429" s="578"/>
      <c r="V429" s="579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2" t="s">
        <v>653</v>
      </c>
      <c r="B430" s="653"/>
      <c r="C430" s="653"/>
      <c r="D430" s="653"/>
      <c r="E430" s="653"/>
      <c r="F430" s="653"/>
      <c r="G430" s="653"/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  <c r="T430" s="653"/>
      <c r="U430" s="653"/>
      <c r="V430" s="653"/>
      <c r="W430" s="653"/>
      <c r="X430" s="653"/>
      <c r="Y430" s="653"/>
      <c r="Z430" s="653"/>
      <c r="AA430" s="48"/>
      <c r="AB430" s="48"/>
      <c r="AC430" s="48"/>
    </row>
    <row r="431" spans="1:68" ht="16.5" customHeight="1" x14ac:dyDescent="0.25">
      <c r="A431" s="582" t="s">
        <v>653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customHeight="1" x14ac:dyDescent="0.25">
      <c r="A432" s="574" t="s">
        <v>102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657</v>
      </c>
      <c r="B434" s="54" t="s">
        <v>658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300</v>
      </c>
      <c r="Y434" s="560">
        <f t="shared" si="58"/>
        <v>300.96000000000004</v>
      </c>
      <c r="Z434" s="36">
        <f t="shared" si="59"/>
        <v>0.68171999999999999</v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320.45454545454544</v>
      </c>
      <c r="BN434" s="64">
        <f t="shared" si="61"/>
        <v>321.48</v>
      </c>
      <c r="BO434" s="64">
        <f t="shared" si="62"/>
        <v>0.54632867132867136</v>
      </c>
      <c r="BP434" s="64">
        <f t="shared" si="63"/>
        <v>0.54807692307692313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500</v>
      </c>
      <c r="Y435" s="560">
        <f t="shared" si="58"/>
        <v>501.6</v>
      </c>
      <c r="Z435" s="36">
        <f t="shared" si="59"/>
        <v>1.1362000000000001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534.09090909090912</v>
      </c>
      <c r="BN435" s="64">
        <f t="shared" si="61"/>
        <v>535.79999999999995</v>
      </c>
      <c r="BO435" s="64">
        <f t="shared" si="62"/>
        <v>0.91054778554778548</v>
      </c>
      <c r="BP435" s="64">
        <f t="shared" si="63"/>
        <v>0.91346153846153855</v>
      </c>
    </row>
    <row r="436" spans="1:68" ht="27" customHeight="1" x14ac:dyDescent="0.25">
      <c r="A436" s="54" t="s">
        <v>663</v>
      </c>
      <c r="B436" s="54" t="s">
        <v>664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7" t="s">
        <v>665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667</v>
      </c>
      <c r="B437" s="54" t="s">
        <v>668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500</v>
      </c>
      <c r="Y438" s="560">
        <f t="shared" si="58"/>
        <v>501.6</v>
      </c>
      <c r="Z438" s="36">
        <f t="shared" si="59"/>
        <v>1.1362000000000001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534.09090909090912</v>
      </c>
      <c r="BN438" s="64">
        <f t="shared" si="61"/>
        <v>535.79999999999995</v>
      </c>
      <c r="BO438" s="64">
        <f t="shared" si="62"/>
        <v>0.91054778554778548</v>
      </c>
      <c r="BP438" s="64">
        <f t="shared" si="63"/>
        <v>0.91346153846153855</v>
      </c>
    </row>
    <row r="439" spans="1:68" ht="16.5" customHeight="1" x14ac:dyDescent="0.25">
      <c r="A439" s="54" t="s">
        <v>673</v>
      </c>
      <c r="B439" s="54" t="s">
        <v>674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680</v>
      </c>
      <c r="B442" s="54" t="s">
        <v>681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5" t="s">
        <v>682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687</v>
      </c>
      <c r="B446" s="54" t="s">
        <v>689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7" t="s">
        <v>71</v>
      </c>
      <c r="Q447" s="578"/>
      <c r="R447" s="578"/>
      <c r="S447" s="578"/>
      <c r="T447" s="578"/>
      <c r="U447" s="578"/>
      <c r="V447" s="579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246.21212121212119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247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2.9541200000000001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77" t="s">
        <v>71</v>
      </c>
      <c r="Q448" s="578"/>
      <c r="R448" s="578"/>
      <c r="S448" s="578"/>
      <c r="T448" s="578"/>
      <c r="U448" s="578"/>
      <c r="V448" s="579"/>
      <c r="W448" s="37" t="s">
        <v>69</v>
      </c>
      <c r="X448" s="561">
        <f>IFERROR(SUM(X433:X446),"0")</f>
        <v>1300</v>
      </c>
      <c r="Y448" s="561">
        <f>IFERROR(SUM(Y433:Y446),"0")</f>
        <v>1304.1600000000001</v>
      </c>
      <c r="Z448" s="37"/>
      <c r="AA448" s="562"/>
      <c r="AB448" s="562"/>
      <c r="AC448" s="562"/>
    </row>
    <row r="449" spans="1:68" ht="14.25" customHeight="1" x14ac:dyDescent="0.25">
      <c r="A449" s="574" t="s">
        <v>134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500</v>
      </c>
      <c r="Y450" s="560">
        <f>IFERROR(IF(X450="",0,CEILING((X450/$H450),1)*$H450),"")</f>
        <v>501.6</v>
      </c>
      <c r="Z450" s="36">
        <f>IFERROR(IF(Y450=0,"",ROUNDUP(Y450/H450,0)*0.01196),"")</f>
        <v>1.1362000000000001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534.09090909090912</v>
      </c>
      <c r="BN450" s="64">
        <f>IFERROR(Y450*I450/H450,"0")</f>
        <v>535.79999999999995</v>
      </c>
      <c r="BO450" s="64">
        <f>IFERROR(1/J450*(X450/H450),"0")</f>
        <v>0.91054778554778548</v>
      </c>
      <c r="BP450" s="64">
        <f>IFERROR(1/J450*(Y450/H450),"0")</f>
        <v>0.91346153846153855</v>
      </c>
    </row>
    <row r="451" spans="1:68" ht="16.5" customHeight="1" x14ac:dyDescent="0.25">
      <c r="A451" s="54" t="s">
        <v>693</v>
      </c>
      <c r="B451" s="54" t="s">
        <v>694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695</v>
      </c>
      <c r="B452" s="54" t="s">
        <v>696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7" t="s">
        <v>71</v>
      </c>
      <c r="Q453" s="578"/>
      <c r="R453" s="578"/>
      <c r="S453" s="578"/>
      <c r="T453" s="578"/>
      <c r="U453" s="578"/>
      <c r="V453" s="579"/>
      <c r="W453" s="37" t="s">
        <v>72</v>
      </c>
      <c r="X453" s="561">
        <f>IFERROR(X450/H450,"0")+IFERROR(X451/H451,"0")+IFERROR(X452/H452,"0")</f>
        <v>94.696969696969688</v>
      </c>
      <c r="Y453" s="561">
        <f>IFERROR(Y450/H450,"0")+IFERROR(Y451/H451,"0")+IFERROR(Y452/H452,"0")</f>
        <v>95</v>
      </c>
      <c r="Z453" s="561">
        <f>IFERROR(IF(Z450="",0,Z450),"0")+IFERROR(IF(Z451="",0,Z451),"0")+IFERROR(IF(Z452="",0,Z452),"0")</f>
        <v>1.1362000000000001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77" t="s">
        <v>71</v>
      </c>
      <c r="Q454" s="578"/>
      <c r="R454" s="578"/>
      <c r="S454" s="578"/>
      <c r="T454" s="578"/>
      <c r="U454" s="578"/>
      <c r="V454" s="579"/>
      <c r="W454" s="37" t="s">
        <v>69</v>
      </c>
      <c r="X454" s="561">
        <f>IFERROR(SUM(X450:X452),"0")</f>
        <v>500</v>
      </c>
      <c r="Y454" s="561">
        <f>IFERROR(SUM(Y450:Y452),"0")</f>
        <v>501.6</v>
      </c>
      <c r="Z454" s="37"/>
      <c r="AA454" s="562"/>
      <c r="AB454" s="562"/>
      <c r="AC454" s="562"/>
    </row>
    <row r="455" spans="1:68" ht="14.25" customHeight="1" x14ac:dyDescent="0.25">
      <c r="A455" s="574" t="s">
        <v>63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200</v>
      </c>
      <c r="Y456" s="560">
        <f t="shared" ref="Y456:Y462" si="64">IFERROR(IF(X456="",0,CEILING((X456/$H456),1)*$H456),"")</f>
        <v>200.64000000000001</v>
      </c>
      <c r="Z456" s="36">
        <f>IFERROR(IF(Y456=0,"",ROUNDUP(Y456/H456,0)*0.01196),"")</f>
        <v>0.45448</v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213.63636363636363</v>
      </c>
      <c r="BN456" s="64">
        <f t="shared" ref="BN456:BN462" si="66">IFERROR(Y456*I456/H456,"0")</f>
        <v>214.32</v>
      </c>
      <c r="BO456" s="64">
        <f t="shared" ref="BO456:BO462" si="67">IFERROR(1/J456*(X456/H456),"0")</f>
        <v>0.36421911421911418</v>
      </c>
      <c r="BP456" s="64">
        <f t="shared" ref="BP456:BP462" si="68">IFERROR(1/J456*(Y456/H456),"0")</f>
        <v>0.36538461538461542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300</v>
      </c>
      <c r="Y457" s="560">
        <f t="shared" si="64"/>
        <v>300.96000000000004</v>
      </c>
      <c r="Z457" s="36">
        <f>IFERROR(IF(Y457=0,"",ROUNDUP(Y457/H457,0)*0.01196),"")</f>
        <v>0.68171999999999999</v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320.45454545454544</v>
      </c>
      <c r="BN457" s="64">
        <f t="shared" si="66"/>
        <v>321.48</v>
      </c>
      <c r="BO457" s="64">
        <f t="shared" si="67"/>
        <v>0.54632867132867136</v>
      </c>
      <c r="BP457" s="64">
        <f t="shared" si="68"/>
        <v>0.54807692307692313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300</v>
      </c>
      <c r="Y458" s="560">
        <f t="shared" si="64"/>
        <v>300.96000000000004</v>
      </c>
      <c r="Z458" s="36">
        <f>IFERROR(IF(Y458=0,"",ROUNDUP(Y458/H458,0)*0.01196),"")</f>
        <v>0.68171999999999999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320.45454545454544</v>
      </c>
      <c r="BN458" s="64">
        <f t="shared" si="66"/>
        <v>321.48</v>
      </c>
      <c r="BO458" s="64">
        <f t="shared" si="67"/>
        <v>0.54632867132867136</v>
      </c>
      <c r="BP458" s="64">
        <f t="shared" si="68"/>
        <v>0.54807692307692313</v>
      </c>
    </row>
    <row r="459" spans="1:68" ht="27" customHeight="1" x14ac:dyDescent="0.25">
      <c r="A459" s="54" t="s">
        <v>706</v>
      </c>
      <c r="B459" s="54" t="s">
        <v>707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706</v>
      </c>
      <c r="B460" s="54" t="s">
        <v>708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711</v>
      </c>
      <c r="B462" s="54" t="s">
        <v>712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7" t="s">
        <v>71</v>
      </c>
      <c r="Q463" s="578"/>
      <c r="R463" s="578"/>
      <c r="S463" s="578"/>
      <c r="T463" s="578"/>
      <c r="U463" s="578"/>
      <c r="V463" s="579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151.5151515151515</v>
      </c>
      <c r="Y463" s="561">
        <f>IFERROR(Y456/H456,"0")+IFERROR(Y457/H457,"0")+IFERROR(Y458/H458,"0")+IFERROR(Y459/H459,"0")+IFERROR(Y460/H460,"0")+IFERROR(Y461/H461,"0")+IFERROR(Y462/H462,"0")</f>
        <v>152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1.81792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77" t="s">
        <v>71</v>
      </c>
      <c r="Q464" s="578"/>
      <c r="R464" s="578"/>
      <c r="S464" s="578"/>
      <c r="T464" s="578"/>
      <c r="U464" s="578"/>
      <c r="V464" s="579"/>
      <c r="W464" s="37" t="s">
        <v>69</v>
      </c>
      <c r="X464" s="561">
        <f>IFERROR(SUM(X456:X462),"0")</f>
        <v>800</v>
      </c>
      <c r="Y464" s="561">
        <f>IFERROR(SUM(Y456:Y462),"0")</f>
        <v>802.56000000000006</v>
      </c>
      <c r="Z464" s="37"/>
      <c r="AA464" s="562"/>
      <c r="AB464" s="562"/>
      <c r="AC464" s="562"/>
    </row>
    <row r="465" spans="1:68" ht="14.25" customHeight="1" x14ac:dyDescent="0.25">
      <c r="A465" s="574" t="s">
        <v>73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customHeight="1" x14ac:dyDescent="0.25">
      <c r="A466" s="54" t="s">
        <v>713</v>
      </c>
      <c r="B466" s="54" t="s">
        <v>714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716</v>
      </c>
      <c r="B467" s="54" t="s">
        <v>717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7" t="s">
        <v>71</v>
      </c>
      <c r="Q469" s="578"/>
      <c r="R469" s="578"/>
      <c r="S469" s="578"/>
      <c r="T469" s="578"/>
      <c r="U469" s="578"/>
      <c r="V469" s="579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77" t="s">
        <v>71</v>
      </c>
      <c r="Q470" s="578"/>
      <c r="R470" s="578"/>
      <c r="S470" s="578"/>
      <c r="T470" s="578"/>
      <c r="U470" s="578"/>
      <c r="V470" s="579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2" t="s">
        <v>722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48"/>
      <c r="AB471" s="48"/>
      <c r="AC471" s="48"/>
    </row>
    <row r="472" spans="1:68" ht="16.5" customHeight="1" x14ac:dyDescent="0.25">
      <c r="A472" s="582" t="s">
        <v>722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customHeight="1" x14ac:dyDescent="0.25">
      <c r="A473" s="574" t="s">
        <v>102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customHeight="1" x14ac:dyDescent="0.25">
      <c r="A474" s="54" t="s">
        <v>723</v>
      </c>
      <c r="B474" s="54" t="s">
        <v>724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">
        <v>725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729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4" t="s">
        <v>733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1" t="s">
        <v>737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7" t="s">
        <v>71</v>
      </c>
      <c r="Q478" s="578"/>
      <c r="R478" s="578"/>
      <c r="S478" s="578"/>
      <c r="T478" s="578"/>
      <c r="U478" s="578"/>
      <c r="V478" s="579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77" t="s">
        <v>71</v>
      </c>
      <c r="Q479" s="578"/>
      <c r="R479" s="578"/>
      <c r="S479" s="578"/>
      <c r="T479" s="578"/>
      <c r="U479" s="578"/>
      <c r="V479" s="579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4" t="s">
        <v>134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customHeight="1" x14ac:dyDescent="0.25">
      <c r="A481" s="54" t="s">
        <v>738</v>
      </c>
      <c r="B481" s="54" t="s">
        <v>739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4" t="s">
        <v>740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743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9" t="s">
        <v>744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7" t="s">
        <v>71</v>
      </c>
      <c r="Q484" s="578"/>
      <c r="R484" s="578"/>
      <c r="S484" s="578"/>
      <c r="T484" s="578"/>
      <c r="U484" s="578"/>
      <c r="V484" s="579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77" t="s">
        <v>71</v>
      </c>
      <c r="Q485" s="578"/>
      <c r="R485" s="578"/>
      <c r="S485" s="578"/>
      <c r="T485" s="578"/>
      <c r="U485" s="578"/>
      <c r="V485" s="579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4" t="s">
        <v>63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752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8" t="s">
        <v>756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7" t="s">
        <v>71</v>
      </c>
      <c r="Q489" s="578"/>
      <c r="R489" s="578"/>
      <c r="S489" s="578"/>
      <c r="T489" s="578"/>
      <c r="U489" s="578"/>
      <c r="V489" s="579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77" t="s">
        <v>71</v>
      </c>
      <c r="Q490" s="578"/>
      <c r="R490" s="578"/>
      <c r="S490" s="578"/>
      <c r="T490" s="578"/>
      <c r="U490" s="578"/>
      <c r="V490" s="579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4" t="s">
        <v>73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758</v>
      </c>
      <c r="B492" s="54" t="s">
        <v>759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0" t="s">
        <v>760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300</v>
      </c>
      <c r="Y492" s="560">
        <f>IFERROR(IF(X492="",0,CEILING((X492/$H492),1)*$H492),"")</f>
        <v>306</v>
      </c>
      <c r="Z492" s="36">
        <f>IFERROR(IF(Y492=0,"",ROUNDUP(Y492/H492,0)*0.01898),"")</f>
        <v>0.64532</v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317.29999999999995</v>
      </c>
      <c r="BN492" s="64">
        <f>IFERROR(Y492*I492/H492,"0")</f>
        <v>323.64599999999996</v>
      </c>
      <c r="BO492" s="64">
        <f>IFERROR(1/J492*(X492/H492),"0")</f>
        <v>0.52083333333333337</v>
      </c>
      <c r="BP492" s="64">
        <f>IFERROR(1/J492*(Y492/H492),"0")</f>
        <v>0.53125</v>
      </c>
    </row>
    <row r="493" spans="1:68" ht="27" customHeight="1" x14ac:dyDescent="0.25">
      <c r="A493" s="54" t="s">
        <v>762</v>
      </c>
      <c r="B493" s="54" t="s">
        <v>763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0" t="s">
        <v>764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7" t="s">
        <v>71</v>
      </c>
      <c r="Q494" s="578"/>
      <c r="R494" s="578"/>
      <c r="S494" s="578"/>
      <c r="T494" s="578"/>
      <c r="U494" s="578"/>
      <c r="V494" s="579"/>
      <c r="W494" s="37" t="s">
        <v>72</v>
      </c>
      <c r="X494" s="561">
        <f>IFERROR(X492/H492,"0")+IFERROR(X493/H493,"0")</f>
        <v>33.333333333333336</v>
      </c>
      <c r="Y494" s="561">
        <f>IFERROR(Y492/H492,"0")+IFERROR(Y493/H493,"0")</f>
        <v>34</v>
      </c>
      <c r="Z494" s="561">
        <f>IFERROR(IF(Z492="",0,Z492),"0")+IFERROR(IF(Z493="",0,Z493),"0")</f>
        <v>0.64532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77" t="s">
        <v>71</v>
      </c>
      <c r="Q495" s="578"/>
      <c r="R495" s="578"/>
      <c r="S495" s="578"/>
      <c r="T495" s="578"/>
      <c r="U495" s="578"/>
      <c r="V495" s="579"/>
      <c r="W495" s="37" t="s">
        <v>69</v>
      </c>
      <c r="X495" s="561">
        <f>IFERROR(SUM(X492:X493),"0")</f>
        <v>300</v>
      </c>
      <c r="Y495" s="561">
        <f>IFERROR(SUM(Y492:Y493),"0")</f>
        <v>306</v>
      </c>
      <c r="Z495" s="37"/>
      <c r="AA495" s="562"/>
      <c r="AB495" s="562"/>
      <c r="AC495" s="562"/>
    </row>
    <row r="496" spans="1:68" ht="14.25" customHeight="1" x14ac:dyDescent="0.25">
      <c r="A496" s="574" t="s">
        <v>169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customHeight="1" x14ac:dyDescent="0.25">
      <c r="A497" s="54" t="s">
        <v>765</v>
      </c>
      <c r="B497" s="54" t="s">
        <v>766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3" t="s">
        <v>767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769</v>
      </c>
      <c r="B498" s="54" t="s">
        <v>770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7" t="s">
        <v>771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7" t="s">
        <v>71</v>
      </c>
      <c r="Q499" s="578"/>
      <c r="R499" s="578"/>
      <c r="S499" s="578"/>
      <c r="T499" s="578"/>
      <c r="U499" s="578"/>
      <c r="V499" s="579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77" t="s">
        <v>71</v>
      </c>
      <c r="Q500" s="578"/>
      <c r="R500" s="578"/>
      <c r="S500" s="578"/>
      <c r="T500" s="578"/>
      <c r="U500" s="578"/>
      <c r="V500" s="579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82" t="s">
        <v>773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customHeight="1" x14ac:dyDescent="0.25">
      <c r="A502" s="574" t="s">
        <v>134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customHeight="1" x14ac:dyDescent="0.25">
      <c r="A503" s="54" t="s">
        <v>774</v>
      </c>
      <c r="B503" s="54" t="s">
        <v>775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0" t="s">
        <v>776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7" t="s">
        <v>71</v>
      </c>
      <c r="Q504" s="578"/>
      <c r="R504" s="578"/>
      <c r="S504" s="578"/>
      <c r="T504" s="578"/>
      <c r="U504" s="578"/>
      <c r="V504" s="579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77" t="s">
        <v>71</v>
      </c>
      <c r="Q505" s="578"/>
      <c r="R505" s="578"/>
      <c r="S505" s="578"/>
      <c r="T505" s="578"/>
      <c r="U505" s="578"/>
      <c r="V505" s="579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18"/>
      <c r="P506" s="584" t="s">
        <v>778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16802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16891.62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18"/>
      <c r="P507" s="584" t="s">
        <v>779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17675.987542087543</v>
      </c>
      <c r="Y507" s="561">
        <f>IFERROR(SUM(BN22:BN503),"0")</f>
        <v>17769.638999999999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18"/>
      <c r="P508" s="584" t="s">
        <v>780</v>
      </c>
      <c r="Q508" s="585"/>
      <c r="R508" s="585"/>
      <c r="S508" s="585"/>
      <c r="T508" s="585"/>
      <c r="U508" s="585"/>
      <c r="V508" s="586"/>
      <c r="W508" s="37" t="s">
        <v>781</v>
      </c>
      <c r="X508" s="38">
        <f>ROUNDUP(SUM(BO22:BO503),0)</f>
        <v>28</v>
      </c>
      <c r="Y508" s="38">
        <f>ROUNDUP(SUM(BP22:BP503),0)</f>
        <v>28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18"/>
      <c r="P509" s="584" t="s">
        <v>782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18375.987542087543</v>
      </c>
      <c r="Y509" s="561">
        <f>GrossWeightTotalR+PalletQtyTotalR*25</f>
        <v>18469.638999999999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18"/>
      <c r="P510" s="584" t="s">
        <v>783</v>
      </c>
      <c r="Q510" s="585"/>
      <c r="R510" s="585"/>
      <c r="S510" s="585"/>
      <c r="T510" s="585"/>
      <c r="U510" s="585"/>
      <c r="V510" s="586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2118.8439955106624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2128</v>
      </c>
      <c r="Z510" s="37"/>
      <c r="AA510" s="562"/>
      <c r="AB510" s="562"/>
      <c r="AC510" s="562"/>
    </row>
    <row r="511" spans="1:68" ht="14.25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18"/>
      <c r="P511" s="584" t="s">
        <v>784</v>
      </c>
      <c r="Q511" s="585"/>
      <c r="R511" s="585"/>
      <c r="S511" s="585"/>
      <c r="T511" s="585"/>
      <c r="U511" s="585"/>
      <c r="V511" s="586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32.337709999999994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0" t="s">
        <v>100</v>
      </c>
      <c r="D513" s="764"/>
      <c r="E513" s="764"/>
      <c r="F513" s="764"/>
      <c r="G513" s="764"/>
      <c r="H513" s="765"/>
      <c r="I513" s="580" t="s">
        <v>255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0" t="s">
        <v>540</v>
      </c>
      <c r="U513" s="765"/>
      <c r="V513" s="580" t="s">
        <v>597</v>
      </c>
      <c r="W513" s="764"/>
      <c r="X513" s="764"/>
      <c r="Y513" s="765"/>
      <c r="Z513" s="556" t="s">
        <v>653</v>
      </c>
      <c r="AA513" s="580" t="s">
        <v>722</v>
      </c>
      <c r="AB513" s="765"/>
      <c r="AC513" s="52"/>
      <c r="AF513" s="557"/>
    </row>
    <row r="514" spans="1:32" ht="14.25" customHeight="1" thickTop="1" x14ac:dyDescent="0.2">
      <c r="A514" s="728" t="s">
        <v>787</v>
      </c>
      <c r="B514" s="580" t="s">
        <v>62</v>
      </c>
      <c r="C514" s="580" t="s">
        <v>101</v>
      </c>
      <c r="D514" s="580" t="s">
        <v>116</v>
      </c>
      <c r="E514" s="580" t="s">
        <v>176</v>
      </c>
      <c r="F514" s="580" t="s">
        <v>198</v>
      </c>
      <c r="G514" s="580" t="s">
        <v>231</v>
      </c>
      <c r="H514" s="580" t="s">
        <v>100</v>
      </c>
      <c r="I514" s="580" t="s">
        <v>256</v>
      </c>
      <c r="J514" s="580" t="s">
        <v>296</v>
      </c>
      <c r="K514" s="580" t="s">
        <v>357</v>
      </c>
      <c r="L514" s="580" t="s">
        <v>397</v>
      </c>
      <c r="M514" s="580" t="s">
        <v>413</v>
      </c>
      <c r="N514" s="557"/>
      <c r="O514" s="580" t="s">
        <v>426</v>
      </c>
      <c r="P514" s="580" t="s">
        <v>436</v>
      </c>
      <c r="Q514" s="580" t="s">
        <v>443</v>
      </c>
      <c r="R514" s="580" t="s">
        <v>448</v>
      </c>
      <c r="S514" s="580" t="s">
        <v>530</v>
      </c>
      <c r="T514" s="580" t="s">
        <v>541</v>
      </c>
      <c r="U514" s="580" t="s">
        <v>575</v>
      </c>
      <c r="V514" s="580" t="s">
        <v>598</v>
      </c>
      <c r="W514" s="580" t="s">
        <v>630</v>
      </c>
      <c r="X514" s="580" t="s">
        <v>645</v>
      </c>
      <c r="Y514" s="580" t="s">
        <v>649</v>
      </c>
      <c r="Z514" s="580" t="s">
        <v>653</v>
      </c>
      <c r="AA514" s="580" t="s">
        <v>722</v>
      </c>
      <c r="AB514" s="580" t="s">
        <v>773</v>
      </c>
      <c r="AC514" s="52"/>
      <c r="AF514" s="557"/>
    </row>
    <row r="515" spans="1:32" ht="13.5" customHeight="1" thickBot="1" x14ac:dyDescent="0.25">
      <c r="A515" s="729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57"/>
      <c r="O515" s="581"/>
      <c r="P515" s="581"/>
      <c r="Q515" s="581"/>
      <c r="R515" s="581"/>
      <c r="S515" s="581"/>
      <c r="T515" s="581"/>
      <c r="U515" s="581"/>
      <c r="V515" s="581"/>
      <c r="W515" s="581"/>
      <c r="X515" s="581"/>
      <c r="Y515" s="581"/>
      <c r="Z515" s="581"/>
      <c r="AA515" s="581"/>
      <c r="AB515" s="581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615.6</v>
      </c>
      <c r="E516" s="46">
        <f>IFERROR(Y89*1,"0")+IFERROR(Y90*1,"0")+IFERROR(Y91*1,"0")+IFERROR(Y95*1,"0")+IFERROR(Y96*1,"0")+IFERROR(Y97*1,"0")+IFERROR(Y98*1,"0")+IFERROR(Y99*1,"0")</f>
        <v>1404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731.7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240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6" s="46">
        <f>IFERROR(Y336*1,"0")+IFERROR(Y337*1,"0")+IFERROR(Y338*1,"0")</f>
        <v>147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5835</v>
      </c>
      <c r="U516" s="46">
        <f>IFERROR(Y369*1,"0")+IFERROR(Y370*1,"0")+IFERROR(Y371*1,"0")+IFERROR(Y372*1,"0")+IFERROR(Y376*1,"0")+IFERROR(Y380*1,"0")+IFERROR(Y381*1,"0")+IFERROR(Y385*1,"0")</f>
        <v>5004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2608.3200000000006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306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K514:K515"/>
    <mergeCell ref="P355:T355"/>
    <mergeCell ref="D336:E336"/>
    <mergeCell ref="M514:M515"/>
    <mergeCell ref="P293:T293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P497:T497"/>
    <mergeCell ref="P199:T199"/>
    <mergeCell ref="P435:T435"/>
    <mergeCell ref="D120:E120"/>
    <mergeCell ref="P291:T291"/>
    <mergeCell ref="D163:E163"/>
    <mergeCell ref="D405:E405"/>
    <mergeCell ref="D234:E234"/>
    <mergeCell ref="D107:E10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H5:M5"/>
    <mergeCell ref="P98:T98"/>
    <mergeCell ref="D212:E212"/>
    <mergeCell ref="D439:E439"/>
    <mergeCell ref="P396:T396"/>
    <mergeCell ref="A390:Z390"/>
    <mergeCell ref="A341:Z341"/>
    <mergeCell ref="D317:E317"/>
    <mergeCell ref="P461:T461"/>
    <mergeCell ref="D304:E304"/>
    <mergeCell ref="P225:T225"/>
    <mergeCell ref="D146:E146"/>
    <mergeCell ref="P175:T175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P269:T269"/>
    <mergeCell ref="P164:T164"/>
    <mergeCell ref="P462:T462"/>
    <mergeCell ref="A386:O387"/>
    <mergeCell ref="D299:E299"/>
    <mergeCell ref="D370:E370"/>
    <mergeCell ref="A100:O101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D476:E476"/>
    <mergeCell ref="A38:Z38"/>
    <mergeCell ref="A274:Z274"/>
    <mergeCell ref="P207:T207"/>
    <mergeCell ref="A432:Z432"/>
    <mergeCell ref="P299:T299"/>
    <mergeCell ref="P172:V172"/>
    <mergeCell ref="P221:V221"/>
    <mergeCell ref="P326:V326"/>
    <mergeCell ref="D427:E427"/>
    <mergeCell ref="P325:T325"/>
    <mergeCell ref="D75:E75"/>
    <mergeCell ref="D57:E57"/>
    <mergeCell ref="P124:T124"/>
    <mergeCell ref="D355:E355"/>
    <mergeCell ref="D42:E42"/>
    <mergeCell ref="P338:T338"/>
    <mergeCell ref="D344:E344"/>
    <mergeCell ref="P202:T202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P79:T79"/>
    <mergeCell ref="P244:T244"/>
    <mergeCell ref="P437:T437"/>
    <mergeCell ref="A361:O36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A431:Z431"/>
    <mergeCell ref="P56:T56"/>
    <mergeCell ref="P97:T97"/>
    <mergeCell ref="P59:V59"/>
    <mergeCell ref="P47:T47"/>
    <mergeCell ref="P131:T131"/>
    <mergeCell ref="P52:T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2025-08-04T06:47:14Z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