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06EE75-EA23-4F59-9191-9D59D6F661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3" i="1"/>
  <c r="Y412" i="1"/>
  <c r="X412" i="1"/>
  <c r="BP411" i="1"/>
  <c r="BO411" i="1"/>
  <c r="BN411" i="1"/>
  <c r="BM411" i="1"/>
  <c r="Z411" i="1"/>
  <c r="Z412" i="1" s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Z275" i="1"/>
  <c r="Z276" i="1" s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39" i="1" s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3" i="1"/>
  <c r="X192" i="1"/>
  <c r="BO191" i="1"/>
  <c r="BM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Z180" i="1"/>
  <c r="Z181" i="1" s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507" i="1" s="1"/>
  <c r="X23" i="1"/>
  <c r="BO22" i="1"/>
  <c r="BM22" i="1"/>
  <c r="Y22" i="1"/>
  <c r="Y23" i="1" s="1"/>
  <c r="H10" i="1"/>
  <c r="A9" i="1"/>
  <c r="D7" i="1"/>
  <c r="Q6" i="1"/>
  <c r="P2" i="1"/>
  <c r="BP185" i="1" l="1"/>
  <c r="BN185" i="1"/>
  <c r="Z185" i="1"/>
  <c r="BP211" i="1"/>
  <c r="BN211" i="1"/>
  <c r="Z211" i="1"/>
  <c r="BP246" i="1"/>
  <c r="BN246" i="1"/>
  <c r="Z246" i="1"/>
  <c r="BP268" i="1"/>
  <c r="BN268" i="1"/>
  <c r="Z268" i="1"/>
  <c r="BP304" i="1"/>
  <c r="BN304" i="1"/>
  <c r="Z304" i="1"/>
  <c r="BP337" i="1"/>
  <c r="BN337" i="1"/>
  <c r="Z337" i="1"/>
  <c r="BP382" i="1"/>
  <c r="BN382" i="1"/>
  <c r="Z382" i="1"/>
  <c r="Y388" i="1"/>
  <c r="Y387" i="1"/>
  <c r="BP386" i="1"/>
  <c r="BN386" i="1"/>
  <c r="Z386" i="1"/>
  <c r="Z387" i="1" s="1"/>
  <c r="BP392" i="1"/>
  <c r="BN392" i="1"/>
  <c r="Z392" i="1"/>
  <c r="BP435" i="1"/>
  <c r="BN435" i="1"/>
  <c r="Z435" i="1"/>
  <c r="BP452" i="1"/>
  <c r="BN452" i="1"/>
  <c r="Z452" i="1"/>
  <c r="Y480" i="1"/>
  <c r="Y479" i="1"/>
  <c r="BP475" i="1"/>
  <c r="BN475" i="1"/>
  <c r="Z475" i="1"/>
  <c r="BP477" i="1"/>
  <c r="BN477" i="1"/>
  <c r="Z477" i="1"/>
  <c r="BP489" i="1"/>
  <c r="BN489" i="1"/>
  <c r="Z489" i="1"/>
  <c r="Z26" i="1"/>
  <c r="BN26" i="1"/>
  <c r="Z53" i="1"/>
  <c r="BN53" i="1"/>
  <c r="Z63" i="1"/>
  <c r="BN63" i="1"/>
  <c r="Z79" i="1"/>
  <c r="BN79" i="1"/>
  <c r="Z99" i="1"/>
  <c r="BN99" i="1"/>
  <c r="Z120" i="1"/>
  <c r="BN120" i="1"/>
  <c r="Z141" i="1"/>
  <c r="BN141" i="1"/>
  <c r="Z164" i="1"/>
  <c r="BN164" i="1"/>
  <c r="Z174" i="1"/>
  <c r="BN174" i="1"/>
  <c r="Y182" i="1"/>
  <c r="Y181" i="1"/>
  <c r="BP180" i="1"/>
  <c r="BN180" i="1"/>
  <c r="BP199" i="1"/>
  <c r="BN199" i="1"/>
  <c r="Z199" i="1"/>
  <c r="BP226" i="1"/>
  <c r="BN226" i="1"/>
  <c r="Z226" i="1"/>
  <c r="BP260" i="1"/>
  <c r="BN260" i="1"/>
  <c r="Z260" i="1"/>
  <c r="BP292" i="1"/>
  <c r="BN292" i="1"/>
  <c r="Z292" i="1"/>
  <c r="BP326" i="1"/>
  <c r="BN326" i="1"/>
  <c r="Z326" i="1"/>
  <c r="BP351" i="1"/>
  <c r="BN351" i="1"/>
  <c r="Z351" i="1"/>
  <c r="BP400" i="1"/>
  <c r="BN400" i="1"/>
  <c r="Z400" i="1"/>
  <c r="BP438" i="1"/>
  <c r="BN438" i="1"/>
  <c r="Z438" i="1"/>
  <c r="BP468" i="1"/>
  <c r="BN468" i="1"/>
  <c r="Z468" i="1"/>
  <c r="BP476" i="1"/>
  <c r="BN476" i="1"/>
  <c r="Z476" i="1"/>
  <c r="BP478" i="1"/>
  <c r="BN478" i="1"/>
  <c r="Z478" i="1"/>
  <c r="Y491" i="1"/>
  <c r="Y490" i="1"/>
  <c r="BP488" i="1"/>
  <c r="BN488" i="1"/>
  <c r="Z488" i="1"/>
  <c r="Z490" i="1" s="1"/>
  <c r="Z22" i="1"/>
  <c r="Z23" i="1" s="1"/>
  <c r="BN22" i="1"/>
  <c r="BP22" i="1"/>
  <c r="Y126" i="1"/>
  <c r="BP124" i="1"/>
  <c r="BN124" i="1"/>
  <c r="Z124" i="1"/>
  <c r="H517" i="1"/>
  <c r="Y147" i="1"/>
  <c r="BP146" i="1"/>
  <c r="BN146" i="1"/>
  <c r="Z146" i="1"/>
  <c r="Z147" i="1" s="1"/>
  <c r="Y154" i="1"/>
  <c r="BP150" i="1"/>
  <c r="BN150" i="1"/>
  <c r="Z150" i="1"/>
  <c r="BP166" i="1"/>
  <c r="BN166" i="1"/>
  <c r="Z166" i="1"/>
  <c r="BP176" i="1"/>
  <c r="BN176" i="1"/>
  <c r="Z176" i="1"/>
  <c r="BP197" i="1"/>
  <c r="BN197" i="1"/>
  <c r="Z197" i="1"/>
  <c r="BP209" i="1"/>
  <c r="BN209" i="1"/>
  <c r="Z20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55" i="1"/>
  <c r="BN255" i="1"/>
  <c r="Z255" i="1"/>
  <c r="BP263" i="1"/>
  <c r="BN263" i="1"/>
  <c r="Z263" i="1"/>
  <c r="Y281" i="1"/>
  <c r="Y280" i="1"/>
  <c r="BP279" i="1"/>
  <c r="BN279" i="1"/>
  <c r="Z279" i="1"/>
  <c r="Z280" i="1" s="1"/>
  <c r="Q517" i="1"/>
  <c r="Y285" i="1"/>
  <c r="BP284" i="1"/>
  <c r="BN284" i="1"/>
  <c r="Z284" i="1"/>
  <c r="Z285" i="1" s="1"/>
  <c r="BP289" i="1"/>
  <c r="BN289" i="1"/>
  <c r="Z289" i="1"/>
  <c r="BP302" i="1"/>
  <c r="BN302" i="1"/>
  <c r="Z302" i="1"/>
  <c r="BP318" i="1"/>
  <c r="BN318" i="1"/>
  <c r="Z318" i="1"/>
  <c r="Y32" i="1"/>
  <c r="Z28" i="1"/>
  <c r="BN28" i="1"/>
  <c r="Z42" i="1"/>
  <c r="BN42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17" i="1"/>
  <c r="Y101" i="1"/>
  <c r="Z97" i="1"/>
  <c r="BN97" i="1"/>
  <c r="Z104" i="1"/>
  <c r="BN104" i="1"/>
  <c r="Z112" i="1"/>
  <c r="BN112" i="1"/>
  <c r="BP118" i="1"/>
  <c r="BN118" i="1"/>
  <c r="Z118" i="1"/>
  <c r="Y137" i="1"/>
  <c r="BP135" i="1"/>
  <c r="BN135" i="1"/>
  <c r="Z135" i="1"/>
  <c r="Y159" i="1"/>
  <c r="BP158" i="1"/>
  <c r="BN158" i="1"/>
  <c r="Z158" i="1"/>
  <c r="Z159" i="1" s="1"/>
  <c r="Y172" i="1"/>
  <c r="BP162" i="1"/>
  <c r="BN162" i="1"/>
  <c r="Z162" i="1"/>
  <c r="BP170" i="1"/>
  <c r="BN170" i="1"/>
  <c r="Z170" i="1"/>
  <c r="BP191" i="1"/>
  <c r="BN191" i="1"/>
  <c r="Z191" i="1"/>
  <c r="BP201" i="1"/>
  <c r="BN201" i="1"/>
  <c r="Z201" i="1"/>
  <c r="BP213" i="1"/>
  <c r="BN213" i="1"/>
  <c r="Z213" i="1"/>
  <c r="BP228" i="1"/>
  <c r="BN228" i="1"/>
  <c r="Z228" i="1"/>
  <c r="Y257" i="1"/>
  <c r="BP251" i="1"/>
  <c r="BN251" i="1"/>
  <c r="Z251" i="1"/>
  <c r="BP262" i="1"/>
  <c r="BN262" i="1"/>
  <c r="Z262" i="1"/>
  <c r="BP270" i="1"/>
  <c r="BN270" i="1"/>
  <c r="Z270" i="1"/>
  <c r="G517" i="1"/>
  <c r="Y178" i="1"/>
  <c r="Y203" i="1"/>
  <c r="Y215" i="1"/>
  <c r="Y248" i="1"/>
  <c r="P517" i="1"/>
  <c r="Y276" i="1"/>
  <c r="BP275" i="1"/>
  <c r="BN275" i="1"/>
  <c r="BP294" i="1"/>
  <c r="BN294" i="1"/>
  <c r="Z294" i="1"/>
  <c r="BP310" i="1"/>
  <c r="BN310" i="1"/>
  <c r="Z310" i="1"/>
  <c r="Y328" i="1"/>
  <c r="BP323" i="1"/>
  <c r="BN323" i="1"/>
  <c r="Z323" i="1"/>
  <c r="Y327" i="1"/>
  <c r="BP332" i="1"/>
  <c r="BN332" i="1"/>
  <c r="Z332" i="1"/>
  <c r="BP349" i="1"/>
  <c r="BN349" i="1"/>
  <c r="Z349" i="1"/>
  <c r="BP372" i="1"/>
  <c r="BN372" i="1"/>
  <c r="Z372" i="1"/>
  <c r="BP398" i="1"/>
  <c r="BN398" i="1"/>
  <c r="Z398" i="1"/>
  <c r="BP417" i="1"/>
  <c r="BN417" i="1"/>
  <c r="Z417" i="1"/>
  <c r="BP446" i="1"/>
  <c r="BN446" i="1"/>
  <c r="Z446" i="1"/>
  <c r="BP462" i="1"/>
  <c r="BN462" i="1"/>
  <c r="Z462" i="1"/>
  <c r="BP499" i="1"/>
  <c r="BN499" i="1"/>
  <c r="Z499" i="1"/>
  <c r="BP324" i="1"/>
  <c r="BN324" i="1"/>
  <c r="Z324" i="1"/>
  <c r="BP339" i="1"/>
  <c r="BN339" i="1"/>
  <c r="Z339" i="1"/>
  <c r="BP345" i="1"/>
  <c r="BN345" i="1"/>
  <c r="Z345" i="1"/>
  <c r="Y357" i="1"/>
  <c r="BP355" i="1"/>
  <c r="BN355" i="1"/>
  <c r="Z355" i="1"/>
  <c r="BP394" i="1"/>
  <c r="BN394" i="1"/>
  <c r="Z394" i="1"/>
  <c r="BP406" i="1"/>
  <c r="BN406" i="1"/>
  <c r="Z406" i="1"/>
  <c r="BP440" i="1"/>
  <c r="BN440" i="1"/>
  <c r="Z440" i="1"/>
  <c r="BP458" i="1"/>
  <c r="BN458" i="1"/>
  <c r="Z458" i="1"/>
  <c r="Y501" i="1"/>
  <c r="Y500" i="1"/>
  <c r="BP498" i="1"/>
  <c r="BN498" i="1"/>
  <c r="Z498" i="1"/>
  <c r="Z500" i="1" s="1"/>
  <c r="S517" i="1"/>
  <c r="Y340" i="1"/>
  <c r="W517" i="1"/>
  <c r="Y419" i="1"/>
  <c r="F10" i="1"/>
  <c r="J9" i="1"/>
  <c r="F9" i="1"/>
  <c r="A10" i="1"/>
  <c r="BP29" i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17" i="1"/>
  <c r="BP56" i="1"/>
  <c r="BN56" i="1"/>
  <c r="Z56" i="1"/>
  <c r="BP64" i="1"/>
  <c r="BN64" i="1"/>
  <c r="Z64" i="1"/>
  <c r="Y66" i="1"/>
  <c r="Y71" i="1"/>
  <c r="BP68" i="1"/>
  <c r="BN68" i="1"/>
  <c r="Z68" i="1"/>
  <c r="Y72" i="1"/>
  <c r="H9" i="1"/>
  <c r="BP27" i="1"/>
  <c r="BN27" i="1"/>
  <c r="Z27" i="1"/>
  <c r="BP31" i="1"/>
  <c r="BN31" i="1"/>
  <c r="Z31" i="1"/>
  <c r="Y33" i="1"/>
  <c r="Y36" i="1"/>
  <c r="BP35" i="1"/>
  <c r="BN35" i="1"/>
  <c r="Z35" i="1"/>
  <c r="Z36" i="1" s="1"/>
  <c r="Y37" i="1"/>
  <c r="C517" i="1"/>
  <c r="Y44" i="1"/>
  <c r="BP41" i="1"/>
  <c r="BN41" i="1"/>
  <c r="Z41" i="1"/>
  <c r="BP54" i="1"/>
  <c r="BN54" i="1"/>
  <c r="Z54" i="1"/>
  <c r="Y58" i="1"/>
  <c r="BP62" i="1"/>
  <c r="BN62" i="1"/>
  <c r="Z62" i="1"/>
  <c r="Z65" i="1" s="1"/>
  <c r="BP70" i="1"/>
  <c r="BN70" i="1"/>
  <c r="Z70" i="1"/>
  <c r="Y86" i="1"/>
  <c r="Y109" i="1"/>
  <c r="Y115" i="1"/>
  <c r="Y121" i="1"/>
  <c r="Y142" i="1"/>
  <c r="Y153" i="1"/>
  <c r="Y256" i="1"/>
  <c r="Y264" i="1"/>
  <c r="Y271" i="1"/>
  <c r="BP301" i="1"/>
  <c r="BN301" i="1"/>
  <c r="Z301" i="1"/>
  <c r="BP305" i="1"/>
  <c r="BN305" i="1"/>
  <c r="Z305" i="1"/>
  <c r="Y314" i="1"/>
  <c r="BP309" i="1"/>
  <c r="BN309" i="1"/>
  <c r="Z309" i="1"/>
  <c r="Y320" i="1"/>
  <c r="BP317" i="1"/>
  <c r="BN317" i="1"/>
  <c r="Z317" i="1"/>
  <c r="BP331" i="1"/>
  <c r="BN331" i="1"/>
  <c r="Z331" i="1"/>
  <c r="Z333" i="1" s="1"/>
  <c r="BP346" i="1"/>
  <c r="BN346" i="1"/>
  <c r="Z346" i="1"/>
  <c r="BP350" i="1"/>
  <c r="BN350" i="1"/>
  <c r="Z350" i="1"/>
  <c r="BP371" i="1"/>
  <c r="BN371" i="1"/>
  <c r="Z371" i="1"/>
  <c r="Y80" i="1"/>
  <c r="Y93" i="1"/>
  <c r="Y100" i="1"/>
  <c r="Y127" i="1"/>
  <c r="Y132" i="1"/>
  <c r="Y138" i="1"/>
  <c r="Y171" i="1"/>
  <c r="Y177" i="1"/>
  <c r="Y188" i="1"/>
  <c r="Y192" i="1"/>
  <c r="Y204" i="1"/>
  <c r="Y216" i="1"/>
  <c r="Y220" i="1"/>
  <c r="Y231" i="1"/>
  <c r="Y240" i="1"/>
  <c r="Y247" i="1"/>
  <c r="BP293" i="1"/>
  <c r="BN293" i="1"/>
  <c r="Z293" i="1"/>
  <c r="Y307" i="1"/>
  <c r="BP313" i="1"/>
  <c r="BN313" i="1"/>
  <c r="Z313" i="1"/>
  <c r="Y315" i="1"/>
  <c r="BP393" i="1"/>
  <c r="BN393" i="1"/>
  <c r="Z393" i="1"/>
  <c r="BP397" i="1"/>
  <c r="BN397" i="1"/>
  <c r="Z397" i="1"/>
  <c r="BP401" i="1"/>
  <c r="BN401" i="1"/>
  <c r="Z401" i="1"/>
  <c r="Y403" i="1"/>
  <c r="Y408" i="1"/>
  <c r="BP405" i="1"/>
  <c r="BN405" i="1"/>
  <c r="Z405" i="1"/>
  <c r="Z407" i="1" s="1"/>
  <c r="BP418" i="1"/>
  <c r="BN418" i="1"/>
  <c r="Z418" i="1"/>
  <c r="Y420" i="1"/>
  <c r="X517" i="1"/>
  <c r="Y424" i="1"/>
  <c r="BP423" i="1"/>
  <c r="BN423" i="1"/>
  <c r="Z423" i="1"/>
  <c r="Z424" i="1" s="1"/>
  <c r="Y425" i="1"/>
  <c r="Y429" i="1"/>
  <c r="BP428" i="1"/>
  <c r="BN428" i="1"/>
  <c r="Z428" i="1"/>
  <c r="Z429" i="1" s="1"/>
  <c r="Y430" i="1"/>
  <c r="Z517" i="1"/>
  <c r="Y448" i="1"/>
  <c r="Y449" i="1"/>
  <c r="BP434" i="1"/>
  <c r="BN434" i="1"/>
  <c r="Z434" i="1"/>
  <c r="BP437" i="1"/>
  <c r="BN437" i="1"/>
  <c r="Z437" i="1"/>
  <c r="BP441" i="1"/>
  <c r="BN441" i="1"/>
  <c r="Z441" i="1"/>
  <c r="L517" i="1"/>
  <c r="U517" i="1"/>
  <c r="B517" i="1"/>
  <c r="X508" i="1"/>
  <c r="X509" i="1"/>
  <c r="X511" i="1"/>
  <c r="Y24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BN96" i="1"/>
  <c r="Z98" i="1"/>
  <c r="BN98" i="1"/>
  <c r="F517" i="1"/>
  <c r="Z105" i="1"/>
  <c r="BN105" i="1"/>
  <c r="Z107" i="1"/>
  <c r="BN107" i="1"/>
  <c r="Y108" i="1"/>
  <c r="Z111" i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Y148" i="1"/>
  <c r="Z151" i="1"/>
  <c r="Z153" i="1" s="1"/>
  <c r="BN151" i="1"/>
  <c r="I517" i="1"/>
  <c r="Y160" i="1"/>
  <c r="Z163" i="1"/>
  <c r="BN163" i="1"/>
  <c r="Z165" i="1"/>
  <c r="BN165" i="1"/>
  <c r="Z167" i="1"/>
  <c r="BN167" i="1"/>
  <c r="Z169" i="1"/>
  <c r="BN169" i="1"/>
  <c r="Z175" i="1"/>
  <c r="Z177" i="1" s="1"/>
  <c r="BN175" i="1"/>
  <c r="J517" i="1"/>
  <c r="Z186" i="1"/>
  <c r="Z187" i="1" s="1"/>
  <c r="BN186" i="1"/>
  <c r="Y187" i="1"/>
  <c r="Z190" i="1"/>
  <c r="Z192" i="1" s="1"/>
  <c r="BN190" i="1"/>
  <c r="BP190" i="1"/>
  <c r="Z196" i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Z218" i="1"/>
  <c r="Z220" i="1" s="1"/>
  <c r="BN218" i="1"/>
  <c r="BP218" i="1"/>
  <c r="K517" i="1"/>
  <c r="Z225" i="1"/>
  <c r="BN225" i="1"/>
  <c r="Z227" i="1"/>
  <c r="BN227" i="1"/>
  <c r="Z229" i="1"/>
  <c r="BN229" i="1"/>
  <c r="Y232" i="1"/>
  <c r="Z238" i="1"/>
  <c r="Z239" i="1" s="1"/>
  <c r="BN238" i="1"/>
  <c r="BP238" i="1"/>
  <c r="Z242" i="1"/>
  <c r="BN242" i="1"/>
  <c r="BP242" i="1"/>
  <c r="Z243" i="1"/>
  <c r="BN243" i="1"/>
  <c r="Z245" i="1"/>
  <c r="BN245" i="1"/>
  <c r="Z252" i="1"/>
  <c r="BN252" i="1"/>
  <c r="Z254" i="1"/>
  <c r="BN254" i="1"/>
  <c r="M517" i="1"/>
  <c r="Z261" i="1"/>
  <c r="Z264" i="1" s="1"/>
  <c r="BN261" i="1"/>
  <c r="Y265" i="1"/>
  <c r="O517" i="1"/>
  <c r="Z269" i="1"/>
  <c r="Z271" i="1" s="1"/>
  <c r="BN269" i="1"/>
  <c r="Y272" i="1"/>
  <c r="Y277" i="1"/>
  <c r="Y286" i="1"/>
  <c r="R517" i="1"/>
  <c r="Y296" i="1"/>
  <c r="Z290" i="1"/>
  <c r="BN290" i="1"/>
  <c r="BP291" i="1"/>
  <c r="BN291" i="1"/>
  <c r="Z291" i="1"/>
  <c r="BP295" i="1"/>
  <c r="BN295" i="1"/>
  <c r="Z295" i="1"/>
  <c r="Y297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Y334" i="1"/>
  <c r="Y333" i="1"/>
  <c r="BP338" i="1"/>
  <c r="BN338" i="1"/>
  <c r="Z338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74" i="1"/>
  <c r="BP373" i="1"/>
  <c r="BN373" i="1"/>
  <c r="Z373" i="1"/>
  <c r="Y375" i="1"/>
  <c r="Y378" i="1"/>
  <c r="BP377" i="1"/>
  <c r="BN377" i="1"/>
  <c r="Z377" i="1"/>
  <c r="Z378" i="1" s="1"/>
  <c r="Y379" i="1"/>
  <c r="Y384" i="1"/>
  <c r="BP381" i="1"/>
  <c r="BN381" i="1"/>
  <c r="Z381" i="1"/>
  <c r="Z383" i="1" s="1"/>
  <c r="BP395" i="1"/>
  <c r="BN395" i="1"/>
  <c r="Z395" i="1"/>
  <c r="BP399" i="1"/>
  <c r="BN399" i="1"/>
  <c r="Z399" i="1"/>
  <c r="Y407" i="1"/>
  <c r="BP416" i="1"/>
  <c r="BN416" i="1"/>
  <c r="Z416" i="1"/>
  <c r="Z419" i="1" s="1"/>
  <c r="BP436" i="1"/>
  <c r="BN436" i="1"/>
  <c r="Z436" i="1"/>
  <c r="BP439" i="1"/>
  <c r="BN439" i="1"/>
  <c r="Z439" i="1"/>
  <c r="BP445" i="1"/>
  <c r="BN445" i="1"/>
  <c r="Z445" i="1"/>
  <c r="BP453" i="1"/>
  <c r="BN453" i="1"/>
  <c r="Z453" i="1"/>
  <c r="Y455" i="1"/>
  <c r="Y464" i="1"/>
  <c r="BP457" i="1"/>
  <c r="BN457" i="1"/>
  <c r="Z457" i="1"/>
  <c r="Y465" i="1"/>
  <c r="BP461" i="1"/>
  <c r="BN461" i="1"/>
  <c r="Z461" i="1"/>
  <c r="BP469" i="1"/>
  <c r="BN469" i="1"/>
  <c r="Z469" i="1"/>
  <c r="Y471" i="1"/>
  <c r="Y485" i="1"/>
  <c r="BP482" i="1"/>
  <c r="BN482" i="1"/>
  <c r="Z482" i="1"/>
  <c r="AA517" i="1"/>
  <c r="BP484" i="1"/>
  <c r="BN484" i="1"/>
  <c r="Z484" i="1"/>
  <c r="Y486" i="1"/>
  <c r="Y495" i="1"/>
  <c r="BP493" i="1"/>
  <c r="BN493" i="1"/>
  <c r="Z493" i="1"/>
  <c r="Y496" i="1"/>
  <c r="Y517" i="1"/>
  <c r="Y341" i="1"/>
  <c r="T517" i="1"/>
  <c r="Y353" i="1"/>
  <c r="V517" i="1"/>
  <c r="Y402" i="1"/>
  <c r="Y413" i="1"/>
  <c r="BP442" i="1"/>
  <c r="BN442" i="1"/>
  <c r="BP443" i="1"/>
  <c r="BN443" i="1"/>
  <c r="Z443" i="1"/>
  <c r="BP447" i="1"/>
  <c r="BN447" i="1"/>
  <c r="Z447" i="1"/>
  <c r="Y454" i="1"/>
  <c r="BP451" i="1"/>
  <c r="BN451" i="1"/>
  <c r="Z451" i="1"/>
  <c r="Z454" i="1" s="1"/>
  <c r="BP459" i="1"/>
  <c r="BN459" i="1"/>
  <c r="Z459" i="1"/>
  <c r="BP463" i="1"/>
  <c r="BN463" i="1"/>
  <c r="Z463" i="1"/>
  <c r="Y470" i="1"/>
  <c r="BP467" i="1"/>
  <c r="BN467" i="1"/>
  <c r="Z467" i="1"/>
  <c r="Z470" i="1" s="1"/>
  <c r="BP483" i="1"/>
  <c r="BN483" i="1"/>
  <c r="Z483" i="1"/>
  <c r="BP494" i="1"/>
  <c r="BN494" i="1"/>
  <c r="Z494" i="1"/>
  <c r="AB517" i="1"/>
  <c r="Y505" i="1"/>
  <c r="BP504" i="1"/>
  <c r="BN504" i="1"/>
  <c r="Z504" i="1"/>
  <c r="Z505" i="1" s="1"/>
  <c r="Y506" i="1"/>
  <c r="Z479" i="1" l="1"/>
  <c r="Z340" i="1"/>
  <c r="Z306" i="1"/>
  <c r="Z121" i="1"/>
  <c r="Z80" i="1"/>
  <c r="Z44" i="1"/>
  <c r="Z32" i="1"/>
  <c r="Z231" i="1"/>
  <c r="Z171" i="1"/>
  <c r="Z100" i="1"/>
  <c r="Z374" i="1"/>
  <c r="Z352" i="1"/>
  <c r="Y511" i="1"/>
  <c r="Y508" i="1"/>
  <c r="Z296" i="1"/>
  <c r="Z256" i="1"/>
  <c r="Z203" i="1"/>
  <c r="Z108" i="1"/>
  <c r="Z402" i="1"/>
  <c r="Y509" i="1"/>
  <c r="Y510" i="1" s="1"/>
  <c r="Z495" i="1"/>
  <c r="Z215" i="1"/>
  <c r="X510" i="1"/>
  <c r="Z448" i="1"/>
  <c r="Z485" i="1"/>
  <c r="Z464" i="1"/>
  <c r="Z247" i="1"/>
  <c r="Z114" i="1"/>
  <c r="Z92" i="1"/>
  <c r="Y507" i="1"/>
  <c r="Z320" i="1"/>
  <c r="Z314" i="1"/>
  <c r="Z71" i="1"/>
  <c r="Z58" i="1"/>
  <c r="Z512" i="1" s="1"/>
</calcChain>
</file>

<file path=xl/sharedStrings.xml><?xml version="1.0" encoding="utf-8"?>
<sst xmlns="http://schemas.openxmlformats.org/spreadsheetml/2006/main" count="2261" uniqueCount="813">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</sst>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3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8" t="s">
        <v>0</v>
      </c>
      <c r="E1" s="594"/>
      <c r="F1" s="594"/>
      <c r="G1" s="12" t="s">
        <v>1</v>
      </c>
      <c r="H1" s="638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593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6"/>
      <c r="R2" s="566"/>
      <c r="S2" s="566"/>
      <c r="T2" s="566"/>
      <c r="U2" s="566"/>
      <c r="V2" s="566"/>
      <c r="W2" s="566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6"/>
      <c r="Q3" s="566"/>
      <c r="R3" s="566"/>
      <c r="S3" s="566"/>
      <c r="T3" s="566"/>
      <c r="U3" s="566"/>
      <c r="V3" s="566"/>
      <c r="W3" s="566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53" t="s">
        <v>8</v>
      </c>
      <c r="B5" s="576"/>
      <c r="C5" s="577"/>
      <c r="D5" s="645"/>
      <c r="E5" s="646"/>
      <c r="F5" s="852" t="s">
        <v>9</v>
      </c>
      <c r="G5" s="577"/>
      <c r="H5" s="645" t="s">
        <v>812</v>
      </c>
      <c r="I5" s="789"/>
      <c r="J5" s="789"/>
      <c r="K5" s="789"/>
      <c r="L5" s="789"/>
      <c r="M5" s="646"/>
      <c r="N5" s="58"/>
      <c r="P5" s="24" t="s">
        <v>10</v>
      </c>
      <c r="Q5" s="865">
        <v>45875</v>
      </c>
      <c r="R5" s="696"/>
      <c r="T5" s="726" t="s">
        <v>11</v>
      </c>
      <c r="U5" s="590"/>
      <c r="V5" s="728" t="s">
        <v>12</v>
      </c>
      <c r="W5" s="696"/>
      <c r="AB5" s="51"/>
      <c r="AC5" s="51"/>
      <c r="AD5" s="51"/>
      <c r="AE5" s="51"/>
    </row>
    <row r="6" spans="1:32" s="555" customFormat="1" ht="24" customHeight="1" x14ac:dyDescent="0.2">
      <c r="A6" s="653" t="s">
        <v>13</v>
      </c>
      <c r="B6" s="576"/>
      <c r="C6" s="57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96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Среда</v>
      </c>
      <c r="R6" s="582"/>
      <c r="T6" s="734" t="s">
        <v>16</v>
      </c>
      <c r="U6" s="590"/>
      <c r="V6" s="778" t="s">
        <v>17</v>
      </c>
      <c r="W6" s="611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7" t="str">
        <f>IFERROR(VLOOKUP(DeliveryAddress,Table,3,0),1)</f>
        <v>1</v>
      </c>
      <c r="E7" s="628"/>
      <c r="F7" s="628"/>
      <c r="G7" s="628"/>
      <c r="H7" s="628"/>
      <c r="I7" s="628"/>
      <c r="J7" s="628"/>
      <c r="K7" s="628"/>
      <c r="L7" s="628"/>
      <c r="M7" s="629"/>
      <c r="N7" s="60"/>
      <c r="P7" s="24"/>
      <c r="Q7" s="42"/>
      <c r="R7" s="42"/>
      <c r="T7" s="566"/>
      <c r="U7" s="590"/>
      <c r="V7" s="779"/>
      <c r="W7" s="780"/>
      <c r="AB7" s="51"/>
      <c r="AC7" s="51"/>
      <c r="AD7" s="51"/>
      <c r="AE7" s="51"/>
    </row>
    <row r="8" spans="1:32" s="555" customFormat="1" ht="25.5" customHeight="1" x14ac:dyDescent="0.2">
      <c r="A8" s="875" t="s">
        <v>18</v>
      </c>
      <c r="B8" s="569"/>
      <c r="C8" s="570"/>
      <c r="D8" s="633" t="s">
        <v>19</v>
      </c>
      <c r="E8" s="634"/>
      <c r="F8" s="634"/>
      <c r="G8" s="634"/>
      <c r="H8" s="634"/>
      <c r="I8" s="634"/>
      <c r="J8" s="634"/>
      <c r="K8" s="634"/>
      <c r="L8" s="634"/>
      <c r="M8" s="635"/>
      <c r="N8" s="61"/>
      <c r="P8" s="24" t="s">
        <v>20</v>
      </c>
      <c r="Q8" s="654">
        <v>0.5</v>
      </c>
      <c r="R8" s="629"/>
      <c r="T8" s="566"/>
      <c r="U8" s="590"/>
      <c r="V8" s="779"/>
      <c r="W8" s="780"/>
      <c r="AB8" s="51"/>
      <c r="AC8" s="51"/>
      <c r="AD8" s="51"/>
      <c r="AE8" s="51"/>
    </row>
    <row r="9" spans="1:32" s="555" customFormat="1" ht="39.950000000000003" customHeight="1" x14ac:dyDescent="0.2">
      <c r="A9" s="6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6"/>
      <c r="C9" s="566"/>
      <c r="D9" s="655"/>
      <c r="E9" s="580"/>
      <c r="F9" s="6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6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580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0"/>
      <c r="L9" s="580"/>
      <c r="M9" s="580"/>
      <c r="N9" s="553"/>
      <c r="P9" s="26" t="s">
        <v>21</v>
      </c>
      <c r="Q9" s="691"/>
      <c r="R9" s="692"/>
      <c r="T9" s="566"/>
      <c r="U9" s="590"/>
      <c r="V9" s="781"/>
      <c r="W9" s="782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6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6"/>
      <c r="C10" s="566"/>
      <c r="D10" s="655"/>
      <c r="E10" s="580"/>
      <c r="F10" s="6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6"/>
      <c r="H10" s="772" t="str">
        <f>IFERROR(VLOOKUP($D$10,Proxy,2,FALSE),"")</f>
        <v/>
      </c>
      <c r="I10" s="566"/>
      <c r="J10" s="566"/>
      <c r="K10" s="566"/>
      <c r="L10" s="566"/>
      <c r="M10" s="566"/>
      <c r="N10" s="554"/>
      <c r="P10" s="26" t="s">
        <v>22</v>
      </c>
      <c r="Q10" s="736"/>
      <c r="R10" s="737"/>
      <c r="U10" s="24" t="s">
        <v>23</v>
      </c>
      <c r="V10" s="610" t="s">
        <v>24</v>
      </c>
      <c r="W10" s="611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5"/>
      <c r="R11" s="696"/>
      <c r="U11" s="24" t="s">
        <v>27</v>
      </c>
      <c r="V11" s="799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575" t="s">
        <v>29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M12" s="577"/>
      <c r="N12" s="62"/>
      <c r="P12" s="24" t="s">
        <v>30</v>
      </c>
      <c r="Q12" s="654"/>
      <c r="R12" s="629"/>
      <c r="S12" s="23"/>
      <c r="U12" s="24"/>
      <c r="V12" s="594"/>
      <c r="W12" s="566"/>
      <c r="AB12" s="51"/>
      <c r="AC12" s="51"/>
      <c r="AD12" s="51"/>
      <c r="AE12" s="51"/>
    </row>
    <row r="13" spans="1:32" s="555" customFormat="1" ht="23.25" customHeight="1" x14ac:dyDescent="0.2">
      <c r="A13" s="575" t="s">
        <v>31</v>
      </c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76"/>
      <c r="M13" s="577"/>
      <c r="N13" s="62"/>
      <c r="O13" s="26"/>
      <c r="P13" s="26" t="s">
        <v>32</v>
      </c>
      <c r="Q13" s="799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575" t="s">
        <v>33</v>
      </c>
      <c r="B14" s="576"/>
      <c r="C14" s="576"/>
      <c r="D14" s="576"/>
      <c r="E14" s="576"/>
      <c r="F14" s="576"/>
      <c r="G14" s="576"/>
      <c r="H14" s="576"/>
      <c r="I14" s="576"/>
      <c r="J14" s="576"/>
      <c r="K14" s="576"/>
      <c r="L14" s="576"/>
      <c r="M14" s="5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52" t="s">
        <v>34</v>
      </c>
      <c r="B15" s="576"/>
      <c r="C15" s="576"/>
      <c r="D15" s="576"/>
      <c r="E15" s="576"/>
      <c r="F15" s="576"/>
      <c r="G15" s="576"/>
      <c r="H15" s="576"/>
      <c r="I15" s="576"/>
      <c r="J15" s="576"/>
      <c r="K15" s="576"/>
      <c r="L15" s="576"/>
      <c r="M15" s="577"/>
      <c r="N15" s="63"/>
      <c r="P15" s="657" t="s">
        <v>35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58"/>
      <c r="Q16" s="658"/>
      <c r="R16" s="658"/>
      <c r="S16" s="658"/>
      <c r="T16" s="6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711" t="s">
        <v>38</v>
      </c>
      <c r="D17" s="583" t="s">
        <v>39</v>
      </c>
      <c r="E17" s="680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679"/>
      <c r="R17" s="679"/>
      <c r="S17" s="679"/>
      <c r="T17" s="680"/>
      <c r="U17" s="873" t="s">
        <v>51</v>
      </c>
      <c r="V17" s="577"/>
      <c r="W17" s="583" t="s">
        <v>52</v>
      </c>
      <c r="X17" s="583" t="s">
        <v>53</v>
      </c>
      <c r="Y17" s="871" t="s">
        <v>54</v>
      </c>
      <c r="Z17" s="786" t="s">
        <v>55</v>
      </c>
      <c r="AA17" s="770" t="s">
        <v>56</v>
      </c>
      <c r="AB17" s="770" t="s">
        <v>57</v>
      </c>
      <c r="AC17" s="770" t="s">
        <v>58</v>
      </c>
      <c r="AD17" s="770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584"/>
      <c r="B18" s="584"/>
      <c r="C18" s="584"/>
      <c r="D18" s="681"/>
      <c r="E18" s="68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81"/>
      <c r="Q18" s="682"/>
      <c r="R18" s="682"/>
      <c r="S18" s="682"/>
      <c r="T18" s="683"/>
      <c r="U18" s="67" t="s">
        <v>61</v>
      </c>
      <c r="V18" s="67" t="s">
        <v>62</v>
      </c>
      <c r="W18" s="584"/>
      <c r="X18" s="584"/>
      <c r="Y18" s="872"/>
      <c r="Z18" s="787"/>
      <c r="AA18" s="771"/>
      <c r="AB18" s="771"/>
      <c r="AC18" s="771"/>
      <c r="AD18" s="849"/>
      <c r="AE18" s="850"/>
      <c r="AF18" s="851"/>
      <c r="AG18" s="66"/>
      <c r="BD18" s="65"/>
    </row>
    <row r="19" spans="1:68" ht="27.75" hidden="1" customHeight="1" x14ac:dyDescent="0.2">
      <c r="A19" s="591" t="s">
        <v>63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578" t="s">
        <v>63</v>
      </c>
      <c r="B20" s="566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6"/>
      <c r="X20" s="566"/>
      <c r="Y20" s="566"/>
      <c r="Z20" s="566"/>
      <c r="AA20" s="556"/>
      <c r="AB20" s="556"/>
      <c r="AC20" s="556"/>
    </row>
    <row r="21" spans="1:68" ht="14.25" hidden="1" customHeight="1" x14ac:dyDescent="0.25">
      <c r="A21" s="571" t="s">
        <v>64</v>
      </c>
      <c r="B21" s="566"/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  <c r="X21" s="566"/>
      <c r="Y21" s="566"/>
      <c r="Z21" s="566"/>
      <c r="AA21" s="557"/>
      <c r="AB21" s="557"/>
      <c r="AC21" s="55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5" t="s">
        <v>69</v>
      </c>
      <c r="Q22" s="573"/>
      <c r="R22" s="573"/>
      <c r="S22" s="573"/>
      <c r="T22" s="574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8" t="s">
        <v>72</v>
      </c>
      <c r="Q23" s="569"/>
      <c r="R23" s="569"/>
      <c r="S23" s="569"/>
      <c r="T23" s="569"/>
      <c r="U23" s="569"/>
      <c r="V23" s="57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hidden="1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8" t="s">
        <v>72</v>
      </c>
      <c r="Q24" s="569"/>
      <c r="R24" s="569"/>
      <c r="S24" s="569"/>
      <c r="T24" s="569"/>
      <c r="U24" s="569"/>
      <c r="V24" s="57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hidden="1" customHeight="1" x14ac:dyDescent="0.25">
      <c r="A25" s="571" t="s">
        <v>74</v>
      </c>
      <c r="B25" s="566"/>
      <c r="C25" s="566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  <c r="AA25" s="557"/>
      <c r="AB25" s="557"/>
      <c r="AC25" s="557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5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8" t="s">
        <v>72</v>
      </c>
      <c r="Q32" s="569"/>
      <c r="R32" s="569"/>
      <c r="S32" s="569"/>
      <c r="T32" s="569"/>
      <c r="U32" s="569"/>
      <c r="V32" s="570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hidden="1" x14ac:dyDescent="0.2">
      <c r="A33" s="566"/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67"/>
      <c r="P33" s="568" t="s">
        <v>72</v>
      </c>
      <c r="Q33" s="569"/>
      <c r="R33" s="569"/>
      <c r="S33" s="569"/>
      <c r="T33" s="569"/>
      <c r="U33" s="569"/>
      <c r="V33" s="570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hidden="1" customHeight="1" x14ac:dyDescent="0.25">
      <c r="A34" s="571" t="s">
        <v>95</v>
      </c>
      <c r="B34" s="566"/>
      <c r="C34" s="566"/>
      <c r="D34" s="566"/>
      <c r="E34" s="566"/>
      <c r="F34" s="566"/>
      <c r="G34" s="566"/>
      <c r="H34" s="566"/>
      <c r="I34" s="566"/>
      <c r="J34" s="566"/>
      <c r="K34" s="566"/>
      <c r="L34" s="566"/>
      <c r="M34" s="566"/>
      <c r="N34" s="566"/>
      <c r="O34" s="566"/>
      <c r="P34" s="566"/>
      <c r="Q34" s="566"/>
      <c r="R34" s="566"/>
      <c r="S34" s="566"/>
      <c r="T34" s="566"/>
      <c r="U34" s="566"/>
      <c r="V34" s="566"/>
      <c r="W34" s="566"/>
      <c r="X34" s="566"/>
      <c r="Y34" s="566"/>
      <c r="Z34" s="566"/>
      <c r="AA34" s="557"/>
      <c r="AB34" s="557"/>
      <c r="AC34" s="55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5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8" t="s">
        <v>72</v>
      </c>
      <c r="Q36" s="569"/>
      <c r="R36" s="569"/>
      <c r="S36" s="569"/>
      <c r="T36" s="569"/>
      <c r="U36" s="569"/>
      <c r="V36" s="57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hidden="1" x14ac:dyDescent="0.2">
      <c r="A37" s="566"/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7"/>
      <c r="P37" s="568" t="s">
        <v>72</v>
      </c>
      <c r="Q37" s="569"/>
      <c r="R37" s="569"/>
      <c r="S37" s="569"/>
      <c r="T37" s="569"/>
      <c r="U37" s="569"/>
      <c r="V37" s="57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hidden="1" customHeight="1" x14ac:dyDescent="0.2">
      <c r="A38" s="591" t="s">
        <v>101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578" t="s">
        <v>102</v>
      </c>
      <c r="B39" s="566"/>
      <c r="C39" s="566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  <c r="X39" s="566"/>
      <c r="Y39" s="566"/>
      <c r="Z39" s="566"/>
      <c r="AA39" s="556"/>
      <c r="AB39" s="556"/>
      <c r="AC39" s="556"/>
    </row>
    <row r="40" spans="1:68" ht="14.25" hidden="1" customHeight="1" x14ac:dyDescent="0.25">
      <c r="A40" s="571" t="s">
        <v>103</v>
      </c>
      <c r="B40" s="566"/>
      <c r="C40" s="566"/>
      <c r="D40" s="566"/>
      <c r="E40" s="566"/>
      <c r="F40" s="566"/>
      <c r="G40" s="566"/>
      <c r="H40" s="566"/>
      <c r="I40" s="566"/>
      <c r="J40" s="566"/>
      <c r="K40" s="566"/>
      <c r="L40" s="566"/>
      <c r="M40" s="566"/>
      <c r="N40" s="566"/>
      <c r="O40" s="566"/>
      <c r="P40" s="566"/>
      <c r="Q40" s="566"/>
      <c r="R40" s="566"/>
      <c r="S40" s="566"/>
      <c r="T40" s="566"/>
      <c r="U40" s="566"/>
      <c r="V40" s="566"/>
      <c r="W40" s="566"/>
      <c r="X40" s="566"/>
      <c r="Y40" s="566"/>
      <c r="Z40" s="566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61">
        <v>40</v>
      </c>
      <c r="Y41" s="562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61">
        <v>12</v>
      </c>
      <c r="Y42" s="562">
        <f>IFERROR(IF(X42="",0,CEILING((X42/$H42),1)*$H42),"")</f>
        <v>12</v>
      </c>
      <c r="Z42" s="36">
        <f>IFERROR(IF(Y42=0,"",ROUNDUP(Y42/H42,0)*0.00902),"")</f>
        <v>2.7060000000000001E-2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12.629999999999999</v>
      </c>
      <c r="BN42" s="64">
        <f>IFERROR(Y42*I42/H42,"0")</f>
        <v>12.629999999999999</v>
      </c>
      <c r="BO42" s="64">
        <f>IFERROR(1/J42*(X42/H42),"0")</f>
        <v>2.2727272727272728E-2</v>
      </c>
      <c r="BP42" s="64">
        <f>IFERROR(1/J42*(Y42/H42),"0")</f>
        <v>2.2727272727272728E-2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5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8" t="s">
        <v>72</v>
      </c>
      <c r="Q44" s="569"/>
      <c r="R44" s="569"/>
      <c r="S44" s="569"/>
      <c r="T44" s="569"/>
      <c r="U44" s="569"/>
      <c r="V44" s="570"/>
      <c r="W44" s="37" t="s">
        <v>73</v>
      </c>
      <c r="X44" s="563">
        <f>IFERROR(X41/H41,"0")+IFERROR(X42/H42,"0")+IFERROR(X43/H43,"0")</f>
        <v>6.7037037037037033</v>
      </c>
      <c r="Y44" s="563">
        <f>IFERROR(Y41/H41,"0")+IFERROR(Y42/H42,"0")+IFERROR(Y43/H43,"0")</f>
        <v>7</v>
      </c>
      <c r="Z44" s="563">
        <f>IFERROR(IF(Z41="",0,Z41),"0")+IFERROR(IF(Z42="",0,Z42),"0")+IFERROR(IF(Z43="",0,Z43),"0")</f>
        <v>0.10298</v>
      </c>
      <c r="AA44" s="564"/>
      <c r="AB44" s="564"/>
      <c r="AC44" s="564"/>
    </row>
    <row r="45" spans="1:68" x14ac:dyDescent="0.2">
      <c r="A45" s="566"/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67"/>
      <c r="P45" s="568" t="s">
        <v>72</v>
      </c>
      <c r="Q45" s="569"/>
      <c r="R45" s="569"/>
      <c r="S45" s="569"/>
      <c r="T45" s="569"/>
      <c r="U45" s="569"/>
      <c r="V45" s="570"/>
      <c r="W45" s="37" t="s">
        <v>70</v>
      </c>
      <c r="X45" s="563">
        <f>IFERROR(SUM(X41:X43),"0")</f>
        <v>52</v>
      </c>
      <c r="Y45" s="563">
        <f>IFERROR(SUM(Y41:Y43),"0")</f>
        <v>55.2</v>
      </c>
      <c r="Z45" s="37"/>
      <c r="AA45" s="564"/>
      <c r="AB45" s="564"/>
      <c r="AC45" s="564"/>
    </row>
    <row r="46" spans="1:68" ht="14.25" hidden="1" customHeight="1" x14ac:dyDescent="0.25">
      <c r="A46" s="571" t="s">
        <v>74</v>
      </c>
      <c r="B46" s="566"/>
      <c r="C46" s="566"/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6"/>
      <c r="X46" s="566"/>
      <c r="Y46" s="566"/>
      <c r="Z46" s="566"/>
      <c r="AA46" s="557"/>
      <c r="AB46" s="557"/>
      <c r="AC46" s="55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5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8" t="s">
        <v>72</v>
      </c>
      <c r="Q48" s="569"/>
      <c r="R48" s="569"/>
      <c r="S48" s="569"/>
      <c r="T48" s="569"/>
      <c r="U48" s="569"/>
      <c r="V48" s="570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hidden="1" x14ac:dyDescent="0.2">
      <c r="A49" s="566"/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7"/>
      <c r="P49" s="568" t="s">
        <v>72</v>
      </c>
      <c r="Q49" s="569"/>
      <c r="R49" s="569"/>
      <c r="S49" s="569"/>
      <c r="T49" s="569"/>
      <c r="U49" s="569"/>
      <c r="V49" s="570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hidden="1" customHeight="1" x14ac:dyDescent="0.25">
      <c r="A50" s="578" t="s">
        <v>119</v>
      </c>
      <c r="B50" s="566"/>
      <c r="C50" s="566"/>
      <c r="D50" s="566"/>
      <c r="E50" s="566"/>
      <c r="F50" s="566"/>
      <c r="G50" s="566"/>
      <c r="H50" s="566"/>
      <c r="I50" s="566"/>
      <c r="J50" s="566"/>
      <c r="K50" s="566"/>
      <c r="L50" s="566"/>
      <c r="M50" s="566"/>
      <c r="N50" s="566"/>
      <c r="O50" s="566"/>
      <c r="P50" s="566"/>
      <c r="Q50" s="566"/>
      <c r="R50" s="566"/>
      <c r="S50" s="566"/>
      <c r="T50" s="566"/>
      <c r="U50" s="566"/>
      <c r="V50" s="566"/>
      <c r="W50" s="566"/>
      <c r="X50" s="566"/>
      <c r="Y50" s="566"/>
      <c r="Z50" s="566"/>
      <c r="AA50" s="556"/>
      <c r="AB50" s="556"/>
      <c r="AC50" s="556"/>
    </row>
    <row r="51" spans="1:68" ht="14.25" hidden="1" customHeight="1" x14ac:dyDescent="0.25">
      <c r="A51" s="571" t="s">
        <v>103</v>
      </c>
      <c r="B51" s="566"/>
      <c r="C51" s="566"/>
      <c r="D51" s="566"/>
      <c r="E51" s="566"/>
      <c r="F51" s="566"/>
      <c r="G51" s="566"/>
      <c r="H51" s="566"/>
      <c r="I51" s="566"/>
      <c r="J51" s="566"/>
      <c r="K51" s="566"/>
      <c r="L51" s="566"/>
      <c r="M51" s="566"/>
      <c r="N51" s="566"/>
      <c r="O51" s="566"/>
      <c r="P51" s="566"/>
      <c r="Q51" s="566"/>
      <c r="R51" s="566"/>
      <c r="S51" s="566"/>
      <c r="T51" s="566"/>
      <c r="U51" s="566"/>
      <c r="V51" s="566"/>
      <c r="W51" s="566"/>
      <c r="X51" s="566"/>
      <c r="Y51" s="566"/>
      <c r="Z51" s="566"/>
      <c r="AA51" s="557"/>
      <c r="AB51" s="557"/>
      <c r="AC51" s="55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61">
        <v>100</v>
      </c>
      <c r="Y53" s="562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1">
        <v>4680115880283</v>
      </c>
      <c r="E54" s="582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1">
        <v>4680115881525</v>
      </c>
      <c r="E55" s="582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1">
        <v>4680115885899</v>
      </c>
      <c r="E56" s="582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1">
        <v>4680115881419</v>
      </c>
      <c r="E57" s="582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61">
        <v>45</v>
      </c>
      <c r="Y57" s="562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565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8" t="s">
        <v>72</v>
      </c>
      <c r="Q58" s="569"/>
      <c r="R58" s="569"/>
      <c r="S58" s="569"/>
      <c r="T58" s="569"/>
      <c r="U58" s="569"/>
      <c r="V58" s="570"/>
      <c r="W58" s="37" t="s">
        <v>73</v>
      </c>
      <c r="X58" s="563">
        <f>IFERROR(X52/H52,"0")+IFERROR(X53/H53,"0")+IFERROR(X54/H54,"0")+IFERROR(X55/H55,"0")+IFERROR(X56/H56,"0")+IFERROR(X57/H57,"0")</f>
        <v>19.25925925925926</v>
      </c>
      <c r="Y58" s="563">
        <f>IFERROR(Y52/H52,"0")+IFERROR(Y53/H53,"0")+IFERROR(Y54/H54,"0")+IFERROR(Y55/H55,"0")+IFERROR(Y56/H56,"0")+IFERROR(Y57/H57,"0")</f>
        <v>20</v>
      </c>
      <c r="Z58" s="563">
        <f>IFERROR(IF(Z52="",0,Z52),"0")+IFERROR(IF(Z53="",0,Z53),"0")+IFERROR(IF(Z54="",0,Z54),"0")+IFERROR(IF(Z55="",0,Z55),"0")+IFERROR(IF(Z56="",0,Z56),"0")+IFERROR(IF(Z57="",0,Z57),"0")</f>
        <v>0.28000000000000003</v>
      </c>
      <c r="AA58" s="564"/>
      <c r="AB58" s="564"/>
      <c r="AC58" s="564"/>
    </row>
    <row r="59" spans="1:68" x14ac:dyDescent="0.2">
      <c r="A59" s="566"/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7"/>
      <c r="P59" s="568" t="s">
        <v>72</v>
      </c>
      <c r="Q59" s="569"/>
      <c r="R59" s="569"/>
      <c r="S59" s="569"/>
      <c r="T59" s="569"/>
      <c r="U59" s="569"/>
      <c r="V59" s="570"/>
      <c r="W59" s="37" t="s">
        <v>70</v>
      </c>
      <c r="X59" s="563">
        <f>IFERROR(SUM(X52:X57),"0")</f>
        <v>145</v>
      </c>
      <c r="Y59" s="563">
        <f>IFERROR(SUM(Y52:Y57),"0")</f>
        <v>153</v>
      </c>
      <c r="Z59" s="37"/>
      <c r="AA59" s="564"/>
      <c r="AB59" s="564"/>
      <c r="AC59" s="564"/>
    </row>
    <row r="60" spans="1:68" ht="14.25" hidden="1" customHeight="1" x14ac:dyDescent="0.25">
      <c r="A60" s="571" t="s">
        <v>139</v>
      </c>
      <c r="B60" s="566"/>
      <c r="C60" s="566"/>
      <c r="D60" s="566"/>
      <c r="E60" s="566"/>
      <c r="F60" s="566"/>
      <c r="G60" s="566"/>
      <c r="H60" s="566"/>
      <c r="I60" s="566"/>
      <c r="J60" s="566"/>
      <c r="K60" s="566"/>
      <c r="L60" s="566"/>
      <c r="M60" s="566"/>
      <c r="N60" s="566"/>
      <c r="O60" s="566"/>
      <c r="P60" s="566"/>
      <c r="Q60" s="566"/>
      <c r="R60" s="566"/>
      <c r="S60" s="566"/>
      <c r="T60" s="566"/>
      <c r="U60" s="566"/>
      <c r="V60" s="566"/>
      <c r="W60" s="566"/>
      <c r="X60" s="566"/>
      <c r="Y60" s="566"/>
      <c r="Z60" s="566"/>
      <c r="AA60" s="557"/>
      <c r="AB60" s="557"/>
      <c r="AC60" s="55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1">
        <v>4680115881440</v>
      </c>
      <c r="E61" s="582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61">
        <v>120</v>
      </c>
      <c r="Y61" s="562">
        <f>IFERROR(IF(X61="",0,CEILING((X61/$H61),1)*$H61),"")</f>
        <v>129.60000000000002</v>
      </c>
      <c r="Z61" s="36">
        <f>IFERROR(IF(Y61=0,"",ROUNDUP(Y61/H61,0)*0.01898),"")</f>
        <v>0.22776000000000002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124.83333333333331</v>
      </c>
      <c r="BN61" s="64">
        <f>IFERROR(Y61*I61/H61,"0")</f>
        <v>134.82000000000002</v>
      </c>
      <c r="BO61" s="64">
        <f>IFERROR(1/J61*(X61/H61),"0")</f>
        <v>0.1736111111111111</v>
      </c>
      <c r="BP61" s="64">
        <f>IFERROR(1/J61*(Y61/H61),"0")</f>
        <v>0.18750000000000003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1">
        <v>4680115882751</v>
      </c>
      <c r="E62" s="582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1">
        <v>4680115885950</v>
      </c>
      <c r="E63" s="582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1">
        <v>4680115881433</v>
      </c>
      <c r="E64" s="582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61">
        <v>30.6</v>
      </c>
      <c r="Y64" s="562">
        <f>IFERROR(IF(X64="",0,CEILING((X64/$H64),1)*$H64),"")</f>
        <v>32.400000000000006</v>
      </c>
      <c r="Z64" s="36">
        <f>IFERROR(IF(Y64=0,"",ROUNDUP(Y64/H64,0)*0.00651),"")</f>
        <v>7.8119999999999995E-2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32.64</v>
      </c>
      <c r="BN64" s="64">
        <f>IFERROR(Y64*I64/H64,"0")</f>
        <v>34.56</v>
      </c>
      <c r="BO64" s="64">
        <f>IFERROR(1/J64*(X64/H64),"0")</f>
        <v>6.2271062271062279E-2</v>
      </c>
      <c r="BP64" s="64">
        <f>IFERROR(1/J64*(Y64/H64),"0")</f>
        <v>6.593406593406595E-2</v>
      </c>
    </row>
    <row r="65" spans="1:68" x14ac:dyDescent="0.2">
      <c r="A65" s="565"/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7"/>
      <c r="P65" s="568" t="s">
        <v>72</v>
      </c>
      <c r="Q65" s="569"/>
      <c r="R65" s="569"/>
      <c r="S65" s="569"/>
      <c r="T65" s="569"/>
      <c r="U65" s="569"/>
      <c r="V65" s="570"/>
      <c r="W65" s="37" t="s">
        <v>73</v>
      </c>
      <c r="X65" s="563">
        <f>IFERROR(X61/H61,"0")+IFERROR(X62/H62,"0")+IFERROR(X63/H63,"0")+IFERROR(X64/H64,"0")</f>
        <v>22.444444444444443</v>
      </c>
      <c r="Y65" s="563">
        <f>IFERROR(Y61/H61,"0")+IFERROR(Y62/H62,"0")+IFERROR(Y63/H63,"0")+IFERROR(Y64/H64,"0")</f>
        <v>24.000000000000004</v>
      </c>
      <c r="Z65" s="563">
        <f>IFERROR(IF(Z61="",0,Z61),"0")+IFERROR(IF(Z62="",0,Z62),"0")+IFERROR(IF(Z63="",0,Z63),"0")+IFERROR(IF(Z64="",0,Z64),"0")</f>
        <v>0.30588000000000004</v>
      </c>
      <c r="AA65" s="564"/>
      <c r="AB65" s="564"/>
      <c r="AC65" s="564"/>
    </row>
    <row r="66" spans="1:68" x14ac:dyDescent="0.2">
      <c r="A66" s="566"/>
      <c r="B66" s="566"/>
      <c r="C66" s="566"/>
      <c r="D66" s="566"/>
      <c r="E66" s="566"/>
      <c r="F66" s="566"/>
      <c r="G66" s="566"/>
      <c r="H66" s="566"/>
      <c r="I66" s="566"/>
      <c r="J66" s="566"/>
      <c r="K66" s="566"/>
      <c r="L66" s="566"/>
      <c r="M66" s="566"/>
      <c r="N66" s="566"/>
      <c r="O66" s="567"/>
      <c r="P66" s="568" t="s">
        <v>72</v>
      </c>
      <c r="Q66" s="569"/>
      <c r="R66" s="569"/>
      <c r="S66" s="569"/>
      <c r="T66" s="569"/>
      <c r="U66" s="569"/>
      <c r="V66" s="570"/>
      <c r="W66" s="37" t="s">
        <v>70</v>
      </c>
      <c r="X66" s="563">
        <f>IFERROR(SUM(X61:X64),"0")</f>
        <v>150.6</v>
      </c>
      <c r="Y66" s="563">
        <f>IFERROR(SUM(Y61:Y64),"0")</f>
        <v>162.00000000000003</v>
      </c>
      <c r="Z66" s="37"/>
      <c r="AA66" s="564"/>
      <c r="AB66" s="564"/>
      <c r="AC66" s="564"/>
    </row>
    <row r="67" spans="1:68" ht="14.25" hidden="1" customHeight="1" x14ac:dyDescent="0.25">
      <c r="A67" s="571" t="s">
        <v>64</v>
      </c>
      <c r="B67" s="566"/>
      <c r="C67" s="566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57"/>
      <c r="AB67" s="557"/>
      <c r="AC67" s="55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1">
        <v>4680115885073</v>
      </c>
      <c r="E68" s="582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1">
        <v>4680115885059</v>
      </c>
      <c r="E69" s="582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1">
        <v>4680115885097</v>
      </c>
      <c r="E70" s="582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5"/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7"/>
      <c r="P71" s="568" t="s">
        <v>72</v>
      </c>
      <c r="Q71" s="569"/>
      <c r="R71" s="569"/>
      <c r="S71" s="569"/>
      <c r="T71" s="569"/>
      <c r="U71" s="569"/>
      <c r="V71" s="57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hidden="1" x14ac:dyDescent="0.2">
      <c r="A72" s="566"/>
      <c r="B72" s="566"/>
      <c r="C72" s="566"/>
      <c r="D72" s="566"/>
      <c r="E72" s="566"/>
      <c r="F72" s="566"/>
      <c r="G72" s="566"/>
      <c r="H72" s="566"/>
      <c r="I72" s="566"/>
      <c r="J72" s="566"/>
      <c r="K72" s="566"/>
      <c r="L72" s="566"/>
      <c r="M72" s="566"/>
      <c r="N72" s="566"/>
      <c r="O72" s="567"/>
      <c r="P72" s="568" t="s">
        <v>72</v>
      </c>
      <c r="Q72" s="569"/>
      <c r="R72" s="569"/>
      <c r="S72" s="569"/>
      <c r="T72" s="569"/>
      <c r="U72" s="569"/>
      <c r="V72" s="57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hidden="1" customHeight="1" x14ac:dyDescent="0.25">
      <c r="A73" s="571" t="s">
        <v>74</v>
      </c>
      <c r="B73" s="566"/>
      <c r="C73" s="566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57"/>
      <c r="AB73" s="557"/>
      <c r="AC73" s="55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1">
        <v>4680115881891</v>
      </c>
      <c r="E74" s="582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62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1">
        <v>4680115885769</v>
      </c>
      <c r="E75" s="582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1">
        <v>4680115884410</v>
      </c>
      <c r="E76" s="582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61">
        <v>15</v>
      </c>
      <c r="Y76" s="562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15.905357142857142</v>
      </c>
      <c r="BN76" s="64">
        <f t="shared" si="13"/>
        <v>17.814</v>
      </c>
      <c r="BO76" s="64">
        <f t="shared" si="14"/>
        <v>2.7901785714285712E-2</v>
      </c>
      <c r="BP76" s="64">
        <f t="shared" si="15"/>
        <v>3.125E-2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1">
        <v>4680115884311</v>
      </c>
      <c r="E77" s="582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1">
        <v>4680115885929</v>
      </c>
      <c r="E78" s="582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1">
        <v>4680115884403</v>
      </c>
      <c r="E79" s="582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2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5"/>
      <c r="B80" s="566"/>
      <c r="C80" s="566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67"/>
      <c r="P80" s="568" t="s">
        <v>72</v>
      </c>
      <c r="Q80" s="569"/>
      <c r="R80" s="569"/>
      <c r="S80" s="569"/>
      <c r="T80" s="569"/>
      <c r="U80" s="569"/>
      <c r="V80" s="570"/>
      <c r="W80" s="37" t="s">
        <v>73</v>
      </c>
      <c r="X80" s="563">
        <f>IFERROR(X74/H74,"0")+IFERROR(X75/H75,"0")+IFERROR(X76/H76,"0")+IFERROR(X77/H77,"0")+IFERROR(X78/H78,"0")+IFERROR(X79/H79,"0")</f>
        <v>1.7857142857142856</v>
      </c>
      <c r="Y80" s="563">
        <f>IFERROR(Y74/H74,"0")+IFERROR(Y75/H75,"0")+IFERROR(Y76/H76,"0")+IFERROR(Y77/H77,"0")+IFERROR(Y78/H78,"0")+IFERROR(Y79/H79,"0")</f>
        <v>2</v>
      </c>
      <c r="Z80" s="563">
        <f>IFERROR(IF(Z74="",0,Z74),"0")+IFERROR(IF(Z75="",0,Z75),"0")+IFERROR(IF(Z76="",0,Z76),"0")+IFERROR(IF(Z77="",0,Z77),"0")+IFERROR(IF(Z78="",0,Z78),"0")+IFERROR(IF(Z79="",0,Z79),"0")</f>
        <v>3.7960000000000001E-2</v>
      </c>
      <c r="AA80" s="564"/>
      <c r="AB80" s="564"/>
      <c r="AC80" s="564"/>
    </row>
    <row r="81" spans="1:68" x14ac:dyDescent="0.2">
      <c r="A81" s="566"/>
      <c r="B81" s="566"/>
      <c r="C81" s="566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67"/>
      <c r="P81" s="568" t="s">
        <v>72</v>
      </c>
      <c r="Q81" s="569"/>
      <c r="R81" s="569"/>
      <c r="S81" s="569"/>
      <c r="T81" s="569"/>
      <c r="U81" s="569"/>
      <c r="V81" s="570"/>
      <c r="W81" s="37" t="s">
        <v>70</v>
      </c>
      <c r="X81" s="563">
        <f>IFERROR(SUM(X74:X79),"0")</f>
        <v>15</v>
      </c>
      <c r="Y81" s="563">
        <f>IFERROR(SUM(Y74:Y79),"0")</f>
        <v>16.8</v>
      </c>
      <c r="Z81" s="37"/>
      <c r="AA81" s="564"/>
      <c r="AB81" s="564"/>
      <c r="AC81" s="564"/>
    </row>
    <row r="82" spans="1:68" ht="14.25" hidden="1" customHeight="1" x14ac:dyDescent="0.25">
      <c r="A82" s="571" t="s">
        <v>174</v>
      </c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6"/>
      <c r="P82" s="566"/>
      <c r="Q82" s="566"/>
      <c r="R82" s="566"/>
      <c r="S82" s="566"/>
      <c r="T82" s="566"/>
      <c r="U82" s="566"/>
      <c r="V82" s="566"/>
      <c r="W82" s="566"/>
      <c r="X82" s="566"/>
      <c r="Y82" s="566"/>
      <c r="Z82" s="566"/>
      <c r="AA82" s="557"/>
      <c r="AB82" s="557"/>
      <c r="AC82" s="55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1">
        <v>4680115881532</v>
      </c>
      <c r="E83" s="582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1">
        <v>4680115881464</v>
      </c>
      <c r="E84" s="582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5"/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67"/>
      <c r="P85" s="568" t="s">
        <v>72</v>
      </c>
      <c r="Q85" s="569"/>
      <c r="R85" s="569"/>
      <c r="S85" s="569"/>
      <c r="T85" s="569"/>
      <c r="U85" s="569"/>
      <c r="V85" s="570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hidden="1" x14ac:dyDescent="0.2">
      <c r="A86" s="566"/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67"/>
      <c r="P86" s="568" t="s">
        <v>72</v>
      </c>
      <c r="Q86" s="569"/>
      <c r="R86" s="569"/>
      <c r="S86" s="569"/>
      <c r="T86" s="569"/>
      <c r="U86" s="569"/>
      <c r="V86" s="570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hidden="1" customHeight="1" x14ac:dyDescent="0.25">
      <c r="A87" s="578" t="s">
        <v>181</v>
      </c>
      <c r="B87" s="566"/>
      <c r="C87" s="566"/>
      <c r="D87" s="566"/>
      <c r="E87" s="566"/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  <c r="Q87" s="566"/>
      <c r="R87" s="566"/>
      <c r="S87" s="566"/>
      <c r="T87" s="566"/>
      <c r="U87" s="566"/>
      <c r="V87" s="566"/>
      <c r="W87" s="566"/>
      <c r="X87" s="566"/>
      <c r="Y87" s="566"/>
      <c r="Z87" s="566"/>
      <c r="AA87" s="556"/>
      <c r="AB87" s="556"/>
      <c r="AC87" s="556"/>
    </row>
    <row r="88" spans="1:68" ht="14.25" hidden="1" customHeight="1" x14ac:dyDescent="0.25">
      <c r="A88" s="571" t="s">
        <v>103</v>
      </c>
      <c r="B88" s="566"/>
      <c r="C88" s="566"/>
      <c r="D88" s="566"/>
      <c r="E88" s="566"/>
      <c r="F88" s="566"/>
      <c r="G88" s="566"/>
      <c r="H88" s="566"/>
      <c r="I88" s="566"/>
      <c r="J88" s="566"/>
      <c r="K88" s="566"/>
      <c r="L88" s="566"/>
      <c r="M88" s="566"/>
      <c r="N88" s="566"/>
      <c r="O88" s="566"/>
      <c r="P88" s="566"/>
      <c r="Q88" s="566"/>
      <c r="R88" s="566"/>
      <c r="S88" s="566"/>
      <c r="T88" s="566"/>
      <c r="U88" s="566"/>
      <c r="V88" s="566"/>
      <c r="W88" s="566"/>
      <c r="X88" s="566"/>
      <c r="Y88" s="566"/>
      <c r="Z88" s="566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1">
        <v>4680115881327</v>
      </c>
      <c r="E89" s="582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62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61">
        <v>10</v>
      </c>
      <c r="Y89" s="562">
        <f>IFERROR(IF(X89="",0,CEILING((X89/$H89),1)*$H89),"")</f>
        <v>10.8</v>
      </c>
      <c r="Z89" s="36">
        <f>IFERROR(IF(Y89=0,"",ROUNDUP(Y89/H89,0)*0.01898),"")</f>
        <v>1.898E-2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10.402777777777777</v>
      </c>
      <c r="BN89" s="64">
        <f>IFERROR(Y89*I89/H89,"0")</f>
        <v>11.234999999999999</v>
      </c>
      <c r="BO89" s="64">
        <f>IFERROR(1/J89*(X89/H89),"0")</f>
        <v>1.4467592592592591E-2</v>
      </c>
      <c r="BP89" s="64">
        <f>IFERROR(1/J89*(Y89/H89),"0")</f>
        <v>1.5625E-2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81">
        <v>4680115881518</v>
      </c>
      <c r="E90" s="582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1">
        <v>4680115881303</v>
      </c>
      <c r="E91" s="582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61">
        <v>22.5</v>
      </c>
      <c r="Y91" s="562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23.549999999999997</v>
      </c>
      <c r="BN91" s="64">
        <f>IFERROR(Y91*I91/H91,"0")</f>
        <v>23.549999999999997</v>
      </c>
      <c r="BO91" s="64">
        <f>IFERROR(1/J91*(X91/H91),"0")</f>
        <v>3.787878787878788E-2</v>
      </c>
      <c r="BP91" s="64">
        <f>IFERROR(1/J91*(Y91/H91),"0")</f>
        <v>3.787878787878788E-2</v>
      </c>
    </row>
    <row r="92" spans="1:68" x14ac:dyDescent="0.2">
      <c r="A92" s="565"/>
      <c r="B92" s="566"/>
      <c r="C92" s="566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67"/>
      <c r="P92" s="568" t="s">
        <v>72</v>
      </c>
      <c r="Q92" s="569"/>
      <c r="R92" s="569"/>
      <c r="S92" s="569"/>
      <c r="T92" s="569"/>
      <c r="U92" s="569"/>
      <c r="V92" s="570"/>
      <c r="W92" s="37" t="s">
        <v>73</v>
      </c>
      <c r="X92" s="563">
        <f>IFERROR(X89/H89,"0")+IFERROR(X90/H90,"0")+IFERROR(X91/H91,"0")</f>
        <v>5.9259259259259256</v>
      </c>
      <c r="Y92" s="563">
        <f>IFERROR(Y89/H89,"0")+IFERROR(Y90/H90,"0")+IFERROR(Y91/H91,"0")</f>
        <v>6</v>
      </c>
      <c r="Z92" s="563">
        <f>IFERROR(IF(Z89="",0,Z89),"0")+IFERROR(IF(Z90="",0,Z90),"0")+IFERROR(IF(Z91="",0,Z91),"0")</f>
        <v>6.4079999999999998E-2</v>
      </c>
      <c r="AA92" s="564"/>
      <c r="AB92" s="564"/>
      <c r="AC92" s="564"/>
    </row>
    <row r="93" spans="1:68" x14ac:dyDescent="0.2">
      <c r="A93" s="566"/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7"/>
      <c r="P93" s="568" t="s">
        <v>72</v>
      </c>
      <c r="Q93" s="569"/>
      <c r="R93" s="569"/>
      <c r="S93" s="569"/>
      <c r="T93" s="569"/>
      <c r="U93" s="569"/>
      <c r="V93" s="570"/>
      <c r="W93" s="37" t="s">
        <v>70</v>
      </c>
      <c r="X93" s="563">
        <f>IFERROR(SUM(X89:X91),"0")</f>
        <v>32.5</v>
      </c>
      <c r="Y93" s="563">
        <f>IFERROR(SUM(Y89:Y91),"0")</f>
        <v>33.299999999999997</v>
      </c>
      <c r="Z93" s="37"/>
      <c r="AA93" s="564"/>
      <c r="AB93" s="564"/>
      <c r="AC93" s="564"/>
    </row>
    <row r="94" spans="1:68" ht="14.25" hidden="1" customHeight="1" x14ac:dyDescent="0.25">
      <c r="A94" s="571" t="s">
        <v>74</v>
      </c>
      <c r="B94" s="566"/>
      <c r="C94" s="566"/>
      <c r="D94" s="566"/>
      <c r="E94" s="566"/>
      <c r="F94" s="566"/>
      <c r="G94" s="566"/>
      <c r="H94" s="566"/>
      <c r="I94" s="566"/>
      <c r="J94" s="566"/>
      <c r="K94" s="566"/>
      <c r="L94" s="566"/>
      <c r="M94" s="566"/>
      <c r="N94" s="566"/>
      <c r="O94" s="566"/>
      <c r="P94" s="566"/>
      <c r="Q94" s="566"/>
      <c r="R94" s="566"/>
      <c r="S94" s="566"/>
      <c r="T94" s="566"/>
      <c r="U94" s="566"/>
      <c r="V94" s="566"/>
      <c r="W94" s="566"/>
      <c r="X94" s="566"/>
      <c r="Y94" s="566"/>
      <c r="Z94" s="566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1">
        <v>4607091386967</v>
      </c>
      <c r="E95" s="582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1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61">
        <v>10</v>
      </c>
      <c r="Y95" s="562">
        <f>IFERROR(IF(X95="",0,CEILING((X95/$H95),1)*$H95),"")</f>
        <v>16.2</v>
      </c>
      <c r="Z95" s="36">
        <f>IFERROR(IF(Y95=0,"",ROUNDUP(Y95/H95,0)*0.01898),"")</f>
        <v>3.7960000000000001E-2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10.640740740740741</v>
      </c>
      <c r="BN95" s="64">
        <f>IFERROR(Y95*I95/H95,"0")</f>
        <v>17.238</v>
      </c>
      <c r="BO95" s="64">
        <f>IFERROR(1/J95*(X95/H95),"0")</f>
        <v>1.9290123456790126E-2</v>
      </c>
      <c r="BP95" s="64">
        <f>IFERROR(1/J95*(Y95/H95),"0")</f>
        <v>3.125E-2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81">
        <v>4680115884953</v>
      </c>
      <c r="E96" s="582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81">
        <v>4607091385731</v>
      </c>
      <c r="E97" s="582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81">
        <v>4607091385731</v>
      </c>
      <c r="E98" s="582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81">
        <v>4680115880894</v>
      </c>
      <c r="E99" s="582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5"/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67"/>
      <c r="P100" s="568" t="s">
        <v>72</v>
      </c>
      <c r="Q100" s="569"/>
      <c r="R100" s="569"/>
      <c r="S100" s="569"/>
      <c r="T100" s="569"/>
      <c r="U100" s="569"/>
      <c r="V100" s="570"/>
      <c r="W100" s="37" t="s">
        <v>73</v>
      </c>
      <c r="X100" s="563">
        <f>IFERROR(X95/H95,"0")+IFERROR(X96/H96,"0")+IFERROR(X97/H97,"0")+IFERROR(X98/H98,"0")+IFERROR(X99/H99,"0")</f>
        <v>1.2345679012345681</v>
      </c>
      <c r="Y100" s="563">
        <f>IFERROR(Y95/H95,"0")+IFERROR(Y96/H96,"0")+IFERROR(Y97/H97,"0")+IFERROR(Y98/H98,"0")+IFERROR(Y99/H99,"0")</f>
        <v>2</v>
      </c>
      <c r="Z100" s="563">
        <f>IFERROR(IF(Z95="",0,Z95),"0")+IFERROR(IF(Z96="",0,Z96),"0")+IFERROR(IF(Z97="",0,Z97),"0")+IFERROR(IF(Z98="",0,Z98),"0")+IFERROR(IF(Z99="",0,Z99),"0")</f>
        <v>3.7960000000000001E-2</v>
      </c>
      <c r="AA100" s="564"/>
      <c r="AB100" s="564"/>
      <c r="AC100" s="564"/>
    </row>
    <row r="101" spans="1:68" x14ac:dyDescent="0.2">
      <c r="A101" s="566"/>
      <c r="B101" s="566"/>
      <c r="C101" s="566"/>
      <c r="D101" s="566"/>
      <c r="E101" s="566"/>
      <c r="F101" s="566"/>
      <c r="G101" s="566"/>
      <c r="H101" s="566"/>
      <c r="I101" s="566"/>
      <c r="J101" s="566"/>
      <c r="K101" s="566"/>
      <c r="L101" s="566"/>
      <c r="M101" s="566"/>
      <c r="N101" s="566"/>
      <c r="O101" s="567"/>
      <c r="P101" s="568" t="s">
        <v>72</v>
      </c>
      <c r="Q101" s="569"/>
      <c r="R101" s="569"/>
      <c r="S101" s="569"/>
      <c r="T101" s="569"/>
      <c r="U101" s="569"/>
      <c r="V101" s="570"/>
      <c r="W101" s="37" t="s">
        <v>70</v>
      </c>
      <c r="X101" s="563">
        <f>IFERROR(SUM(X95:X99),"0")</f>
        <v>10</v>
      </c>
      <c r="Y101" s="563">
        <f>IFERROR(SUM(Y95:Y99),"0")</f>
        <v>16.2</v>
      </c>
      <c r="Z101" s="37"/>
      <c r="AA101" s="564"/>
      <c r="AB101" s="564"/>
      <c r="AC101" s="564"/>
    </row>
    <row r="102" spans="1:68" ht="16.5" hidden="1" customHeight="1" x14ac:dyDescent="0.25">
      <c r="A102" s="578" t="s">
        <v>203</v>
      </c>
      <c r="B102" s="566"/>
      <c r="C102" s="566"/>
      <c r="D102" s="566"/>
      <c r="E102" s="566"/>
      <c r="F102" s="566"/>
      <c r="G102" s="566"/>
      <c r="H102" s="566"/>
      <c r="I102" s="566"/>
      <c r="J102" s="566"/>
      <c r="K102" s="566"/>
      <c r="L102" s="566"/>
      <c r="M102" s="566"/>
      <c r="N102" s="566"/>
      <c r="O102" s="566"/>
      <c r="P102" s="566"/>
      <c r="Q102" s="566"/>
      <c r="R102" s="566"/>
      <c r="S102" s="566"/>
      <c r="T102" s="566"/>
      <c r="U102" s="566"/>
      <c r="V102" s="566"/>
      <c r="W102" s="566"/>
      <c r="X102" s="566"/>
      <c r="Y102" s="566"/>
      <c r="Z102" s="566"/>
      <c r="AA102" s="556"/>
      <c r="AB102" s="556"/>
      <c r="AC102" s="556"/>
    </row>
    <row r="103" spans="1:68" ht="14.25" hidden="1" customHeight="1" x14ac:dyDescent="0.25">
      <c r="A103" s="571" t="s">
        <v>103</v>
      </c>
      <c r="B103" s="566"/>
      <c r="C103" s="566"/>
      <c r="D103" s="566"/>
      <c r="E103" s="566"/>
      <c r="F103" s="566"/>
      <c r="G103" s="566"/>
      <c r="H103" s="566"/>
      <c r="I103" s="566"/>
      <c r="J103" s="566"/>
      <c r="K103" s="566"/>
      <c r="L103" s="566"/>
      <c r="M103" s="566"/>
      <c r="N103" s="566"/>
      <c r="O103" s="566"/>
      <c r="P103" s="566"/>
      <c r="Q103" s="566"/>
      <c r="R103" s="566"/>
      <c r="S103" s="566"/>
      <c r="T103" s="566"/>
      <c r="U103" s="566"/>
      <c r="V103" s="566"/>
      <c r="W103" s="566"/>
      <c r="X103" s="566"/>
      <c r="Y103" s="566"/>
      <c r="Z103" s="566"/>
      <c r="AA103" s="557"/>
      <c r="AB103" s="557"/>
      <c r="AC103" s="557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81">
        <v>4680115882133</v>
      </c>
      <c r="E104" s="582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81">
        <v>4680115880269</v>
      </c>
      <c r="E105" s="582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81">
        <v>4680115880429</v>
      </c>
      <c r="E106" s="582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81">
        <v>4680115881457</v>
      </c>
      <c r="E107" s="582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5"/>
      <c r="B108" s="566"/>
      <c r="C108" s="566"/>
      <c r="D108" s="566"/>
      <c r="E108" s="566"/>
      <c r="F108" s="566"/>
      <c r="G108" s="566"/>
      <c r="H108" s="566"/>
      <c r="I108" s="566"/>
      <c r="J108" s="566"/>
      <c r="K108" s="566"/>
      <c r="L108" s="566"/>
      <c r="M108" s="566"/>
      <c r="N108" s="566"/>
      <c r="O108" s="567"/>
      <c r="P108" s="568" t="s">
        <v>72</v>
      </c>
      <c r="Q108" s="569"/>
      <c r="R108" s="569"/>
      <c r="S108" s="569"/>
      <c r="T108" s="569"/>
      <c r="U108" s="569"/>
      <c r="V108" s="570"/>
      <c r="W108" s="37" t="s">
        <v>73</v>
      </c>
      <c r="X108" s="563">
        <f>IFERROR(X104/H104,"0")+IFERROR(X105/H105,"0")+IFERROR(X106/H106,"0")+IFERROR(X107/H107,"0")</f>
        <v>0</v>
      </c>
      <c r="Y108" s="563">
        <f>IFERROR(Y104/H104,"0")+IFERROR(Y105/H105,"0")+IFERROR(Y106/H106,"0")+IFERROR(Y107/H107,"0")</f>
        <v>0</v>
      </c>
      <c r="Z108" s="563">
        <f>IFERROR(IF(Z104="",0,Z104),"0")+IFERROR(IF(Z105="",0,Z105),"0")+IFERROR(IF(Z106="",0,Z106),"0")+IFERROR(IF(Z107="",0,Z107),"0")</f>
        <v>0</v>
      </c>
      <c r="AA108" s="564"/>
      <c r="AB108" s="564"/>
      <c r="AC108" s="564"/>
    </row>
    <row r="109" spans="1:68" hidden="1" x14ac:dyDescent="0.2">
      <c r="A109" s="566"/>
      <c r="B109" s="566"/>
      <c r="C109" s="566"/>
      <c r="D109" s="566"/>
      <c r="E109" s="566"/>
      <c r="F109" s="566"/>
      <c r="G109" s="566"/>
      <c r="H109" s="566"/>
      <c r="I109" s="566"/>
      <c r="J109" s="566"/>
      <c r="K109" s="566"/>
      <c r="L109" s="566"/>
      <c r="M109" s="566"/>
      <c r="N109" s="566"/>
      <c r="O109" s="567"/>
      <c r="P109" s="568" t="s">
        <v>72</v>
      </c>
      <c r="Q109" s="569"/>
      <c r="R109" s="569"/>
      <c r="S109" s="569"/>
      <c r="T109" s="569"/>
      <c r="U109" s="569"/>
      <c r="V109" s="570"/>
      <c r="W109" s="37" t="s">
        <v>70</v>
      </c>
      <c r="X109" s="563">
        <f>IFERROR(SUM(X104:X107),"0")</f>
        <v>0</v>
      </c>
      <c r="Y109" s="563">
        <f>IFERROR(SUM(Y104:Y107),"0")</f>
        <v>0</v>
      </c>
      <c r="Z109" s="37"/>
      <c r="AA109" s="564"/>
      <c r="AB109" s="564"/>
      <c r="AC109" s="564"/>
    </row>
    <row r="110" spans="1:68" ht="14.25" hidden="1" customHeight="1" x14ac:dyDescent="0.25">
      <c r="A110" s="571" t="s">
        <v>139</v>
      </c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6"/>
      <c r="P110" s="566"/>
      <c r="Q110" s="566"/>
      <c r="R110" s="566"/>
      <c r="S110" s="566"/>
      <c r="T110" s="566"/>
      <c r="U110" s="566"/>
      <c r="V110" s="566"/>
      <c r="W110" s="566"/>
      <c r="X110" s="566"/>
      <c r="Y110" s="566"/>
      <c r="Z110" s="566"/>
      <c r="AA110" s="557"/>
      <c r="AB110" s="557"/>
      <c r="AC110" s="55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81">
        <v>4680115881488</v>
      </c>
      <c r="E111" s="582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81">
        <v>4680115882775</v>
      </c>
      <c r="E112" s="582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81">
        <v>4680115880658</v>
      </c>
      <c r="E113" s="582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5"/>
      <c r="B114" s="566"/>
      <c r="C114" s="566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  <c r="O114" s="567"/>
      <c r="P114" s="568" t="s">
        <v>72</v>
      </c>
      <c r="Q114" s="569"/>
      <c r="R114" s="569"/>
      <c r="S114" s="569"/>
      <c r="T114" s="569"/>
      <c r="U114" s="569"/>
      <c r="V114" s="570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hidden="1" x14ac:dyDescent="0.2">
      <c r="A115" s="566"/>
      <c r="B115" s="566"/>
      <c r="C115" s="566"/>
      <c r="D115" s="566"/>
      <c r="E115" s="566"/>
      <c r="F115" s="566"/>
      <c r="G115" s="566"/>
      <c r="H115" s="566"/>
      <c r="I115" s="566"/>
      <c r="J115" s="566"/>
      <c r="K115" s="566"/>
      <c r="L115" s="566"/>
      <c r="M115" s="566"/>
      <c r="N115" s="566"/>
      <c r="O115" s="567"/>
      <c r="P115" s="568" t="s">
        <v>72</v>
      </c>
      <c r="Q115" s="569"/>
      <c r="R115" s="569"/>
      <c r="S115" s="569"/>
      <c r="T115" s="569"/>
      <c r="U115" s="569"/>
      <c r="V115" s="570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hidden="1" customHeight="1" x14ac:dyDescent="0.25">
      <c r="A116" s="571" t="s">
        <v>74</v>
      </c>
      <c r="B116" s="566"/>
      <c r="C116" s="566"/>
      <c r="D116" s="566"/>
      <c r="E116" s="566"/>
      <c r="F116" s="566"/>
      <c r="G116" s="566"/>
      <c r="H116" s="566"/>
      <c r="I116" s="566"/>
      <c r="J116" s="566"/>
      <c r="K116" s="566"/>
      <c r="L116" s="566"/>
      <c r="M116" s="566"/>
      <c r="N116" s="566"/>
      <c r="O116" s="566"/>
      <c r="P116" s="566"/>
      <c r="Q116" s="566"/>
      <c r="R116" s="566"/>
      <c r="S116" s="566"/>
      <c r="T116" s="566"/>
      <c r="U116" s="566"/>
      <c r="V116" s="566"/>
      <c r="W116" s="566"/>
      <c r="X116" s="566"/>
      <c r="Y116" s="566"/>
      <c r="Z116" s="566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81">
        <v>4607091385168</v>
      </c>
      <c r="E117" s="582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61">
        <v>15</v>
      </c>
      <c r="Y117" s="562">
        <f>IFERROR(IF(X117="",0,CEILING((X117/$H117),1)*$H117),"")</f>
        <v>16.2</v>
      </c>
      <c r="Z117" s="36">
        <f>IFERROR(IF(Y117=0,"",ROUNDUP(Y117/H117,0)*0.01898),"")</f>
        <v>3.7960000000000001E-2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15.95</v>
      </c>
      <c r="BN117" s="64">
        <f>IFERROR(Y117*I117/H117,"0")</f>
        <v>17.225999999999999</v>
      </c>
      <c r="BO117" s="64">
        <f>IFERROR(1/J117*(X117/H117),"0")</f>
        <v>2.8935185185185185E-2</v>
      </c>
      <c r="BP117" s="64">
        <f>IFERROR(1/J117*(Y117/H117),"0")</f>
        <v>3.125E-2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81">
        <v>4607091383256</v>
      </c>
      <c r="E118" s="582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81">
        <v>4607091385748</v>
      </c>
      <c r="E119" s="582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61">
        <v>5.4</v>
      </c>
      <c r="Y119" s="562">
        <f>IFERROR(IF(X119="",0,CEILING((X119/$H119),1)*$H119),"")</f>
        <v>5.4</v>
      </c>
      <c r="Z119" s="36">
        <f>IFERROR(IF(Y119=0,"",ROUNDUP(Y119/H119,0)*0.00651),"")</f>
        <v>1.302E-2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5.9039999999999999</v>
      </c>
      <c r="BN119" s="64">
        <f>IFERROR(Y119*I119/H119,"0")</f>
        <v>5.9039999999999999</v>
      </c>
      <c r="BO119" s="64">
        <f>IFERROR(1/J119*(X119/H119),"0")</f>
        <v>1.098901098901099E-2</v>
      </c>
      <c r="BP119" s="64">
        <f>IFERROR(1/J119*(Y119/H119),"0")</f>
        <v>1.098901098901099E-2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81">
        <v>4680115884533</v>
      </c>
      <c r="E120" s="582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5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68" t="s">
        <v>72</v>
      </c>
      <c r="Q121" s="569"/>
      <c r="R121" s="569"/>
      <c r="S121" s="569"/>
      <c r="T121" s="569"/>
      <c r="U121" s="569"/>
      <c r="V121" s="570"/>
      <c r="W121" s="37" t="s">
        <v>73</v>
      </c>
      <c r="X121" s="563">
        <f>IFERROR(X117/H117,"0")+IFERROR(X118/H118,"0")+IFERROR(X119/H119,"0")+IFERROR(X120/H120,"0")</f>
        <v>3.8518518518518521</v>
      </c>
      <c r="Y121" s="563">
        <f>IFERROR(Y117/H117,"0")+IFERROR(Y118/H118,"0")+IFERROR(Y119/H119,"0")+IFERROR(Y120/H120,"0")</f>
        <v>4</v>
      </c>
      <c r="Z121" s="563">
        <f>IFERROR(IF(Z117="",0,Z117),"0")+IFERROR(IF(Z118="",0,Z118),"0")+IFERROR(IF(Z119="",0,Z119),"0")+IFERROR(IF(Z120="",0,Z120),"0")</f>
        <v>5.0979999999999998E-2</v>
      </c>
      <c r="AA121" s="564"/>
      <c r="AB121" s="564"/>
      <c r="AC121" s="564"/>
    </row>
    <row r="122" spans="1:68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68" t="s">
        <v>72</v>
      </c>
      <c r="Q122" s="569"/>
      <c r="R122" s="569"/>
      <c r="S122" s="569"/>
      <c r="T122" s="569"/>
      <c r="U122" s="569"/>
      <c r="V122" s="570"/>
      <c r="W122" s="37" t="s">
        <v>70</v>
      </c>
      <c r="X122" s="563">
        <f>IFERROR(SUM(X117:X120),"0")</f>
        <v>20.399999999999999</v>
      </c>
      <c r="Y122" s="563">
        <f>IFERROR(SUM(Y117:Y120),"0")</f>
        <v>21.6</v>
      </c>
      <c r="Z122" s="37"/>
      <c r="AA122" s="564"/>
      <c r="AB122" s="564"/>
      <c r="AC122" s="564"/>
    </row>
    <row r="123" spans="1:68" ht="14.25" hidden="1" customHeight="1" x14ac:dyDescent="0.25">
      <c r="A123" s="571" t="s">
        <v>174</v>
      </c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6"/>
      <c r="P123" s="566"/>
      <c r="Q123" s="566"/>
      <c r="R123" s="566"/>
      <c r="S123" s="566"/>
      <c r="T123" s="566"/>
      <c r="U123" s="566"/>
      <c r="V123" s="566"/>
      <c r="W123" s="566"/>
      <c r="X123" s="566"/>
      <c r="Y123" s="566"/>
      <c r="Z123" s="566"/>
      <c r="AA123" s="557"/>
      <c r="AB123" s="557"/>
      <c r="AC123" s="55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81">
        <v>4680115882652</v>
      </c>
      <c r="E124" s="582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81">
        <v>4680115880238</v>
      </c>
      <c r="E125" s="582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5"/>
      <c r="B126" s="566"/>
      <c r="C126" s="566"/>
      <c r="D126" s="566"/>
      <c r="E126" s="566"/>
      <c r="F126" s="566"/>
      <c r="G126" s="566"/>
      <c r="H126" s="566"/>
      <c r="I126" s="566"/>
      <c r="J126" s="566"/>
      <c r="K126" s="566"/>
      <c r="L126" s="566"/>
      <c r="M126" s="566"/>
      <c r="N126" s="566"/>
      <c r="O126" s="567"/>
      <c r="P126" s="568" t="s">
        <v>72</v>
      </c>
      <c r="Q126" s="569"/>
      <c r="R126" s="569"/>
      <c r="S126" s="569"/>
      <c r="T126" s="569"/>
      <c r="U126" s="569"/>
      <c r="V126" s="570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hidden="1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68" t="s">
        <v>72</v>
      </c>
      <c r="Q127" s="569"/>
      <c r="R127" s="569"/>
      <c r="S127" s="569"/>
      <c r="T127" s="569"/>
      <c r="U127" s="569"/>
      <c r="V127" s="570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hidden="1" customHeight="1" x14ac:dyDescent="0.25">
      <c r="A128" s="578" t="s">
        <v>236</v>
      </c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6"/>
      <c r="P128" s="566"/>
      <c r="Q128" s="566"/>
      <c r="R128" s="566"/>
      <c r="S128" s="566"/>
      <c r="T128" s="566"/>
      <c r="U128" s="566"/>
      <c r="V128" s="566"/>
      <c r="W128" s="566"/>
      <c r="X128" s="566"/>
      <c r="Y128" s="566"/>
      <c r="Z128" s="566"/>
      <c r="AA128" s="556"/>
      <c r="AB128" s="556"/>
      <c r="AC128" s="556"/>
    </row>
    <row r="129" spans="1:68" ht="14.25" hidden="1" customHeight="1" x14ac:dyDescent="0.25">
      <c r="A129" s="571" t="s">
        <v>103</v>
      </c>
      <c r="B129" s="566"/>
      <c r="C129" s="566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  <c r="X129" s="566"/>
      <c r="Y129" s="566"/>
      <c r="Z129" s="566"/>
      <c r="AA129" s="557"/>
      <c r="AB129" s="557"/>
      <c r="AC129" s="55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81">
        <v>4680115882577</v>
      </c>
      <c r="E130" s="582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61">
        <v>16</v>
      </c>
      <c r="Y130" s="562">
        <f>IFERROR(IF(X130="",0,CEILING((X130/$H130),1)*$H130),"")</f>
        <v>16</v>
      </c>
      <c r="Z130" s="36">
        <f>IFERROR(IF(Y130=0,"",ROUNDUP(Y130/H130,0)*0.00651),"")</f>
        <v>3.2550000000000003E-2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16.899999999999999</v>
      </c>
      <c r="BN130" s="64">
        <f>IFERROR(Y130*I130/H130,"0")</f>
        <v>16.899999999999999</v>
      </c>
      <c r="BO130" s="64">
        <f>IFERROR(1/J130*(X130/H130),"0")</f>
        <v>2.7472527472527476E-2</v>
      </c>
      <c r="BP130" s="64">
        <f>IFERROR(1/J130*(Y130/H130),"0")</f>
        <v>2.7472527472527476E-2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81">
        <v>4680115882577</v>
      </c>
      <c r="E131" s="582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5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68" t="s">
        <v>72</v>
      </c>
      <c r="Q132" s="569"/>
      <c r="R132" s="569"/>
      <c r="S132" s="569"/>
      <c r="T132" s="569"/>
      <c r="U132" s="569"/>
      <c r="V132" s="570"/>
      <c r="W132" s="37" t="s">
        <v>73</v>
      </c>
      <c r="X132" s="563">
        <f>IFERROR(X130/H130,"0")+IFERROR(X131/H131,"0")</f>
        <v>5</v>
      </c>
      <c r="Y132" s="563">
        <f>IFERROR(Y130/H130,"0")+IFERROR(Y131/H131,"0")</f>
        <v>5</v>
      </c>
      <c r="Z132" s="563">
        <f>IFERROR(IF(Z130="",0,Z130),"0")+IFERROR(IF(Z131="",0,Z131),"0")</f>
        <v>3.2550000000000003E-2</v>
      </c>
      <c r="AA132" s="564"/>
      <c r="AB132" s="564"/>
      <c r="AC132" s="564"/>
    </row>
    <row r="133" spans="1:68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68" t="s">
        <v>72</v>
      </c>
      <c r="Q133" s="569"/>
      <c r="R133" s="569"/>
      <c r="S133" s="569"/>
      <c r="T133" s="569"/>
      <c r="U133" s="569"/>
      <c r="V133" s="570"/>
      <c r="W133" s="37" t="s">
        <v>70</v>
      </c>
      <c r="X133" s="563">
        <f>IFERROR(SUM(X130:X131),"0")</f>
        <v>16</v>
      </c>
      <c r="Y133" s="563">
        <f>IFERROR(SUM(Y130:Y131),"0")</f>
        <v>16</v>
      </c>
      <c r="Z133" s="37"/>
      <c r="AA133" s="564"/>
      <c r="AB133" s="564"/>
      <c r="AC133" s="564"/>
    </row>
    <row r="134" spans="1:68" ht="14.25" hidden="1" customHeight="1" x14ac:dyDescent="0.25">
      <c r="A134" s="571" t="s">
        <v>64</v>
      </c>
      <c r="B134" s="566"/>
      <c r="C134" s="566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6"/>
      <c r="P134" s="566"/>
      <c r="Q134" s="566"/>
      <c r="R134" s="566"/>
      <c r="S134" s="566"/>
      <c r="T134" s="566"/>
      <c r="U134" s="566"/>
      <c r="V134" s="566"/>
      <c r="W134" s="566"/>
      <c r="X134" s="566"/>
      <c r="Y134" s="566"/>
      <c r="Z134" s="566"/>
      <c r="AA134" s="557"/>
      <c r="AB134" s="557"/>
      <c r="AC134" s="55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81">
        <v>4680115883444</v>
      </c>
      <c r="E135" s="582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81">
        <v>4680115883444</v>
      </c>
      <c r="E136" s="582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5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68" t="s">
        <v>72</v>
      </c>
      <c r="Q137" s="569"/>
      <c r="R137" s="569"/>
      <c r="S137" s="569"/>
      <c r="T137" s="569"/>
      <c r="U137" s="569"/>
      <c r="V137" s="570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hidden="1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68" t="s">
        <v>72</v>
      </c>
      <c r="Q138" s="569"/>
      <c r="R138" s="569"/>
      <c r="S138" s="569"/>
      <c r="T138" s="569"/>
      <c r="U138" s="569"/>
      <c r="V138" s="570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hidden="1" customHeight="1" x14ac:dyDescent="0.25">
      <c r="A139" s="571" t="s">
        <v>74</v>
      </c>
      <c r="B139" s="566"/>
      <c r="C139" s="566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6"/>
      <c r="P139" s="566"/>
      <c r="Q139" s="566"/>
      <c r="R139" s="566"/>
      <c r="S139" s="566"/>
      <c r="T139" s="566"/>
      <c r="U139" s="566"/>
      <c r="V139" s="566"/>
      <c r="W139" s="566"/>
      <c r="X139" s="566"/>
      <c r="Y139" s="566"/>
      <c r="Z139" s="566"/>
      <c r="AA139" s="557"/>
      <c r="AB139" s="557"/>
      <c r="AC139" s="55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81">
        <v>4680115882584</v>
      </c>
      <c r="E140" s="582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81">
        <v>4680115882584</v>
      </c>
      <c r="E141" s="582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5"/>
      <c r="B142" s="566"/>
      <c r="C142" s="566"/>
      <c r="D142" s="566"/>
      <c r="E142" s="566"/>
      <c r="F142" s="566"/>
      <c r="G142" s="566"/>
      <c r="H142" s="566"/>
      <c r="I142" s="566"/>
      <c r="J142" s="566"/>
      <c r="K142" s="566"/>
      <c r="L142" s="566"/>
      <c r="M142" s="566"/>
      <c r="N142" s="566"/>
      <c r="O142" s="567"/>
      <c r="P142" s="568" t="s">
        <v>72</v>
      </c>
      <c r="Q142" s="569"/>
      <c r="R142" s="569"/>
      <c r="S142" s="569"/>
      <c r="T142" s="569"/>
      <c r="U142" s="569"/>
      <c r="V142" s="570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hidden="1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68" t="s">
        <v>72</v>
      </c>
      <c r="Q143" s="569"/>
      <c r="R143" s="569"/>
      <c r="S143" s="569"/>
      <c r="T143" s="569"/>
      <c r="U143" s="569"/>
      <c r="V143" s="570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hidden="1" customHeight="1" x14ac:dyDescent="0.25">
      <c r="A144" s="578" t="s">
        <v>101</v>
      </c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6"/>
      <c r="P144" s="566"/>
      <c r="Q144" s="566"/>
      <c r="R144" s="566"/>
      <c r="S144" s="566"/>
      <c r="T144" s="566"/>
      <c r="U144" s="566"/>
      <c r="V144" s="566"/>
      <c r="W144" s="566"/>
      <c r="X144" s="566"/>
      <c r="Y144" s="566"/>
      <c r="Z144" s="566"/>
      <c r="AA144" s="556"/>
      <c r="AB144" s="556"/>
      <c r="AC144" s="556"/>
    </row>
    <row r="145" spans="1:68" ht="14.25" hidden="1" customHeight="1" x14ac:dyDescent="0.25">
      <c r="A145" s="571" t="s">
        <v>103</v>
      </c>
      <c r="B145" s="566"/>
      <c r="C145" s="566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6"/>
      <c r="P145" s="566"/>
      <c r="Q145" s="566"/>
      <c r="R145" s="566"/>
      <c r="S145" s="566"/>
      <c r="T145" s="566"/>
      <c r="U145" s="566"/>
      <c r="V145" s="566"/>
      <c r="W145" s="566"/>
      <c r="X145" s="566"/>
      <c r="Y145" s="566"/>
      <c r="Z145" s="566"/>
      <c r="AA145" s="557"/>
      <c r="AB145" s="557"/>
      <c r="AC145" s="557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81">
        <v>4607091384604</v>
      </c>
      <c r="E146" s="582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5"/>
      <c r="B147" s="566"/>
      <c r="C147" s="566"/>
      <c r="D147" s="566"/>
      <c r="E147" s="566"/>
      <c r="F147" s="566"/>
      <c r="G147" s="566"/>
      <c r="H147" s="566"/>
      <c r="I147" s="566"/>
      <c r="J147" s="566"/>
      <c r="K147" s="566"/>
      <c r="L147" s="566"/>
      <c r="M147" s="566"/>
      <c r="N147" s="566"/>
      <c r="O147" s="567"/>
      <c r="P147" s="568" t="s">
        <v>72</v>
      </c>
      <c r="Q147" s="569"/>
      <c r="R147" s="569"/>
      <c r="S147" s="569"/>
      <c r="T147" s="569"/>
      <c r="U147" s="569"/>
      <c r="V147" s="570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hidden="1" x14ac:dyDescent="0.2">
      <c r="A148" s="566"/>
      <c r="B148" s="566"/>
      <c r="C148" s="566"/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6"/>
      <c r="O148" s="567"/>
      <c r="P148" s="568" t="s">
        <v>72</v>
      </c>
      <c r="Q148" s="569"/>
      <c r="R148" s="569"/>
      <c r="S148" s="569"/>
      <c r="T148" s="569"/>
      <c r="U148" s="569"/>
      <c r="V148" s="570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hidden="1" customHeight="1" x14ac:dyDescent="0.25">
      <c r="A149" s="571" t="s">
        <v>64</v>
      </c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6"/>
      <c r="P149" s="566"/>
      <c r="Q149" s="566"/>
      <c r="R149" s="566"/>
      <c r="S149" s="566"/>
      <c r="T149" s="566"/>
      <c r="U149" s="566"/>
      <c r="V149" s="566"/>
      <c r="W149" s="566"/>
      <c r="X149" s="566"/>
      <c r="Y149" s="566"/>
      <c r="Z149" s="566"/>
      <c r="AA149" s="557"/>
      <c r="AB149" s="557"/>
      <c r="AC149" s="557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81">
        <v>4607091387667</v>
      </c>
      <c r="E150" s="582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81">
        <v>4607091387636</v>
      </c>
      <c r="E151" s="582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81">
        <v>4607091382426</v>
      </c>
      <c r="E152" s="582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61">
        <v>8</v>
      </c>
      <c r="Y152" s="562">
        <f>IFERROR(IF(X152="",0,CEILING((X152/$H152),1)*$H152),"")</f>
        <v>9</v>
      </c>
      <c r="Z152" s="36">
        <f>IFERROR(IF(Y152=0,"",ROUNDUP(Y152/H152,0)*0.01898),"")</f>
        <v>1.898E-2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8.5200000000000014</v>
      </c>
      <c r="BN152" s="64">
        <f>IFERROR(Y152*I152/H152,"0")</f>
        <v>9.5850000000000009</v>
      </c>
      <c r="BO152" s="64">
        <f>IFERROR(1/J152*(X152/H152),"0")</f>
        <v>1.3888888888888888E-2</v>
      </c>
      <c r="BP152" s="64">
        <f>IFERROR(1/J152*(Y152/H152),"0")</f>
        <v>1.5625E-2</v>
      </c>
    </row>
    <row r="153" spans="1:68" x14ac:dyDescent="0.2">
      <c r="A153" s="565"/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67"/>
      <c r="P153" s="568" t="s">
        <v>72</v>
      </c>
      <c r="Q153" s="569"/>
      <c r="R153" s="569"/>
      <c r="S153" s="569"/>
      <c r="T153" s="569"/>
      <c r="U153" s="569"/>
      <c r="V153" s="570"/>
      <c r="W153" s="37" t="s">
        <v>73</v>
      </c>
      <c r="X153" s="563">
        <f>IFERROR(X150/H150,"0")+IFERROR(X151/H151,"0")+IFERROR(X152/H152,"0")</f>
        <v>0.88888888888888884</v>
      </c>
      <c r="Y153" s="563">
        <f>IFERROR(Y150/H150,"0")+IFERROR(Y151/H151,"0")+IFERROR(Y152/H152,"0")</f>
        <v>1</v>
      </c>
      <c r="Z153" s="563">
        <f>IFERROR(IF(Z150="",0,Z150),"0")+IFERROR(IF(Z151="",0,Z151),"0")+IFERROR(IF(Z152="",0,Z152),"0")</f>
        <v>1.898E-2</v>
      </c>
      <c r="AA153" s="564"/>
      <c r="AB153" s="564"/>
      <c r="AC153" s="564"/>
    </row>
    <row r="154" spans="1:68" x14ac:dyDescent="0.2">
      <c r="A154" s="566"/>
      <c r="B154" s="566"/>
      <c r="C154" s="566"/>
      <c r="D154" s="566"/>
      <c r="E154" s="566"/>
      <c r="F154" s="566"/>
      <c r="G154" s="566"/>
      <c r="H154" s="566"/>
      <c r="I154" s="566"/>
      <c r="J154" s="566"/>
      <c r="K154" s="566"/>
      <c r="L154" s="566"/>
      <c r="M154" s="566"/>
      <c r="N154" s="566"/>
      <c r="O154" s="567"/>
      <c r="P154" s="568" t="s">
        <v>72</v>
      </c>
      <c r="Q154" s="569"/>
      <c r="R154" s="569"/>
      <c r="S154" s="569"/>
      <c r="T154" s="569"/>
      <c r="U154" s="569"/>
      <c r="V154" s="570"/>
      <c r="W154" s="37" t="s">
        <v>70</v>
      </c>
      <c r="X154" s="563">
        <f>IFERROR(SUM(X150:X152),"0")</f>
        <v>8</v>
      </c>
      <c r="Y154" s="563">
        <f>IFERROR(SUM(Y150:Y152),"0")</f>
        <v>9</v>
      </c>
      <c r="Z154" s="37"/>
      <c r="AA154" s="564"/>
      <c r="AB154" s="564"/>
      <c r="AC154" s="564"/>
    </row>
    <row r="155" spans="1:68" ht="27.75" hidden="1" customHeight="1" x14ac:dyDescent="0.2">
      <c r="A155" s="591" t="s">
        <v>260</v>
      </c>
      <c r="B155" s="592"/>
      <c r="C155" s="592"/>
      <c r="D155" s="592"/>
      <c r="E155" s="592"/>
      <c r="F155" s="592"/>
      <c r="G155" s="592"/>
      <c r="H155" s="592"/>
      <c r="I155" s="592"/>
      <c r="J155" s="592"/>
      <c r="K155" s="592"/>
      <c r="L155" s="592"/>
      <c r="M155" s="592"/>
      <c r="N155" s="592"/>
      <c r="O155" s="592"/>
      <c r="P155" s="592"/>
      <c r="Q155" s="592"/>
      <c r="R155" s="592"/>
      <c r="S155" s="592"/>
      <c r="T155" s="592"/>
      <c r="U155" s="592"/>
      <c r="V155" s="592"/>
      <c r="W155" s="592"/>
      <c r="X155" s="592"/>
      <c r="Y155" s="592"/>
      <c r="Z155" s="592"/>
      <c r="AA155" s="48"/>
      <c r="AB155" s="48"/>
      <c r="AC155" s="48"/>
    </row>
    <row r="156" spans="1:68" ht="16.5" hidden="1" customHeight="1" x14ac:dyDescent="0.25">
      <c r="A156" s="578" t="s">
        <v>261</v>
      </c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6"/>
      <c r="P156" s="566"/>
      <c r="Q156" s="566"/>
      <c r="R156" s="566"/>
      <c r="S156" s="566"/>
      <c r="T156" s="566"/>
      <c r="U156" s="566"/>
      <c r="V156" s="566"/>
      <c r="W156" s="566"/>
      <c r="X156" s="566"/>
      <c r="Y156" s="566"/>
      <c r="Z156" s="566"/>
      <c r="AA156" s="556"/>
      <c r="AB156" s="556"/>
      <c r="AC156" s="556"/>
    </row>
    <row r="157" spans="1:68" ht="14.25" hidden="1" customHeight="1" x14ac:dyDescent="0.25">
      <c r="A157" s="571" t="s">
        <v>139</v>
      </c>
      <c r="B157" s="566"/>
      <c r="C157" s="566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6"/>
      <c r="U157" s="566"/>
      <c r="V157" s="566"/>
      <c r="W157" s="566"/>
      <c r="X157" s="566"/>
      <c r="Y157" s="566"/>
      <c r="Z157" s="566"/>
      <c r="AA157" s="557"/>
      <c r="AB157" s="557"/>
      <c r="AC157" s="55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81">
        <v>4680115886223</v>
      </c>
      <c r="E158" s="582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5"/>
      <c r="B159" s="566"/>
      <c r="C159" s="566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67"/>
      <c r="P159" s="568" t="s">
        <v>72</v>
      </c>
      <c r="Q159" s="569"/>
      <c r="R159" s="569"/>
      <c r="S159" s="569"/>
      <c r="T159" s="569"/>
      <c r="U159" s="569"/>
      <c r="V159" s="57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hidden="1" x14ac:dyDescent="0.2">
      <c r="A160" s="566"/>
      <c r="B160" s="566"/>
      <c r="C160" s="566"/>
      <c r="D160" s="566"/>
      <c r="E160" s="566"/>
      <c r="F160" s="566"/>
      <c r="G160" s="566"/>
      <c r="H160" s="566"/>
      <c r="I160" s="566"/>
      <c r="J160" s="566"/>
      <c r="K160" s="566"/>
      <c r="L160" s="566"/>
      <c r="M160" s="566"/>
      <c r="N160" s="566"/>
      <c r="O160" s="567"/>
      <c r="P160" s="568" t="s">
        <v>72</v>
      </c>
      <c r="Q160" s="569"/>
      <c r="R160" s="569"/>
      <c r="S160" s="569"/>
      <c r="T160" s="569"/>
      <c r="U160" s="569"/>
      <c r="V160" s="57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hidden="1" customHeight="1" x14ac:dyDescent="0.25">
      <c r="A161" s="571" t="s">
        <v>64</v>
      </c>
      <c r="B161" s="566"/>
      <c r="C161" s="566"/>
      <c r="D161" s="566"/>
      <c r="E161" s="566"/>
      <c r="F161" s="566"/>
      <c r="G161" s="566"/>
      <c r="H161" s="566"/>
      <c r="I161" s="566"/>
      <c r="J161" s="566"/>
      <c r="K161" s="566"/>
      <c r="L161" s="566"/>
      <c r="M161" s="566"/>
      <c r="N161" s="566"/>
      <c r="O161" s="566"/>
      <c r="P161" s="566"/>
      <c r="Q161" s="566"/>
      <c r="R161" s="566"/>
      <c r="S161" s="566"/>
      <c r="T161" s="566"/>
      <c r="U161" s="566"/>
      <c r="V161" s="566"/>
      <c r="W161" s="566"/>
      <c r="X161" s="566"/>
      <c r="Y161" s="566"/>
      <c r="Z161" s="566"/>
      <c r="AA161" s="557"/>
      <c r="AB161" s="557"/>
      <c r="AC161" s="557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81">
        <v>4680115880993</v>
      </c>
      <c r="E162" s="582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81">
        <v>4680115881761</v>
      </c>
      <c r="E163" s="582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81">
        <v>4680115881563</v>
      </c>
      <c r="E164" s="582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81">
        <v>4680115880986</v>
      </c>
      <c r="E165" s="582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81">
        <v>4680115881785</v>
      </c>
      <c r="E166" s="582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81">
        <v>4680115886537</v>
      </c>
      <c r="E167" s="582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81">
        <v>4680115881679</v>
      </c>
      <c r="E168" s="582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81">
        <v>4680115880191</v>
      </c>
      <c r="E169" s="582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7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81">
        <v>4680115883963</v>
      </c>
      <c r="E170" s="582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5"/>
      <c r="B171" s="566"/>
      <c r="C171" s="566"/>
      <c r="D171" s="566"/>
      <c r="E171" s="566"/>
      <c r="F171" s="566"/>
      <c r="G171" s="566"/>
      <c r="H171" s="566"/>
      <c r="I171" s="566"/>
      <c r="J171" s="566"/>
      <c r="K171" s="566"/>
      <c r="L171" s="566"/>
      <c r="M171" s="566"/>
      <c r="N171" s="566"/>
      <c r="O171" s="567"/>
      <c r="P171" s="568" t="s">
        <v>72</v>
      </c>
      <c r="Q171" s="569"/>
      <c r="R171" s="569"/>
      <c r="S171" s="569"/>
      <c r="T171" s="569"/>
      <c r="U171" s="569"/>
      <c r="V171" s="57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0</v>
      </c>
      <c r="Y171" s="563">
        <f>IFERROR(Y162/H162,"0")+IFERROR(Y163/H163,"0")+IFERROR(Y164/H164,"0")+IFERROR(Y165/H165,"0")+IFERROR(Y166/H166,"0")+IFERROR(Y167/H167,"0")+IFERROR(Y168/H168,"0")+IFERROR(Y169/H169,"0")+IFERROR(Y170/H170,"0")</f>
        <v>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4"/>
      <c r="AB171" s="564"/>
      <c r="AC171" s="564"/>
    </row>
    <row r="172" spans="1:68" hidden="1" x14ac:dyDescent="0.2">
      <c r="A172" s="566"/>
      <c r="B172" s="566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67"/>
      <c r="P172" s="568" t="s">
        <v>72</v>
      </c>
      <c r="Q172" s="569"/>
      <c r="R172" s="569"/>
      <c r="S172" s="569"/>
      <c r="T172" s="569"/>
      <c r="U172" s="569"/>
      <c r="V172" s="570"/>
      <c r="W172" s="37" t="s">
        <v>70</v>
      </c>
      <c r="X172" s="563">
        <f>IFERROR(SUM(X162:X170),"0")</f>
        <v>0</v>
      </c>
      <c r="Y172" s="563">
        <f>IFERROR(SUM(Y162:Y170),"0")</f>
        <v>0</v>
      </c>
      <c r="Z172" s="37"/>
      <c r="AA172" s="564"/>
      <c r="AB172" s="564"/>
      <c r="AC172" s="564"/>
    </row>
    <row r="173" spans="1:68" ht="14.25" hidden="1" customHeight="1" x14ac:dyDescent="0.25">
      <c r="A173" s="571" t="s">
        <v>95</v>
      </c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6"/>
      <c r="P173" s="566"/>
      <c r="Q173" s="566"/>
      <c r="R173" s="566"/>
      <c r="S173" s="566"/>
      <c r="T173" s="566"/>
      <c r="U173" s="566"/>
      <c r="V173" s="566"/>
      <c r="W173" s="566"/>
      <c r="X173" s="566"/>
      <c r="Y173" s="566"/>
      <c r="Z173" s="566"/>
      <c r="AA173" s="557"/>
      <c r="AB173" s="557"/>
      <c r="AC173" s="557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81">
        <v>4680115886780</v>
      </c>
      <c r="E174" s="582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81">
        <v>4680115886742</v>
      </c>
      <c r="E175" s="582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81">
        <v>4680115886766</v>
      </c>
      <c r="E176" s="582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1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5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68" t="s">
        <v>72</v>
      </c>
      <c r="Q177" s="569"/>
      <c r="R177" s="569"/>
      <c r="S177" s="569"/>
      <c r="T177" s="569"/>
      <c r="U177" s="569"/>
      <c r="V177" s="570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hidden="1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8" t="s">
        <v>72</v>
      </c>
      <c r="Q178" s="569"/>
      <c r="R178" s="569"/>
      <c r="S178" s="569"/>
      <c r="T178" s="569"/>
      <c r="U178" s="569"/>
      <c r="V178" s="570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hidden="1" customHeight="1" x14ac:dyDescent="0.25">
      <c r="A179" s="571" t="s">
        <v>298</v>
      </c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  <c r="X179" s="566"/>
      <c r="Y179" s="566"/>
      <c r="Z179" s="566"/>
      <c r="AA179" s="557"/>
      <c r="AB179" s="557"/>
      <c r="AC179" s="557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81">
        <v>4680115886797</v>
      </c>
      <c r="E180" s="582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5"/>
      <c r="B181" s="566"/>
      <c r="C181" s="566"/>
      <c r="D181" s="566"/>
      <c r="E181" s="566"/>
      <c r="F181" s="566"/>
      <c r="G181" s="566"/>
      <c r="H181" s="566"/>
      <c r="I181" s="566"/>
      <c r="J181" s="566"/>
      <c r="K181" s="566"/>
      <c r="L181" s="566"/>
      <c r="M181" s="566"/>
      <c r="N181" s="566"/>
      <c r="O181" s="567"/>
      <c r="P181" s="568" t="s">
        <v>72</v>
      </c>
      <c r="Q181" s="569"/>
      <c r="R181" s="569"/>
      <c r="S181" s="569"/>
      <c r="T181" s="569"/>
      <c r="U181" s="569"/>
      <c r="V181" s="570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hidden="1" x14ac:dyDescent="0.2">
      <c r="A182" s="566"/>
      <c r="B182" s="566"/>
      <c r="C182" s="566"/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6"/>
      <c r="O182" s="567"/>
      <c r="P182" s="568" t="s">
        <v>72</v>
      </c>
      <c r="Q182" s="569"/>
      <c r="R182" s="569"/>
      <c r="S182" s="569"/>
      <c r="T182" s="569"/>
      <c r="U182" s="569"/>
      <c r="V182" s="570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hidden="1" customHeight="1" x14ac:dyDescent="0.25">
      <c r="A183" s="578" t="s">
        <v>301</v>
      </c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6"/>
      <c r="P183" s="566"/>
      <c r="Q183" s="566"/>
      <c r="R183" s="566"/>
      <c r="S183" s="566"/>
      <c r="T183" s="566"/>
      <c r="U183" s="566"/>
      <c r="V183" s="566"/>
      <c r="W183" s="566"/>
      <c r="X183" s="566"/>
      <c r="Y183" s="566"/>
      <c r="Z183" s="566"/>
      <c r="AA183" s="556"/>
      <c r="AB183" s="556"/>
      <c r="AC183" s="556"/>
    </row>
    <row r="184" spans="1:68" ht="14.25" hidden="1" customHeight="1" x14ac:dyDescent="0.25">
      <c r="A184" s="571" t="s">
        <v>103</v>
      </c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6"/>
      <c r="P184" s="566"/>
      <c r="Q184" s="566"/>
      <c r="R184" s="566"/>
      <c r="S184" s="566"/>
      <c r="T184" s="566"/>
      <c r="U184" s="566"/>
      <c r="V184" s="566"/>
      <c r="W184" s="566"/>
      <c r="X184" s="566"/>
      <c r="Y184" s="566"/>
      <c r="Z184" s="566"/>
      <c r="AA184" s="557"/>
      <c r="AB184" s="557"/>
      <c r="AC184" s="55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81">
        <v>4680115881402</v>
      </c>
      <c r="E185" s="582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81">
        <v>4680115881396</v>
      </c>
      <c r="E186" s="582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5"/>
      <c r="B187" s="566"/>
      <c r="C187" s="566"/>
      <c r="D187" s="566"/>
      <c r="E187" s="566"/>
      <c r="F187" s="566"/>
      <c r="G187" s="566"/>
      <c r="H187" s="566"/>
      <c r="I187" s="566"/>
      <c r="J187" s="566"/>
      <c r="K187" s="566"/>
      <c r="L187" s="566"/>
      <c r="M187" s="566"/>
      <c r="N187" s="566"/>
      <c r="O187" s="567"/>
      <c r="P187" s="568" t="s">
        <v>72</v>
      </c>
      <c r="Q187" s="569"/>
      <c r="R187" s="569"/>
      <c r="S187" s="569"/>
      <c r="T187" s="569"/>
      <c r="U187" s="569"/>
      <c r="V187" s="57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hidden="1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68" t="s">
        <v>72</v>
      </c>
      <c r="Q188" s="569"/>
      <c r="R188" s="569"/>
      <c r="S188" s="569"/>
      <c r="T188" s="569"/>
      <c r="U188" s="569"/>
      <c r="V188" s="57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hidden="1" customHeight="1" x14ac:dyDescent="0.25">
      <c r="A189" s="571" t="s">
        <v>139</v>
      </c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6"/>
      <c r="P189" s="566"/>
      <c r="Q189" s="566"/>
      <c r="R189" s="566"/>
      <c r="S189" s="566"/>
      <c r="T189" s="566"/>
      <c r="U189" s="566"/>
      <c r="V189" s="566"/>
      <c r="W189" s="566"/>
      <c r="X189" s="566"/>
      <c r="Y189" s="566"/>
      <c r="Z189" s="566"/>
      <c r="AA189" s="557"/>
      <c r="AB189" s="557"/>
      <c r="AC189" s="55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81">
        <v>4680115882935</v>
      </c>
      <c r="E190" s="582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81">
        <v>4680115880764</v>
      </c>
      <c r="E191" s="582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5"/>
      <c r="B192" s="566"/>
      <c r="C192" s="566"/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6"/>
      <c r="O192" s="567"/>
      <c r="P192" s="568" t="s">
        <v>72</v>
      </c>
      <c r="Q192" s="569"/>
      <c r="R192" s="569"/>
      <c r="S192" s="569"/>
      <c r="T192" s="569"/>
      <c r="U192" s="569"/>
      <c r="V192" s="57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hidden="1" x14ac:dyDescent="0.2">
      <c r="A193" s="566"/>
      <c r="B193" s="566"/>
      <c r="C193" s="566"/>
      <c r="D193" s="566"/>
      <c r="E193" s="566"/>
      <c r="F193" s="566"/>
      <c r="G193" s="566"/>
      <c r="H193" s="566"/>
      <c r="I193" s="566"/>
      <c r="J193" s="566"/>
      <c r="K193" s="566"/>
      <c r="L193" s="566"/>
      <c r="M193" s="566"/>
      <c r="N193" s="566"/>
      <c r="O193" s="567"/>
      <c r="P193" s="568" t="s">
        <v>72</v>
      </c>
      <c r="Q193" s="569"/>
      <c r="R193" s="569"/>
      <c r="S193" s="569"/>
      <c r="T193" s="569"/>
      <c r="U193" s="569"/>
      <c r="V193" s="57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hidden="1" customHeight="1" x14ac:dyDescent="0.25">
      <c r="A194" s="571" t="s">
        <v>64</v>
      </c>
      <c r="B194" s="566"/>
      <c r="C194" s="566"/>
      <c r="D194" s="566"/>
      <c r="E194" s="566"/>
      <c r="F194" s="566"/>
      <c r="G194" s="566"/>
      <c r="H194" s="566"/>
      <c r="I194" s="566"/>
      <c r="J194" s="566"/>
      <c r="K194" s="566"/>
      <c r="L194" s="566"/>
      <c r="M194" s="566"/>
      <c r="N194" s="566"/>
      <c r="O194" s="566"/>
      <c r="P194" s="566"/>
      <c r="Q194" s="566"/>
      <c r="R194" s="566"/>
      <c r="S194" s="566"/>
      <c r="T194" s="566"/>
      <c r="U194" s="566"/>
      <c r="V194" s="566"/>
      <c r="W194" s="566"/>
      <c r="X194" s="566"/>
      <c r="Y194" s="566"/>
      <c r="Z194" s="566"/>
      <c r="AA194" s="557"/>
      <c r="AB194" s="557"/>
      <c r="AC194" s="557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81">
        <v>4680115882683</v>
      </c>
      <c r="E195" s="582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81">
        <v>4680115882690</v>
      </c>
      <c r="E196" s="582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81">
        <v>4680115882669</v>
      </c>
      <c r="E197" s="582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81">
        <v>4680115882676</v>
      </c>
      <c r="E198" s="582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81">
        <v>4680115884014</v>
      </c>
      <c r="E199" s="582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81">
        <v>4680115884007</v>
      </c>
      <c r="E200" s="582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81">
        <v>4680115884038</v>
      </c>
      <c r="E201" s="582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81">
        <v>4680115884021</v>
      </c>
      <c r="E202" s="582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5"/>
      <c r="B203" s="566"/>
      <c r="C203" s="566"/>
      <c r="D203" s="566"/>
      <c r="E203" s="566"/>
      <c r="F203" s="566"/>
      <c r="G203" s="566"/>
      <c r="H203" s="566"/>
      <c r="I203" s="566"/>
      <c r="J203" s="566"/>
      <c r="K203" s="566"/>
      <c r="L203" s="566"/>
      <c r="M203" s="566"/>
      <c r="N203" s="566"/>
      <c r="O203" s="567"/>
      <c r="P203" s="568" t="s">
        <v>72</v>
      </c>
      <c r="Q203" s="569"/>
      <c r="R203" s="569"/>
      <c r="S203" s="569"/>
      <c r="T203" s="569"/>
      <c r="U203" s="569"/>
      <c r="V203" s="57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0</v>
      </c>
      <c r="Y203" s="563">
        <f>IFERROR(Y195/H195,"0")+IFERROR(Y196/H196,"0")+IFERROR(Y197/H197,"0")+IFERROR(Y198/H198,"0")+IFERROR(Y199/H199,"0")+IFERROR(Y200/H200,"0")+IFERROR(Y201/H201,"0")+IFERROR(Y202/H202,"0")</f>
        <v>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4"/>
      <c r="AB203" s="564"/>
      <c r="AC203" s="564"/>
    </row>
    <row r="204" spans="1:68" hidden="1" x14ac:dyDescent="0.2">
      <c r="A204" s="566"/>
      <c r="B204" s="566"/>
      <c r="C204" s="566"/>
      <c r="D204" s="566"/>
      <c r="E204" s="566"/>
      <c r="F204" s="566"/>
      <c r="G204" s="566"/>
      <c r="H204" s="566"/>
      <c r="I204" s="566"/>
      <c r="J204" s="566"/>
      <c r="K204" s="566"/>
      <c r="L204" s="566"/>
      <c r="M204" s="566"/>
      <c r="N204" s="566"/>
      <c r="O204" s="567"/>
      <c r="P204" s="568" t="s">
        <v>72</v>
      </c>
      <c r="Q204" s="569"/>
      <c r="R204" s="569"/>
      <c r="S204" s="569"/>
      <c r="T204" s="569"/>
      <c r="U204" s="569"/>
      <c r="V204" s="570"/>
      <c r="W204" s="37" t="s">
        <v>70</v>
      </c>
      <c r="X204" s="563">
        <f>IFERROR(SUM(X195:X202),"0")</f>
        <v>0</v>
      </c>
      <c r="Y204" s="563">
        <f>IFERROR(SUM(Y195:Y202),"0")</f>
        <v>0</v>
      </c>
      <c r="Z204" s="37"/>
      <c r="AA204" s="564"/>
      <c r="AB204" s="564"/>
      <c r="AC204" s="564"/>
    </row>
    <row r="205" spans="1:68" ht="14.25" hidden="1" customHeight="1" x14ac:dyDescent="0.25">
      <c r="A205" s="571" t="s">
        <v>74</v>
      </c>
      <c r="B205" s="566"/>
      <c r="C205" s="566"/>
      <c r="D205" s="566"/>
      <c r="E205" s="566"/>
      <c r="F205" s="566"/>
      <c r="G205" s="566"/>
      <c r="H205" s="566"/>
      <c r="I205" s="566"/>
      <c r="J205" s="566"/>
      <c r="K205" s="566"/>
      <c r="L205" s="566"/>
      <c r="M205" s="566"/>
      <c r="N205" s="566"/>
      <c r="O205" s="566"/>
      <c r="P205" s="566"/>
      <c r="Q205" s="566"/>
      <c r="R205" s="566"/>
      <c r="S205" s="566"/>
      <c r="T205" s="566"/>
      <c r="U205" s="566"/>
      <c r="V205" s="566"/>
      <c r="W205" s="566"/>
      <c r="X205" s="566"/>
      <c r="Y205" s="566"/>
      <c r="Z205" s="566"/>
      <c r="AA205" s="557"/>
      <c r="AB205" s="557"/>
      <c r="AC205" s="55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81">
        <v>4680115881594</v>
      </c>
      <c r="E206" s="582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81">
        <v>4680115881617</v>
      </c>
      <c r="E207" s="582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81">
        <v>4680115880573</v>
      </c>
      <c r="E208" s="582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81">
        <v>4680115882195</v>
      </c>
      <c r="E209" s="582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81">
        <v>4680115882607</v>
      </c>
      <c r="E210" s="582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81">
        <v>4680115880092</v>
      </c>
      <c r="E211" s="582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6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61">
        <v>5.4</v>
      </c>
      <c r="Y211" s="562">
        <f t="shared" si="26"/>
        <v>7.1999999999999993</v>
      </c>
      <c r="Z211" s="36">
        <f t="shared" si="31"/>
        <v>1.9529999999999999E-2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5.9670000000000014</v>
      </c>
      <c r="BN211" s="64">
        <f t="shared" si="28"/>
        <v>7.9560000000000004</v>
      </c>
      <c r="BO211" s="64">
        <f t="shared" si="29"/>
        <v>1.2362637362637366E-2</v>
      </c>
      <c r="BP211" s="64">
        <f t="shared" si="30"/>
        <v>1.6483516483516484E-2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81">
        <v>4680115880221</v>
      </c>
      <c r="E212" s="582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81">
        <v>4680115880504</v>
      </c>
      <c r="E213" s="582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81">
        <v>4680115882164</v>
      </c>
      <c r="E214" s="582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5"/>
      <c r="B215" s="566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67"/>
      <c r="P215" s="568" t="s">
        <v>72</v>
      </c>
      <c r="Q215" s="569"/>
      <c r="R215" s="569"/>
      <c r="S215" s="569"/>
      <c r="T215" s="569"/>
      <c r="U215" s="569"/>
      <c r="V215" s="57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2.2500000000000004</v>
      </c>
      <c r="Y215" s="563">
        <f>IFERROR(Y206/H206,"0")+IFERROR(Y207/H207,"0")+IFERROR(Y208/H208,"0")+IFERROR(Y209/H209,"0")+IFERROR(Y210/H210,"0")+IFERROR(Y211/H211,"0")+IFERROR(Y212/H212,"0")+IFERROR(Y213/H213,"0")+IFERROR(Y214/H214,"0")</f>
        <v>3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1.9529999999999999E-2</v>
      </c>
      <c r="AA215" s="564"/>
      <c r="AB215" s="564"/>
      <c r="AC215" s="564"/>
    </row>
    <row r="216" spans="1:68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68" t="s">
        <v>72</v>
      </c>
      <c r="Q216" s="569"/>
      <c r="R216" s="569"/>
      <c r="S216" s="569"/>
      <c r="T216" s="569"/>
      <c r="U216" s="569"/>
      <c r="V216" s="570"/>
      <c r="W216" s="37" t="s">
        <v>70</v>
      </c>
      <c r="X216" s="563">
        <f>IFERROR(SUM(X206:X214),"0")</f>
        <v>5.4</v>
      </c>
      <c r="Y216" s="563">
        <f>IFERROR(SUM(Y206:Y214),"0")</f>
        <v>7.1999999999999993</v>
      </c>
      <c r="Z216" s="37"/>
      <c r="AA216" s="564"/>
      <c r="AB216" s="564"/>
      <c r="AC216" s="564"/>
    </row>
    <row r="217" spans="1:68" ht="14.25" hidden="1" customHeight="1" x14ac:dyDescent="0.25">
      <c r="A217" s="571" t="s">
        <v>174</v>
      </c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6"/>
      <c r="P217" s="566"/>
      <c r="Q217" s="566"/>
      <c r="R217" s="566"/>
      <c r="S217" s="566"/>
      <c r="T217" s="566"/>
      <c r="U217" s="566"/>
      <c r="V217" s="566"/>
      <c r="W217" s="566"/>
      <c r="X217" s="566"/>
      <c r="Y217" s="566"/>
      <c r="Z217" s="566"/>
      <c r="AA217" s="557"/>
      <c r="AB217" s="557"/>
      <c r="AC217" s="557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81">
        <v>4680115880818</v>
      </c>
      <c r="E218" s="582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81">
        <v>4680115880801</v>
      </c>
      <c r="E219" s="582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6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5"/>
      <c r="B220" s="566"/>
      <c r="C220" s="566"/>
      <c r="D220" s="566"/>
      <c r="E220" s="566"/>
      <c r="F220" s="566"/>
      <c r="G220" s="566"/>
      <c r="H220" s="566"/>
      <c r="I220" s="566"/>
      <c r="J220" s="566"/>
      <c r="K220" s="566"/>
      <c r="L220" s="566"/>
      <c r="M220" s="566"/>
      <c r="N220" s="566"/>
      <c r="O220" s="567"/>
      <c r="P220" s="568" t="s">
        <v>72</v>
      </c>
      <c r="Q220" s="569"/>
      <c r="R220" s="569"/>
      <c r="S220" s="569"/>
      <c r="T220" s="569"/>
      <c r="U220" s="569"/>
      <c r="V220" s="57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hidden="1" x14ac:dyDescent="0.2">
      <c r="A221" s="566"/>
      <c r="B221" s="566"/>
      <c r="C221" s="566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67"/>
      <c r="P221" s="568" t="s">
        <v>72</v>
      </c>
      <c r="Q221" s="569"/>
      <c r="R221" s="569"/>
      <c r="S221" s="569"/>
      <c r="T221" s="569"/>
      <c r="U221" s="569"/>
      <c r="V221" s="57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hidden="1" customHeight="1" x14ac:dyDescent="0.25">
      <c r="A222" s="578" t="s">
        <v>362</v>
      </c>
      <c r="B222" s="566"/>
      <c r="C222" s="566"/>
      <c r="D222" s="566"/>
      <c r="E222" s="566"/>
      <c r="F222" s="566"/>
      <c r="G222" s="566"/>
      <c r="H222" s="566"/>
      <c r="I222" s="566"/>
      <c r="J222" s="566"/>
      <c r="K222" s="566"/>
      <c r="L222" s="566"/>
      <c r="M222" s="566"/>
      <c r="N222" s="566"/>
      <c r="O222" s="566"/>
      <c r="P222" s="566"/>
      <c r="Q222" s="566"/>
      <c r="R222" s="566"/>
      <c r="S222" s="566"/>
      <c r="T222" s="566"/>
      <c r="U222" s="566"/>
      <c r="V222" s="566"/>
      <c r="W222" s="566"/>
      <c r="X222" s="566"/>
      <c r="Y222" s="566"/>
      <c r="Z222" s="566"/>
      <c r="AA222" s="556"/>
      <c r="AB222" s="556"/>
      <c r="AC222" s="556"/>
    </row>
    <row r="223" spans="1:68" ht="14.25" hidden="1" customHeight="1" x14ac:dyDescent="0.25">
      <c r="A223" s="571" t="s">
        <v>103</v>
      </c>
      <c r="B223" s="566"/>
      <c r="C223" s="566"/>
      <c r="D223" s="566"/>
      <c r="E223" s="566"/>
      <c r="F223" s="566"/>
      <c r="G223" s="566"/>
      <c r="H223" s="566"/>
      <c r="I223" s="566"/>
      <c r="J223" s="566"/>
      <c r="K223" s="566"/>
      <c r="L223" s="566"/>
      <c r="M223" s="566"/>
      <c r="N223" s="566"/>
      <c r="O223" s="566"/>
      <c r="P223" s="566"/>
      <c r="Q223" s="566"/>
      <c r="R223" s="566"/>
      <c r="S223" s="566"/>
      <c r="T223" s="566"/>
      <c r="U223" s="566"/>
      <c r="V223" s="566"/>
      <c r="W223" s="566"/>
      <c r="X223" s="566"/>
      <c r="Y223" s="566"/>
      <c r="Z223" s="566"/>
      <c r="AA223" s="557"/>
      <c r="AB223" s="557"/>
      <c r="AC223" s="557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81">
        <v>4680115884137</v>
      </c>
      <c r="E224" s="582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81">
        <v>4680115884236</v>
      </c>
      <c r="E225" s="582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81">
        <v>4680115884175</v>
      </c>
      <c r="E226" s="582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81">
        <v>4680115884144</v>
      </c>
      <c r="E227" s="582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81">
        <v>4680115886551</v>
      </c>
      <c r="E228" s="582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81">
        <v>4680115884182</v>
      </c>
      <c r="E229" s="582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81">
        <v>4680115884205</v>
      </c>
      <c r="E230" s="582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5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7"/>
      <c r="P231" s="568" t="s">
        <v>72</v>
      </c>
      <c r="Q231" s="569"/>
      <c r="R231" s="569"/>
      <c r="S231" s="569"/>
      <c r="T231" s="569"/>
      <c r="U231" s="569"/>
      <c r="V231" s="57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hidden="1" x14ac:dyDescent="0.2">
      <c r="A232" s="566"/>
      <c r="B232" s="566"/>
      <c r="C232" s="566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67"/>
      <c r="P232" s="568" t="s">
        <v>72</v>
      </c>
      <c r="Q232" s="569"/>
      <c r="R232" s="569"/>
      <c r="S232" s="569"/>
      <c r="T232" s="569"/>
      <c r="U232" s="569"/>
      <c r="V232" s="570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hidden="1" customHeight="1" x14ac:dyDescent="0.25">
      <c r="A233" s="571" t="s">
        <v>139</v>
      </c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6"/>
      <c r="P233" s="566"/>
      <c r="Q233" s="566"/>
      <c r="R233" s="566"/>
      <c r="S233" s="566"/>
      <c r="T233" s="566"/>
      <c r="U233" s="566"/>
      <c r="V233" s="566"/>
      <c r="W233" s="566"/>
      <c r="X233" s="566"/>
      <c r="Y233" s="566"/>
      <c r="Z233" s="566"/>
      <c r="AA233" s="557"/>
      <c r="AB233" s="557"/>
      <c r="AC233" s="55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81">
        <v>4680115885981</v>
      </c>
      <c r="E234" s="582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5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67"/>
      <c r="P235" s="568" t="s">
        <v>72</v>
      </c>
      <c r="Q235" s="569"/>
      <c r="R235" s="569"/>
      <c r="S235" s="569"/>
      <c r="T235" s="569"/>
      <c r="U235" s="569"/>
      <c r="V235" s="57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hidden="1" x14ac:dyDescent="0.2">
      <c r="A236" s="566"/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67"/>
      <c r="P236" s="568" t="s">
        <v>72</v>
      </c>
      <c r="Q236" s="569"/>
      <c r="R236" s="569"/>
      <c r="S236" s="569"/>
      <c r="T236" s="569"/>
      <c r="U236" s="569"/>
      <c r="V236" s="57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hidden="1" customHeight="1" x14ac:dyDescent="0.25">
      <c r="A237" s="571" t="s">
        <v>384</v>
      </c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6"/>
      <c r="P237" s="566"/>
      <c r="Q237" s="566"/>
      <c r="R237" s="566"/>
      <c r="S237" s="566"/>
      <c r="T237" s="566"/>
      <c r="U237" s="566"/>
      <c r="V237" s="566"/>
      <c r="W237" s="566"/>
      <c r="X237" s="566"/>
      <c r="Y237" s="566"/>
      <c r="Z237" s="566"/>
      <c r="AA237" s="557"/>
      <c r="AB237" s="557"/>
      <c r="AC237" s="557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81">
        <v>4680115886803</v>
      </c>
      <c r="E238" s="582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5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5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7"/>
      <c r="P239" s="568" t="s">
        <v>72</v>
      </c>
      <c r="Q239" s="569"/>
      <c r="R239" s="569"/>
      <c r="S239" s="569"/>
      <c r="T239" s="569"/>
      <c r="U239" s="569"/>
      <c r="V239" s="570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hidden="1" x14ac:dyDescent="0.2">
      <c r="A240" s="566"/>
      <c r="B240" s="566"/>
      <c r="C240" s="566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67"/>
      <c r="P240" s="568" t="s">
        <v>72</v>
      </c>
      <c r="Q240" s="569"/>
      <c r="R240" s="569"/>
      <c r="S240" s="569"/>
      <c r="T240" s="569"/>
      <c r="U240" s="569"/>
      <c r="V240" s="570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hidden="1" customHeight="1" x14ac:dyDescent="0.25">
      <c r="A241" s="571" t="s">
        <v>389</v>
      </c>
      <c r="B241" s="566"/>
      <c r="C241" s="566"/>
      <c r="D241" s="566"/>
      <c r="E241" s="566"/>
      <c r="F241" s="566"/>
      <c r="G241" s="566"/>
      <c r="H241" s="566"/>
      <c r="I241" s="566"/>
      <c r="J241" s="566"/>
      <c r="K241" s="566"/>
      <c r="L241" s="566"/>
      <c r="M241" s="566"/>
      <c r="N241" s="566"/>
      <c r="O241" s="566"/>
      <c r="P241" s="566"/>
      <c r="Q241" s="566"/>
      <c r="R241" s="566"/>
      <c r="S241" s="566"/>
      <c r="T241" s="566"/>
      <c r="U241" s="566"/>
      <c r="V241" s="566"/>
      <c r="W241" s="566"/>
      <c r="X241" s="566"/>
      <c r="Y241" s="566"/>
      <c r="Z241" s="566"/>
      <c r="AA241" s="557"/>
      <c r="AB241" s="557"/>
      <c r="AC241" s="557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81">
        <v>4680115886704</v>
      </c>
      <c r="E242" s="582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81">
        <v>4680115886681</v>
      </c>
      <c r="E243" s="582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85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81">
        <v>4680115886735</v>
      </c>
      <c r="E244" s="582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2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81">
        <v>4680115886728</v>
      </c>
      <c r="E245" s="582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81">
        <v>4680115886711</v>
      </c>
      <c r="E246" s="582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5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67"/>
      <c r="P247" s="568" t="s">
        <v>72</v>
      </c>
      <c r="Q247" s="569"/>
      <c r="R247" s="569"/>
      <c r="S247" s="569"/>
      <c r="T247" s="569"/>
      <c r="U247" s="569"/>
      <c r="V247" s="570"/>
      <c r="W247" s="37" t="s">
        <v>73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hidden="1" x14ac:dyDescent="0.2">
      <c r="A248" s="566"/>
      <c r="B248" s="566"/>
      <c r="C248" s="566"/>
      <c r="D248" s="566"/>
      <c r="E248" s="566"/>
      <c r="F248" s="566"/>
      <c r="G248" s="566"/>
      <c r="H248" s="566"/>
      <c r="I248" s="566"/>
      <c r="J248" s="566"/>
      <c r="K248" s="566"/>
      <c r="L248" s="566"/>
      <c r="M248" s="566"/>
      <c r="N248" s="566"/>
      <c r="O248" s="567"/>
      <c r="P248" s="568" t="s">
        <v>72</v>
      </c>
      <c r="Q248" s="569"/>
      <c r="R248" s="569"/>
      <c r="S248" s="569"/>
      <c r="T248" s="569"/>
      <c r="U248" s="569"/>
      <c r="V248" s="570"/>
      <c r="W248" s="37" t="s">
        <v>70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hidden="1" customHeight="1" x14ac:dyDescent="0.25">
      <c r="A249" s="578" t="s">
        <v>402</v>
      </c>
      <c r="B249" s="566"/>
      <c r="C249" s="566"/>
      <c r="D249" s="566"/>
      <c r="E249" s="566"/>
      <c r="F249" s="566"/>
      <c r="G249" s="566"/>
      <c r="H249" s="566"/>
      <c r="I249" s="566"/>
      <c r="J249" s="566"/>
      <c r="K249" s="566"/>
      <c r="L249" s="566"/>
      <c r="M249" s="566"/>
      <c r="N249" s="566"/>
      <c r="O249" s="566"/>
      <c r="P249" s="566"/>
      <c r="Q249" s="566"/>
      <c r="R249" s="566"/>
      <c r="S249" s="566"/>
      <c r="T249" s="566"/>
      <c r="U249" s="566"/>
      <c r="V249" s="566"/>
      <c r="W249" s="566"/>
      <c r="X249" s="566"/>
      <c r="Y249" s="566"/>
      <c r="Z249" s="566"/>
      <c r="AA249" s="556"/>
      <c r="AB249" s="556"/>
      <c r="AC249" s="556"/>
    </row>
    <row r="250" spans="1:68" ht="14.25" hidden="1" customHeight="1" x14ac:dyDescent="0.25">
      <c r="A250" s="571" t="s">
        <v>103</v>
      </c>
      <c r="B250" s="566"/>
      <c r="C250" s="566"/>
      <c r="D250" s="566"/>
      <c r="E250" s="566"/>
      <c r="F250" s="566"/>
      <c r="G250" s="566"/>
      <c r="H250" s="566"/>
      <c r="I250" s="566"/>
      <c r="J250" s="566"/>
      <c r="K250" s="566"/>
      <c r="L250" s="566"/>
      <c r="M250" s="566"/>
      <c r="N250" s="566"/>
      <c r="O250" s="566"/>
      <c r="P250" s="566"/>
      <c r="Q250" s="566"/>
      <c r="R250" s="566"/>
      <c r="S250" s="566"/>
      <c r="T250" s="566"/>
      <c r="U250" s="566"/>
      <c r="V250" s="566"/>
      <c r="W250" s="566"/>
      <c r="X250" s="566"/>
      <c r="Y250" s="566"/>
      <c r="Z250" s="566"/>
      <c r="AA250" s="557"/>
      <c r="AB250" s="557"/>
      <c r="AC250" s="557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81">
        <v>4680115885837</v>
      </c>
      <c r="E251" s="582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81">
        <v>4680115885806</v>
      </c>
      <c r="E252" s="582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61">
        <v>70</v>
      </c>
      <c r="Y252" s="562">
        <f>IFERROR(IF(X252="",0,CEILING((X252/$H252),1)*$H252),"")</f>
        <v>75.600000000000009</v>
      </c>
      <c r="Z252" s="36">
        <f>IFERROR(IF(Y252=0,"",ROUNDUP(Y252/H252,0)*0.01898),"")</f>
        <v>0.13286000000000001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72.819444444444429</v>
      </c>
      <c r="BN252" s="64">
        <f>IFERROR(Y252*I252/H252,"0")</f>
        <v>78.64500000000001</v>
      </c>
      <c r="BO252" s="64">
        <f>IFERROR(1/J252*(X252/H252),"0")</f>
        <v>0.10127314814814814</v>
      </c>
      <c r="BP252" s="64">
        <f>IFERROR(1/J252*(Y252/H252),"0")</f>
        <v>0.109375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81">
        <v>4680115885851</v>
      </c>
      <c r="E253" s="582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81">
        <v>4680115885844</v>
      </c>
      <c r="E254" s="582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81">
        <v>4680115885820</v>
      </c>
      <c r="E255" s="582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5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67"/>
      <c r="P256" s="568" t="s">
        <v>72</v>
      </c>
      <c r="Q256" s="569"/>
      <c r="R256" s="569"/>
      <c r="S256" s="569"/>
      <c r="T256" s="569"/>
      <c r="U256" s="569"/>
      <c r="V256" s="570"/>
      <c r="W256" s="37" t="s">
        <v>73</v>
      </c>
      <c r="X256" s="563">
        <f>IFERROR(X251/H251,"0")+IFERROR(X252/H252,"0")+IFERROR(X253/H253,"0")+IFERROR(X254/H254,"0")+IFERROR(X255/H255,"0")</f>
        <v>6.481481481481481</v>
      </c>
      <c r="Y256" s="563">
        <f>IFERROR(Y251/H251,"0")+IFERROR(Y252/H252,"0")+IFERROR(Y253/H253,"0")+IFERROR(Y254/H254,"0")+IFERROR(Y255/H255,"0")</f>
        <v>7</v>
      </c>
      <c r="Z256" s="563">
        <f>IFERROR(IF(Z251="",0,Z251),"0")+IFERROR(IF(Z252="",0,Z252),"0")+IFERROR(IF(Z253="",0,Z253),"0")+IFERROR(IF(Z254="",0,Z254),"0")+IFERROR(IF(Z255="",0,Z255),"0")</f>
        <v>0.13286000000000001</v>
      </c>
      <c r="AA256" s="564"/>
      <c r="AB256" s="564"/>
      <c r="AC256" s="564"/>
    </row>
    <row r="257" spans="1:68" x14ac:dyDescent="0.2">
      <c r="A257" s="566"/>
      <c r="B257" s="566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N257" s="566"/>
      <c r="O257" s="567"/>
      <c r="P257" s="568" t="s">
        <v>72</v>
      </c>
      <c r="Q257" s="569"/>
      <c r="R257" s="569"/>
      <c r="S257" s="569"/>
      <c r="T257" s="569"/>
      <c r="U257" s="569"/>
      <c r="V257" s="570"/>
      <c r="W257" s="37" t="s">
        <v>70</v>
      </c>
      <c r="X257" s="563">
        <f>IFERROR(SUM(X251:X255),"0")</f>
        <v>70</v>
      </c>
      <c r="Y257" s="563">
        <f>IFERROR(SUM(Y251:Y255),"0")</f>
        <v>75.600000000000009</v>
      </c>
      <c r="Z257" s="37"/>
      <c r="AA257" s="564"/>
      <c r="AB257" s="564"/>
      <c r="AC257" s="564"/>
    </row>
    <row r="258" spans="1:68" ht="16.5" hidden="1" customHeight="1" x14ac:dyDescent="0.25">
      <c r="A258" s="578" t="s">
        <v>418</v>
      </c>
      <c r="B258" s="566"/>
      <c r="C258" s="566"/>
      <c r="D258" s="566"/>
      <c r="E258" s="566"/>
      <c r="F258" s="566"/>
      <c r="G258" s="566"/>
      <c r="H258" s="566"/>
      <c r="I258" s="566"/>
      <c r="J258" s="566"/>
      <c r="K258" s="566"/>
      <c r="L258" s="566"/>
      <c r="M258" s="566"/>
      <c r="N258" s="566"/>
      <c r="O258" s="566"/>
      <c r="P258" s="566"/>
      <c r="Q258" s="566"/>
      <c r="R258" s="566"/>
      <c r="S258" s="566"/>
      <c r="T258" s="566"/>
      <c r="U258" s="566"/>
      <c r="V258" s="566"/>
      <c r="W258" s="566"/>
      <c r="X258" s="566"/>
      <c r="Y258" s="566"/>
      <c r="Z258" s="566"/>
      <c r="AA258" s="556"/>
      <c r="AB258" s="556"/>
      <c r="AC258" s="556"/>
    </row>
    <row r="259" spans="1:68" ht="14.25" hidden="1" customHeight="1" x14ac:dyDescent="0.25">
      <c r="A259" s="571" t="s">
        <v>103</v>
      </c>
      <c r="B259" s="566"/>
      <c r="C259" s="566"/>
      <c r="D259" s="566"/>
      <c r="E259" s="566"/>
      <c r="F259" s="566"/>
      <c r="G259" s="566"/>
      <c r="H259" s="566"/>
      <c r="I259" s="566"/>
      <c r="J259" s="566"/>
      <c r="K259" s="566"/>
      <c r="L259" s="566"/>
      <c r="M259" s="566"/>
      <c r="N259" s="566"/>
      <c r="O259" s="566"/>
      <c r="P259" s="566"/>
      <c r="Q259" s="566"/>
      <c r="R259" s="566"/>
      <c r="S259" s="566"/>
      <c r="T259" s="566"/>
      <c r="U259" s="566"/>
      <c r="V259" s="566"/>
      <c r="W259" s="566"/>
      <c r="X259" s="566"/>
      <c r="Y259" s="566"/>
      <c r="Z259" s="566"/>
      <c r="AA259" s="557"/>
      <c r="AB259" s="557"/>
      <c r="AC259" s="557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81">
        <v>4607091383423</v>
      </c>
      <c r="E260" s="582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67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421</v>
      </c>
      <c r="B261" s="54" t="s">
        <v>422</v>
      </c>
      <c r="C261" s="31">
        <v>4301012099</v>
      </c>
      <c r="D261" s="581">
        <v>4680115885691</v>
      </c>
      <c r="E261" s="582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73"/>
      <c r="R261" s="573"/>
      <c r="S261" s="573"/>
      <c r="T261" s="574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81">
        <v>4680115885660</v>
      </c>
      <c r="E262" s="582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81">
        <v>4680115886773</v>
      </c>
      <c r="E263" s="582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9" t="s">
        <v>429</v>
      </c>
      <c r="Q263" s="573"/>
      <c r="R263" s="573"/>
      <c r="S263" s="573"/>
      <c r="T263" s="574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5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7"/>
      <c r="P264" s="568" t="s">
        <v>72</v>
      </c>
      <c r="Q264" s="569"/>
      <c r="R264" s="569"/>
      <c r="S264" s="569"/>
      <c r="T264" s="569"/>
      <c r="U264" s="569"/>
      <c r="V264" s="57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hidden="1" x14ac:dyDescent="0.2">
      <c r="A265" s="566"/>
      <c r="B265" s="566"/>
      <c r="C265" s="566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67"/>
      <c r="P265" s="568" t="s">
        <v>72</v>
      </c>
      <c r="Q265" s="569"/>
      <c r="R265" s="569"/>
      <c r="S265" s="569"/>
      <c r="T265" s="569"/>
      <c r="U265" s="569"/>
      <c r="V265" s="57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hidden="1" customHeight="1" x14ac:dyDescent="0.25">
      <c r="A266" s="578" t="s">
        <v>431</v>
      </c>
      <c r="B266" s="566"/>
      <c r="C266" s="566"/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6"/>
      <c r="O266" s="566"/>
      <c r="P266" s="566"/>
      <c r="Q266" s="566"/>
      <c r="R266" s="566"/>
      <c r="S266" s="566"/>
      <c r="T266" s="566"/>
      <c r="U266" s="566"/>
      <c r="V266" s="566"/>
      <c r="W266" s="566"/>
      <c r="X266" s="566"/>
      <c r="Y266" s="566"/>
      <c r="Z266" s="566"/>
      <c r="AA266" s="556"/>
      <c r="AB266" s="556"/>
      <c r="AC266" s="556"/>
    </row>
    <row r="267" spans="1:68" ht="14.25" hidden="1" customHeight="1" x14ac:dyDescent="0.25">
      <c r="A267" s="571" t="s">
        <v>74</v>
      </c>
      <c r="B267" s="566"/>
      <c r="C267" s="566"/>
      <c r="D267" s="566"/>
      <c r="E267" s="566"/>
      <c r="F267" s="566"/>
      <c r="G267" s="566"/>
      <c r="H267" s="566"/>
      <c r="I267" s="566"/>
      <c r="J267" s="566"/>
      <c r="K267" s="566"/>
      <c r="L267" s="566"/>
      <c r="M267" s="566"/>
      <c r="N267" s="566"/>
      <c r="O267" s="566"/>
      <c r="P267" s="566"/>
      <c r="Q267" s="566"/>
      <c r="R267" s="566"/>
      <c r="S267" s="566"/>
      <c r="T267" s="566"/>
      <c r="U267" s="566"/>
      <c r="V267" s="566"/>
      <c r="W267" s="566"/>
      <c r="X267" s="566"/>
      <c r="Y267" s="566"/>
      <c r="Z267" s="566"/>
      <c r="AA267" s="557"/>
      <c r="AB267" s="557"/>
      <c r="AC267" s="557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81">
        <v>4680115886186</v>
      </c>
      <c r="E268" s="582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81">
        <v>4680115881228</v>
      </c>
      <c r="E269" s="582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81">
        <v>4680115881211</v>
      </c>
      <c r="E270" s="582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5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7"/>
      <c r="P271" s="568" t="s">
        <v>72</v>
      </c>
      <c r="Q271" s="569"/>
      <c r="R271" s="569"/>
      <c r="S271" s="569"/>
      <c r="T271" s="569"/>
      <c r="U271" s="569"/>
      <c r="V271" s="570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hidden="1" x14ac:dyDescent="0.2">
      <c r="A272" s="566"/>
      <c r="B272" s="566"/>
      <c r="C272" s="566"/>
      <c r="D272" s="566"/>
      <c r="E272" s="566"/>
      <c r="F272" s="566"/>
      <c r="G272" s="566"/>
      <c r="H272" s="566"/>
      <c r="I272" s="566"/>
      <c r="J272" s="566"/>
      <c r="K272" s="566"/>
      <c r="L272" s="566"/>
      <c r="M272" s="566"/>
      <c r="N272" s="566"/>
      <c r="O272" s="567"/>
      <c r="P272" s="568" t="s">
        <v>72</v>
      </c>
      <c r="Q272" s="569"/>
      <c r="R272" s="569"/>
      <c r="S272" s="569"/>
      <c r="T272" s="569"/>
      <c r="U272" s="569"/>
      <c r="V272" s="570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hidden="1" customHeight="1" x14ac:dyDescent="0.25">
      <c r="A273" s="578" t="s">
        <v>441</v>
      </c>
      <c r="B273" s="566"/>
      <c r="C273" s="566"/>
      <c r="D273" s="566"/>
      <c r="E273" s="566"/>
      <c r="F273" s="566"/>
      <c r="G273" s="566"/>
      <c r="H273" s="566"/>
      <c r="I273" s="566"/>
      <c r="J273" s="566"/>
      <c r="K273" s="566"/>
      <c r="L273" s="566"/>
      <c r="M273" s="566"/>
      <c r="N273" s="566"/>
      <c r="O273" s="566"/>
      <c r="P273" s="566"/>
      <c r="Q273" s="566"/>
      <c r="R273" s="566"/>
      <c r="S273" s="566"/>
      <c r="T273" s="566"/>
      <c r="U273" s="566"/>
      <c r="V273" s="566"/>
      <c r="W273" s="566"/>
      <c r="X273" s="566"/>
      <c r="Y273" s="566"/>
      <c r="Z273" s="566"/>
      <c r="AA273" s="556"/>
      <c r="AB273" s="556"/>
      <c r="AC273" s="556"/>
    </row>
    <row r="274" spans="1:68" ht="14.25" hidden="1" customHeight="1" x14ac:dyDescent="0.25">
      <c r="A274" s="571" t="s">
        <v>64</v>
      </c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6"/>
      <c r="P274" s="566"/>
      <c r="Q274" s="566"/>
      <c r="R274" s="566"/>
      <c r="S274" s="566"/>
      <c r="T274" s="566"/>
      <c r="U274" s="566"/>
      <c r="V274" s="566"/>
      <c r="W274" s="566"/>
      <c r="X274" s="566"/>
      <c r="Y274" s="566"/>
      <c r="Z274" s="566"/>
      <c r="AA274" s="557"/>
      <c r="AB274" s="557"/>
      <c r="AC274" s="557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81">
        <v>4680115880344</v>
      </c>
      <c r="E275" s="582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5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67"/>
      <c r="P276" s="568" t="s">
        <v>72</v>
      </c>
      <c r="Q276" s="569"/>
      <c r="R276" s="569"/>
      <c r="S276" s="569"/>
      <c r="T276" s="569"/>
      <c r="U276" s="569"/>
      <c r="V276" s="57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hidden="1" x14ac:dyDescent="0.2">
      <c r="A277" s="566"/>
      <c r="B277" s="566"/>
      <c r="C277" s="566"/>
      <c r="D277" s="566"/>
      <c r="E277" s="566"/>
      <c r="F277" s="566"/>
      <c r="G277" s="566"/>
      <c r="H277" s="566"/>
      <c r="I277" s="566"/>
      <c r="J277" s="566"/>
      <c r="K277" s="566"/>
      <c r="L277" s="566"/>
      <c r="M277" s="566"/>
      <c r="N277" s="566"/>
      <c r="O277" s="567"/>
      <c r="P277" s="568" t="s">
        <v>72</v>
      </c>
      <c r="Q277" s="569"/>
      <c r="R277" s="569"/>
      <c r="S277" s="569"/>
      <c r="T277" s="569"/>
      <c r="U277" s="569"/>
      <c r="V277" s="57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hidden="1" customHeight="1" x14ac:dyDescent="0.25">
      <c r="A278" s="571" t="s">
        <v>74</v>
      </c>
      <c r="B278" s="566"/>
      <c r="C278" s="566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6"/>
      <c r="P278" s="566"/>
      <c r="Q278" s="566"/>
      <c r="R278" s="566"/>
      <c r="S278" s="566"/>
      <c r="T278" s="566"/>
      <c r="U278" s="566"/>
      <c r="V278" s="566"/>
      <c r="W278" s="566"/>
      <c r="X278" s="566"/>
      <c r="Y278" s="566"/>
      <c r="Z278" s="566"/>
      <c r="AA278" s="557"/>
      <c r="AB278" s="557"/>
      <c r="AC278" s="557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81">
        <v>4680115884618</v>
      </c>
      <c r="E279" s="582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5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7"/>
      <c r="P280" s="568" t="s">
        <v>72</v>
      </c>
      <c r="Q280" s="569"/>
      <c r="R280" s="569"/>
      <c r="S280" s="569"/>
      <c r="T280" s="569"/>
      <c r="U280" s="569"/>
      <c r="V280" s="570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hidden="1" x14ac:dyDescent="0.2">
      <c r="A281" s="566"/>
      <c r="B281" s="566"/>
      <c r="C281" s="566"/>
      <c r="D281" s="566"/>
      <c r="E281" s="566"/>
      <c r="F281" s="566"/>
      <c r="G281" s="566"/>
      <c r="H281" s="566"/>
      <c r="I281" s="566"/>
      <c r="J281" s="566"/>
      <c r="K281" s="566"/>
      <c r="L281" s="566"/>
      <c r="M281" s="566"/>
      <c r="N281" s="566"/>
      <c r="O281" s="567"/>
      <c r="P281" s="568" t="s">
        <v>72</v>
      </c>
      <c r="Q281" s="569"/>
      <c r="R281" s="569"/>
      <c r="S281" s="569"/>
      <c r="T281" s="569"/>
      <c r="U281" s="569"/>
      <c r="V281" s="570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hidden="1" customHeight="1" x14ac:dyDescent="0.25">
      <c r="A282" s="578" t="s">
        <v>448</v>
      </c>
      <c r="B282" s="566"/>
      <c r="C282" s="566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  <c r="X282" s="566"/>
      <c r="Y282" s="566"/>
      <c r="Z282" s="566"/>
      <c r="AA282" s="556"/>
      <c r="AB282" s="556"/>
      <c r="AC282" s="556"/>
    </row>
    <row r="283" spans="1:68" ht="14.25" hidden="1" customHeight="1" x14ac:dyDescent="0.25">
      <c r="A283" s="571" t="s">
        <v>103</v>
      </c>
      <c r="B283" s="566"/>
      <c r="C283" s="566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6"/>
      <c r="P283" s="566"/>
      <c r="Q283" s="566"/>
      <c r="R283" s="566"/>
      <c r="S283" s="566"/>
      <c r="T283" s="566"/>
      <c r="U283" s="566"/>
      <c r="V283" s="566"/>
      <c r="W283" s="566"/>
      <c r="X283" s="566"/>
      <c r="Y283" s="566"/>
      <c r="Z283" s="566"/>
      <c r="AA283" s="557"/>
      <c r="AB283" s="557"/>
      <c r="AC283" s="557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81">
        <v>4680115883703</v>
      </c>
      <c r="E284" s="582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5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7"/>
      <c r="P285" s="568" t="s">
        <v>72</v>
      </c>
      <c r="Q285" s="569"/>
      <c r="R285" s="569"/>
      <c r="S285" s="569"/>
      <c r="T285" s="569"/>
      <c r="U285" s="569"/>
      <c r="V285" s="57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hidden="1" x14ac:dyDescent="0.2">
      <c r="A286" s="566"/>
      <c r="B286" s="566"/>
      <c r="C286" s="566"/>
      <c r="D286" s="566"/>
      <c r="E286" s="566"/>
      <c r="F286" s="566"/>
      <c r="G286" s="566"/>
      <c r="H286" s="566"/>
      <c r="I286" s="566"/>
      <c r="J286" s="566"/>
      <c r="K286" s="566"/>
      <c r="L286" s="566"/>
      <c r="M286" s="566"/>
      <c r="N286" s="566"/>
      <c r="O286" s="567"/>
      <c r="P286" s="568" t="s">
        <v>72</v>
      </c>
      <c r="Q286" s="569"/>
      <c r="R286" s="569"/>
      <c r="S286" s="569"/>
      <c r="T286" s="569"/>
      <c r="U286" s="569"/>
      <c r="V286" s="57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hidden="1" customHeight="1" x14ac:dyDescent="0.25">
      <c r="A287" s="578" t="s">
        <v>453</v>
      </c>
      <c r="B287" s="566"/>
      <c r="C287" s="566"/>
      <c r="D287" s="566"/>
      <c r="E287" s="566"/>
      <c r="F287" s="566"/>
      <c r="G287" s="566"/>
      <c r="H287" s="566"/>
      <c r="I287" s="566"/>
      <c r="J287" s="566"/>
      <c r="K287" s="566"/>
      <c r="L287" s="566"/>
      <c r="M287" s="566"/>
      <c r="N287" s="566"/>
      <c r="O287" s="566"/>
      <c r="P287" s="566"/>
      <c r="Q287" s="566"/>
      <c r="R287" s="566"/>
      <c r="S287" s="566"/>
      <c r="T287" s="566"/>
      <c r="U287" s="566"/>
      <c r="V287" s="566"/>
      <c r="W287" s="566"/>
      <c r="X287" s="566"/>
      <c r="Y287" s="566"/>
      <c r="Z287" s="566"/>
      <c r="AA287" s="556"/>
      <c r="AB287" s="556"/>
      <c r="AC287" s="556"/>
    </row>
    <row r="288" spans="1:68" ht="14.25" hidden="1" customHeight="1" x14ac:dyDescent="0.25">
      <c r="A288" s="571" t="s">
        <v>103</v>
      </c>
      <c r="B288" s="566"/>
      <c r="C288" s="566"/>
      <c r="D288" s="566"/>
      <c r="E288" s="566"/>
      <c r="F288" s="566"/>
      <c r="G288" s="566"/>
      <c r="H288" s="566"/>
      <c r="I288" s="566"/>
      <c r="J288" s="566"/>
      <c r="K288" s="566"/>
      <c r="L288" s="566"/>
      <c r="M288" s="566"/>
      <c r="N288" s="566"/>
      <c r="O288" s="566"/>
      <c r="P288" s="566"/>
      <c r="Q288" s="566"/>
      <c r="R288" s="566"/>
      <c r="S288" s="566"/>
      <c r="T288" s="566"/>
      <c r="U288" s="566"/>
      <c r="V288" s="566"/>
      <c r="W288" s="566"/>
      <c r="X288" s="566"/>
      <c r="Y288" s="566"/>
      <c r="Z288" s="566"/>
      <c r="AA288" s="557"/>
      <c r="AB288" s="557"/>
      <c r="AC288" s="557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81">
        <v>4607091386004</v>
      </c>
      <c r="E289" s="582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81">
        <v>4680115885615</v>
      </c>
      <c r="E290" s="582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61">
        <v>40</v>
      </c>
      <c r="Y290" s="562">
        <f t="shared" si="37"/>
        <v>43.2</v>
      </c>
      <c r="Z290" s="36">
        <f>IFERROR(IF(Y290=0,"",ROUNDUP(Y290/H290,0)*0.01898),"")</f>
        <v>7.5920000000000001E-2</v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41.611111111111107</v>
      </c>
      <c r="BN290" s="64">
        <f t="shared" si="39"/>
        <v>44.94</v>
      </c>
      <c r="BO290" s="64">
        <f t="shared" si="40"/>
        <v>5.7870370370370364E-2</v>
      </c>
      <c r="BP290" s="64">
        <f t="shared" si="41"/>
        <v>6.25E-2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81">
        <v>4680115885554</v>
      </c>
      <c r="E291" s="582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61">
        <v>170</v>
      </c>
      <c r="Y291" s="562">
        <f t="shared" si="37"/>
        <v>172.8</v>
      </c>
      <c r="Z291" s="36">
        <f>IFERROR(IF(Y291=0,"",ROUNDUP(Y291/H291,0)*0.01898),"")</f>
        <v>0.30368000000000001</v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176.8472222222222</v>
      </c>
      <c r="BN291" s="64">
        <f t="shared" si="39"/>
        <v>179.76</v>
      </c>
      <c r="BO291" s="64">
        <f t="shared" si="40"/>
        <v>0.24594907407407407</v>
      </c>
      <c r="BP291" s="64">
        <f t="shared" si="41"/>
        <v>0.25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81">
        <v>4680115885554</v>
      </c>
      <c r="E292" s="582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8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81">
        <v>4680115885646</v>
      </c>
      <c r="E293" s="582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61">
        <v>30</v>
      </c>
      <c r="Y293" s="562">
        <f t="shared" si="37"/>
        <v>32.400000000000006</v>
      </c>
      <c r="Z293" s="36">
        <f>IFERROR(IF(Y293=0,"",ROUNDUP(Y293/H293,0)*0.01898),"")</f>
        <v>5.6940000000000004E-2</v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31.208333333333329</v>
      </c>
      <c r="BN293" s="64">
        <f t="shared" si="39"/>
        <v>33.705000000000005</v>
      </c>
      <c r="BO293" s="64">
        <f t="shared" si="40"/>
        <v>4.3402777777777776E-2</v>
      </c>
      <c r="BP293" s="64">
        <f t="shared" si="41"/>
        <v>4.6875000000000007E-2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81">
        <v>4680115885622</v>
      </c>
      <c r="E294" s="582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81">
        <v>4680115885608</v>
      </c>
      <c r="E295" s="582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61">
        <v>40</v>
      </c>
      <c r="Y295" s="562">
        <f t="shared" si="37"/>
        <v>40</v>
      </c>
      <c r="Z295" s="36">
        <f>IFERROR(IF(Y295=0,"",ROUNDUP(Y295/H295,0)*0.00902),"")</f>
        <v>9.0200000000000002E-2</v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42.1</v>
      </c>
      <c r="BN295" s="64">
        <f t="shared" si="39"/>
        <v>42.1</v>
      </c>
      <c r="BO295" s="64">
        <f t="shared" si="40"/>
        <v>7.575757575757576E-2</v>
      </c>
      <c r="BP295" s="64">
        <f t="shared" si="41"/>
        <v>7.575757575757576E-2</v>
      </c>
    </row>
    <row r="296" spans="1:68" x14ac:dyDescent="0.2">
      <c r="A296" s="565"/>
      <c r="B296" s="566"/>
      <c r="C296" s="566"/>
      <c r="D296" s="566"/>
      <c r="E296" s="566"/>
      <c r="F296" s="566"/>
      <c r="G296" s="566"/>
      <c r="H296" s="566"/>
      <c r="I296" s="566"/>
      <c r="J296" s="566"/>
      <c r="K296" s="566"/>
      <c r="L296" s="566"/>
      <c r="M296" s="566"/>
      <c r="N296" s="566"/>
      <c r="O296" s="567"/>
      <c r="P296" s="568" t="s">
        <v>72</v>
      </c>
      <c r="Q296" s="569"/>
      <c r="R296" s="569"/>
      <c r="S296" s="569"/>
      <c r="T296" s="569"/>
      <c r="U296" s="569"/>
      <c r="V296" s="57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32.222222222222221</v>
      </c>
      <c r="Y296" s="563">
        <f>IFERROR(Y289/H289,"0")+IFERROR(Y290/H290,"0")+IFERROR(Y291/H291,"0")+IFERROR(Y292/H292,"0")+IFERROR(Y293/H293,"0")+IFERROR(Y294/H294,"0")+IFERROR(Y295/H295,"0")</f>
        <v>33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0.52673999999999999</v>
      </c>
      <c r="AA296" s="564"/>
      <c r="AB296" s="564"/>
      <c r="AC296" s="564"/>
    </row>
    <row r="297" spans="1:68" x14ac:dyDescent="0.2">
      <c r="A297" s="566"/>
      <c r="B297" s="566"/>
      <c r="C297" s="566"/>
      <c r="D297" s="566"/>
      <c r="E297" s="566"/>
      <c r="F297" s="566"/>
      <c r="G297" s="566"/>
      <c r="H297" s="566"/>
      <c r="I297" s="566"/>
      <c r="J297" s="566"/>
      <c r="K297" s="566"/>
      <c r="L297" s="566"/>
      <c r="M297" s="566"/>
      <c r="N297" s="566"/>
      <c r="O297" s="567"/>
      <c r="P297" s="568" t="s">
        <v>72</v>
      </c>
      <c r="Q297" s="569"/>
      <c r="R297" s="569"/>
      <c r="S297" s="569"/>
      <c r="T297" s="569"/>
      <c r="U297" s="569"/>
      <c r="V297" s="570"/>
      <c r="W297" s="37" t="s">
        <v>70</v>
      </c>
      <c r="X297" s="563">
        <f>IFERROR(SUM(X289:X295),"0")</f>
        <v>280</v>
      </c>
      <c r="Y297" s="563">
        <f>IFERROR(SUM(Y289:Y295),"0")</f>
        <v>288.39999999999998</v>
      </c>
      <c r="Z297" s="37"/>
      <c r="AA297" s="564"/>
      <c r="AB297" s="564"/>
      <c r="AC297" s="564"/>
    </row>
    <row r="298" spans="1:68" ht="14.25" hidden="1" customHeight="1" x14ac:dyDescent="0.25">
      <c r="A298" s="571" t="s">
        <v>64</v>
      </c>
      <c r="B298" s="566"/>
      <c r="C298" s="566"/>
      <c r="D298" s="566"/>
      <c r="E298" s="566"/>
      <c r="F298" s="566"/>
      <c r="G298" s="566"/>
      <c r="H298" s="566"/>
      <c r="I298" s="566"/>
      <c r="J298" s="566"/>
      <c r="K298" s="566"/>
      <c r="L298" s="566"/>
      <c r="M298" s="566"/>
      <c r="N298" s="566"/>
      <c r="O298" s="566"/>
      <c r="P298" s="566"/>
      <c r="Q298" s="566"/>
      <c r="R298" s="566"/>
      <c r="S298" s="566"/>
      <c r="T298" s="566"/>
      <c r="U298" s="566"/>
      <c r="V298" s="566"/>
      <c r="W298" s="566"/>
      <c r="X298" s="566"/>
      <c r="Y298" s="566"/>
      <c r="Z298" s="566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81">
        <v>4607091387193</v>
      </c>
      <c r="E299" s="582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61">
        <v>42</v>
      </c>
      <c r="Y299" s="562">
        <f t="shared" ref="Y299:Y305" si="42">IFERROR(IF(X299="",0,CEILING((X299/$H299),1)*$H299),"")</f>
        <v>42</v>
      </c>
      <c r="Z299" s="36">
        <f>IFERROR(IF(Y299=0,"",ROUNDUP(Y299/H299,0)*0.00902),"")</f>
        <v>9.0200000000000002E-2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44.699999999999996</v>
      </c>
      <c r="BN299" s="64">
        <f t="shared" ref="BN299:BN305" si="44">IFERROR(Y299*I299/H299,"0")</f>
        <v>44.699999999999996</v>
      </c>
      <c r="BO299" s="64">
        <f t="shared" ref="BO299:BO305" si="45">IFERROR(1/J299*(X299/H299),"0")</f>
        <v>7.575757575757576E-2</v>
      </c>
      <c r="BP299" s="64">
        <f t="shared" ref="BP299:BP305" si="46">IFERROR(1/J299*(Y299/H299),"0")</f>
        <v>7.575757575757576E-2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81">
        <v>4607091387230</v>
      </c>
      <c r="E300" s="582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61">
        <v>40</v>
      </c>
      <c r="Y300" s="562">
        <f t="shared" si="42"/>
        <v>42</v>
      </c>
      <c r="Z300" s="36">
        <f>IFERROR(IF(Y300=0,"",ROUNDUP(Y300/H300,0)*0.00902),"")</f>
        <v>9.0200000000000002E-2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42.571428571428562</v>
      </c>
      <c r="BN300" s="64">
        <f t="shared" si="44"/>
        <v>44.699999999999996</v>
      </c>
      <c r="BO300" s="64">
        <f t="shared" si="45"/>
        <v>7.2150072150072145E-2</v>
      </c>
      <c r="BP300" s="64">
        <f t="shared" si="46"/>
        <v>7.575757575757576E-2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81">
        <v>4607091387292</v>
      </c>
      <c r="E301" s="582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81">
        <v>4607091387285</v>
      </c>
      <c r="E302" s="582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61">
        <v>11.55</v>
      </c>
      <c r="Y302" s="562">
        <f t="shared" si="42"/>
        <v>12.600000000000001</v>
      </c>
      <c r="Z302" s="36">
        <f>IFERROR(IF(Y302=0,"",ROUNDUP(Y302/H302,0)*0.00502),"")</f>
        <v>3.0120000000000001E-2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12.265000000000001</v>
      </c>
      <c r="BN302" s="64">
        <f t="shared" si="44"/>
        <v>13.38</v>
      </c>
      <c r="BO302" s="64">
        <f t="shared" si="45"/>
        <v>2.3504273504273508E-2</v>
      </c>
      <c r="BP302" s="64">
        <f t="shared" si="46"/>
        <v>2.5641025641025644E-2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81">
        <v>4607091389845</v>
      </c>
      <c r="E303" s="582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81">
        <v>4680115882881</v>
      </c>
      <c r="E304" s="582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81">
        <v>4607091383836</v>
      </c>
      <c r="E305" s="582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65"/>
      <c r="B306" s="566"/>
      <c r="C306" s="566"/>
      <c r="D306" s="566"/>
      <c r="E306" s="566"/>
      <c r="F306" s="566"/>
      <c r="G306" s="566"/>
      <c r="H306" s="566"/>
      <c r="I306" s="566"/>
      <c r="J306" s="566"/>
      <c r="K306" s="566"/>
      <c r="L306" s="566"/>
      <c r="M306" s="566"/>
      <c r="N306" s="566"/>
      <c r="O306" s="567"/>
      <c r="P306" s="568" t="s">
        <v>72</v>
      </c>
      <c r="Q306" s="569"/>
      <c r="R306" s="569"/>
      <c r="S306" s="569"/>
      <c r="T306" s="569"/>
      <c r="U306" s="569"/>
      <c r="V306" s="57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25.023809523809526</v>
      </c>
      <c r="Y306" s="563">
        <f>IFERROR(Y299/H299,"0")+IFERROR(Y300/H300,"0")+IFERROR(Y301/H301,"0")+IFERROR(Y302/H302,"0")+IFERROR(Y303/H303,"0")+IFERROR(Y304/H304,"0")+IFERROR(Y305/H305,"0")</f>
        <v>26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0.21052000000000001</v>
      </c>
      <c r="AA306" s="564"/>
      <c r="AB306" s="564"/>
      <c r="AC306" s="564"/>
    </row>
    <row r="307" spans="1:68" x14ac:dyDescent="0.2">
      <c r="A307" s="566"/>
      <c r="B307" s="566"/>
      <c r="C307" s="566"/>
      <c r="D307" s="566"/>
      <c r="E307" s="566"/>
      <c r="F307" s="566"/>
      <c r="G307" s="566"/>
      <c r="H307" s="566"/>
      <c r="I307" s="566"/>
      <c r="J307" s="566"/>
      <c r="K307" s="566"/>
      <c r="L307" s="566"/>
      <c r="M307" s="566"/>
      <c r="N307" s="566"/>
      <c r="O307" s="567"/>
      <c r="P307" s="568" t="s">
        <v>72</v>
      </c>
      <c r="Q307" s="569"/>
      <c r="R307" s="569"/>
      <c r="S307" s="569"/>
      <c r="T307" s="569"/>
      <c r="U307" s="569"/>
      <c r="V307" s="570"/>
      <c r="W307" s="37" t="s">
        <v>70</v>
      </c>
      <c r="X307" s="563">
        <f>IFERROR(SUM(X299:X305),"0")</f>
        <v>93.55</v>
      </c>
      <c r="Y307" s="563">
        <f>IFERROR(SUM(Y299:Y305),"0")</f>
        <v>96.6</v>
      </c>
      <c r="Z307" s="37"/>
      <c r="AA307" s="564"/>
      <c r="AB307" s="564"/>
      <c r="AC307" s="564"/>
    </row>
    <row r="308" spans="1:68" ht="14.25" hidden="1" customHeight="1" x14ac:dyDescent="0.25">
      <c r="A308" s="571" t="s">
        <v>74</v>
      </c>
      <c r="B308" s="566"/>
      <c r="C308" s="566"/>
      <c r="D308" s="566"/>
      <c r="E308" s="566"/>
      <c r="F308" s="566"/>
      <c r="G308" s="566"/>
      <c r="H308" s="566"/>
      <c r="I308" s="566"/>
      <c r="J308" s="566"/>
      <c r="K308" s="566"/>
      <c r="L308" s="566"/>
      <c r="M308" s="566"/>
      <c r="N308" s="566"/>
      <c r="O308" s="566"/>
      <c r="P308" s="566"/>
      <c r="Q308" s="566"/>
      <c r="R308" s="566"/>
      <c r="S308" s="566"/>
      <c r="T308" s="566"/>
      <c r="U308" s="566"/>
      <c r="V308" s="566"/>
      <c r="W308" s="566"/>
      <c r="X308" s="566"/>
      <c r="Y308" s="566"/>
      <c r="Z308" s="566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81">
        <v>4607091387766</v>
      </c>
      <c r="E309" s="582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6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61">
        <v>200</v>
      </c>
      <c r="Y309" s="562">
        <f>IFERROR(IF(X309="",0,CEILING((X309/$H309),1)*$H309),"")</f>
        <v>202.79999999999998</v>
      </c>
      <c r="Z309" s="36">
        <f>IFERROR(IF(Y309=0,"",ROUNDUP(Y309/H309,0)*0.01898),"")</f>
        <v>0.49348000000000003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213.15384615384619</v>
      </c>
      <c r="BN309" s="64">
        <f>IFERROR(Y309*I309/H309,"0")</f>
        <v>216.13799999999998</v>
      </c>
      <c r="BO309" s="64">
        <f>IFERROR(1/J309*(X309/H309),"0")</f>
        <v>0.40064102564102566</v>
      </c>
      <c r="BP309" s="64">
        <f>IFERROR(1/J309*(Y309/H309),"0")</f>
        <v>0.40625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81">
        <v>4607091387957</v>
      </c>
      <c r="E310" s="582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81">
        <v>4607091387964</v>
      </c>
      <c r="E311" s="582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81">
        <v>4680115884588</v>
      </c>
      <c r="E312" s="582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81">
        <v>4607091387513</v>
      </c>
      <c r="E313" s="582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5"/>
      <c r="B314" s="566"/>
      <c r="C314" s="566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6"/>
      <c r="O314" s="567"/>
      <c r="P314" s="568" t="s">
        <v>72</v>
      </c>
      <c r="Q314" s="569"/>
      <c r="R314" s="569"/>
      <c r="S314" s="569"/>
      <c r="T314" s="569"/>
      <c r="U314" s="569"/>
      <c r="V314" s="570"/>
      <c r="W314" s="37" t="s">
        <v>73</v>
      </c>
      <c r="X314" s="563">
        <f>IFERROR(X309/H309,"0")+IFERROR(X310/H310,"0")+IFERROR(X311/H311,"0")+IFERROR(X312/H312,"0")+IFERROR(X313/H313,"0")</f>
        <v>25.641025641025642</v>
      </c>
      <c r="Y314" s="563">
        <f>IFERROR(Y309/H309,"0")+IFERROR(Y310/H310,"0")+IFERROR(Y311/H311,"0")+IFERROR(Y312/H312,"0")+IFERROR(Y313/H313,"0")</f>
        <v>26</v>
      </c>
      <c r="Z314" s="563">
        <f>IFERROR(IF(Z309="",0,Z309),"0")+IFERROR(IF(Z310="",0,Z310),"0")+IFERROR(IF(Z311="",0,Z311),"0")+IFERROR(IF(Z312="",0,Z312),"0")+IFERROR(IF(Z313="",0,Z313),"0")</f>
        <v>0.49348000000000003</v>
      </c>
      <c r="AA314" s="564"/>
      <c r="AB314" s="564"/>
      <c r="AC314" s="564"/>
    </row>
    <row r="315" spans="1:68" x14ac:dyDescent="0.2">
      <c r="A315" s="566"/>
      <c r="B315" s="566"/>
      <c r="C315" s="566"/>
      <c r="D315" s="566"/>
      <c r="E315" s="566"/>
      <c r="F315" s="566"/>
      <c r="G315" s="566"/>
      <c r="H315" s="566"/>
      <c r="I315" s="566"/>
      <c r="J315" s="566"/>
      <c r="K315" s="566"/>
      <c r="L315" s="566"/>
      <c r="M315" s="566"/>
      <c r="N315" s="566"/>
      <c r="O315" s="567"/>
      <c r="P315" s="568" t="s">
        <v>72</v>
      </c>
      <c r="Q315" s="569"/>
      <c r="R315" s="569"/>
      <c r="S315" s="569"/>
      <c r="T315" s="569"/>
      <c r="U315" s="569"/>
      <c r="V315" s="570"/>
      <c r="W315" s="37" t="s">
        <v>70</v>
      </c>
      <c r="X315" s="563">
        <f>IFERROR(SUM(X309:X313),"0")</f>
        <v>200</v>
      </c>
      <c r="Y315" s="563">
        <f>IFERROR(SUM(Y309:Y313),"0")</f>
        <v>202.79999999999998</v>
      </c>
      <c r="Z315" s="37"/>
      <c r="AA315" s="564"/>
      <c r="AB315" s="564"/>
      <c r="AC315" s="564"/>
    </row>
    <row r="316" spans="1:68" ht="14.25" hidden="1" customHeight="1" x14ac:dyDescent="0.25">
      <c r="A316" s="571" t="s">
        <v>174</v>
      </c>
      <c r="B316" s="566"/>
      <c r="C316" s="566"/>
      <c r="D316" s="566"/>
      <c r="E316" s="566"/>
      <c r="F316" s="566"/>
      <c r="G316" s="566"/>
      <c r="H316" s="566"/>
      <c r="I316" s="566"/>
      <c r="J316" s="566"/>
      <c r="K316" s="566"/>
      <c r="L316" s="566"/>
      <c r="M316" s="566"/>
      <c r="N316" s="566"/>
      <c r="O316" s="566"/>
      <c r="P316" s="566"/>
      <c r="Q316" s="566"/>
      <c r="R316" s="566"/>
      <c r="S316" s="566"/>
      <c r="T316" s="566"/>
      <c r="U316" s="566"/>
      <c r="V316" s="566"/>
      <c r="W316" s="566"/>
      <c r="X316" s="566"/>
      <c r="Y316" s="566"/>
      <c r="Z316" s="566"/>
      <c r="AA316" s="557"/>
      <c r="AB316" s="557"/>
      <c r="AC316" s="557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81">
        <v>4607091380880</v>
      </c>
      <c r="E317" s="582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81">
        <v>4607091384482</v>
      </c>
      <c r="E318" s="582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61">
        <v>55</v>
      </c>
      <c r="Y318" s="562">
        <f>IFERROR(IF(X318="",0,CEILING((X318/$H318),1)*$H318),"")</f>
        <v>62.4</v>
      </c>
      <c r="Z318" s="36">
        <f>IFERROR(IF(Y318=0,"",ROUNDUP(Y318/H318,0)*0.01898),"")</f>
        <v>0.15184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58.659615384615392</v>
      </c>
      <c r="BN318" s="64">
        <f>IFERROR(Y318*I318/H318,"0")</f>
        <v>66.552000000000007</v>
      </c>
      <c r="BO318" s="64">
        <f>IFERROR(1/J318*(X318/H318),"0")</f>
        <v>0.11017628205128205</v>
      </c>
      <c r="BP318" s="64">
        <f>IFERROR(1/J318*(Y318/H318),"0")</f>
        <v>0.125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81">
        <v>4607091380897</v>
      </c>
      <c r="E319" s="582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9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61">
        <v>25</v>
      </c>
      <c r="Y319" s="562">
        <f>IFERROR(IF(X319="",0,CEILING((X319/$H319),1)*$H319),"")</f>
        <v>25.200000000000003</v>
      </c>
      <c r="Z319" s="36">
        <f>IFERROR(IF(Y319=0,"",ROUNDUP(Y319/H319,0)*0.01898),"")</f>
        <v>5.6940000000000004E-2</v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26.544642857142858</v>
      </c>
      <c r="BN319" s="64">
        <f>IFERROR(Y319*I319/H319,"0")</f>
        <v>26.757000000000001</v>
      </c>
      <c r="BO319" s="64">
        <f>IFERROR(1/J319*(X319/H319),"0")</f>
        <v>4.6502976190476192E-2</v>
      </c>
      <c r="BP319" s="64">
        <f>IFERROR(1/J319*(Y319/H319),"0")</f>
        <v>4.6875E-2</v>
      </c>
    </row>
    <row r="320" spans="1:68" x14ac:dyDescent="0.2">
      <c r="A320" s="565"/>
      <c r="B320" s="566"/>
      <c r="C320" s="566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567"/>
      <c r="P320" s="568" t="s">
        <v>72</v>
      </c>
      <c r="Q320" s="569"/>
      <c r="R320" s="569"/>
      <c r="S320" s="569"/>
      <c r="T320" s="569"/>
      <c r="U320" s="569"/>
      <c r="V320" s="570"/>
      <c r="W320" s="37" t="s">
        <v>73</v>
      </c>
      <c r="X320" s="563">
        <f>IFERROR(X317/H317,"0")+IFERROR(X318/H318,"0")+IFERROR(X319/H319,"0")</f>
        <v>10.027472527472527</v>
      </c>
      <c r="Y320" s="563">
        <f>IFERROR(Y317/H317,"0")+IFERROR(Y318/H318,"0")+IFERROR(Y319/H319,"0")</f>
        <v>11</v>
      </c>
      <c r="Z320" s="563">
        <f>IFERROR(IF(Z317="",0,Z317),"0")+IFERROR(IF(Z318="",0,Z318),"0")+IFERROR(IF(Z319="",0,Z319),"0")</f>
        <v>0.20878000000000002</v>
      </c>
      <c r="AA320" s="564"/>
      <c r="AB320" s="564"/>
      <c r="AC320" s="564"/>
    </row>
    <row r="321" spans="1:68" x14ac:dyDescent="0.2">
      <c r="A321" s="566"/>
      <c r="B321" s="566"/>
      <c r="C321" s="566"/>
      <c r="D321" s="566"/>
      <c r="E321" s="566"/>
      <c r="F321" s="566"/>
      <c r="G321" s="566"/>
      <c r="H321" s="566"/>
      <c r="I321" s="566"/>
      <c r="J321" s="566"/>
      <c r="K321" s="566"/>
      <c r="L321" s="566"/>
      <c r="M321" s="566"/>
      <c r="N321" s="566"/>
      <c r="O321" s="567"/>
      <c r="P321" s="568" t="s">
        <v>72</v>
      </c>
      <c r="Q321" s="569"/>
      <c r="R321" s="569"/>
      <c r="S321" s="569"/>
      <c r="T321" s="569"/>
      <c r="U321" s="569"/>
      <c r="V321" s="570"/>
      <c r="W321" s="37" t="s">
        <v>70</v>
      </c>
      <c r="X321" s="563">
        <f>IFERROR(SUM(X317:X319),"0")</f>
        <v>80</v>
      </c>
      <c r="Y321" s="563">
        <f>IFERROR(SUM(Y317:Y319),"0")</f>
        <v>87.6</v>
      </c>
      <c r="Z321" s="37"/>
      <c r="AA321" s="564"/>
      <c r="AB321" s="564"/>
      <c r="AC321" s="564"/>
    </row>
    <row r="322" spans="1:68" ht="14.25" hidden="1" customHeight="1" x14ac:dyDescent="0.25">
      <c r="A322" s="571" t="s">
        <v>95</v>
      </c>
      <c r="B322" s="566"/>
      <c r="C322" s="566"/>
      <c r="D322" s="566"/>
      <c r="E322" s="566"/>
      <c r="F322" s="566"/>
      <c r="G322" s="566"/>
      <c r="H322" s="566"/>
      <c r="I322" s="566"/>
      <c r="J322" s="566"/>
      <c r="K322" s="566"/>
      <c r="L322" s="566"/>
      <c r="M322" s="566"/>
      <c r="N322" s="566"/>
      <c r="O322" s="566"/>
      <c r="P322" s="566"/>
      <c r="Q322" s="566"/>
      <c r="R322" s="566"/>
      <c r="S322" s="566"/>
      <c r="T322" s="566"/>
      <c r="U322" s="566"/>
      <c r="V322" s="566"/>
      <c r="W322" s="566"/>
      <c r="X322" s="566"/>
      <c r="Y322" s="566"/>
      <c r="Z322" s="566"/>
      <c r="AA322" s="557"/>
      <c r="AB322" s="557"/>
      <c r="AC322" s="557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81">
        <v>4607091388381</v>
      </c>
      <c r="E323" s="582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519</v>
      </c>
      <c r="Q323" s="573"/>
      <c r="R323" s="573"/>
      <c r="S323" s="573"/>
      <c r="T323" s="574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81">
        <v>4607091388374</v>
      </c>
      <c r="E324" s="582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3" t="s">
        <v>523</v>
      </c>
      <c r="Q324" s="573"/>
      <c r="R324" s="573"/>
      <c r="S324" s="573"/>
      <c r="T324" s="574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81">
        <v>4607091383102</v>
      </c>
      <c r="E325" s="582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81">
        <v>4607091388404</v>
      </c>
      <c r="E326" s="582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61">
        <v>2.5499999999999998</v>
      </c>
      <c r="Y326" s="562">
        <f>IFERROR(IF(X326="",0,CEILING((X326/$H326),1)*$H326),"")</f>
        <v>2.5499999999999998</v>
      </c>
      <c r="Z326" s="36">
        <f>IFERROR(IF(Y326=0,"",ROUNDUP(Y326/H326,0)*0.00651),"")</f>
        <v>6.5100000000000002E-3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2.88</v>
      </c>
      <c r="BN326" s="64">
        <f>IFERROR(Y326*I326/H326,"0")</f>
        <v>2.88</v>
      </c>
      <c r="BO326" s="64">
        <f>IFERROR(1/J326*(X326/H326),"0")</f>
        <v>5.4945054945054949E-3</v>
      </c>
      <c r="BP326" s="64">
        <f>IFERROR(1/J326*(Y326/H326),"0")</f>
        <v>5.4945054945054949E-3</v>
      </c>
    </row>
    <row r="327" spans="1:68" x14ac:dyDescent="0.2">
      <c r="A327" s="565"/>
      <c r="B327" s="566"/>
      <c r="C327" s="566"/>
      <c r="D327" s="566"/>
      <c r="E327" s="566"/>
      <c r="F327" s="566"/>
      <c r="G327" s="566"/>
      <c r="H327" s="566"/>
      <c r="I327" s="566"/>
      <c r="J327" s="566"/>
      <c r="K327" s="566"/>
      <c r="L327" s="566"/>
      <c r="M327" s="566"/>
      <c r="N327" s="566"/>
      <c r="O327" s="567"/>
      <c r="P327" s="568" t="s">
        <v>72</v>
      </c>
      <c r="Q327" s="569"/>
      <c r="R327" s="569"/>
      <c r="S327" s="569"/>
      <c r="T327" s="569"/>
      <c r="U327" s="569"/>
      <c r="V327" s="570"/>
      <c r="W327" s="37" t="s">
        <v>73</v>
      </c>
      <c r="X327" s="563">
        <f>IFERROR(X323/H323,"0")+IFERROR(X324/H324,"0")+IFERROR(X325/H325,"0")+IFERROR(X326/H326,"0")</f>
        <v>1</v>
      </c>
      <c r="Y327" s="563">
        <f>IFERROR(Y323/H323,"0")+IFERROR(Y324/H324,"0")+IFERROR(Y325/H325,"0")+IFERROR(Y326/H326,"0")</f>
        <v>1</v>
      </c>
      <c r="Z327" s="563">
        <f>IFERROR(IF(Z323="",0,Z323),"0")+IFERROR(IF(Z324="",0,Z324),"0")+IFERROR(IF(Z325="",0,Z325),"0")+IFERROR(IF(Z326="",0,Z326),"0")</f>
        <v>6.5100000000000002E-3</v>
      </c>
      <c r="AA327" s="564"/>
      <c r="AB327" s="564"/>
      <c r="AC327" s="564"/>
    </row>
    <row r="328" spans="1:68" x14ac:dyDescent="0.2">
      <c r="A328" s="566"/>
      <c r="B328" s="566"/>
      <c r="C328" s="566"/>
      <c r="D328" s="566"/>
      <c r="E328" s="566"/>
      <c r="F328" s="566"/>
      <c r="G328" s="566"/>
      <c r="H328" s="566"/>
      <c r="I328" s="566"/>
      <c r="J328" s="566"/>
      <c r="K328" s="566"/>
      <c r="L328" s="566"/>
      <c r="M328" s="566"/>
      <c r="N328" s="566"/>
      <c r="O328" s="567"/>
      <c r="P328" s="568" t="s">
        <v>72</v>
      </c>
      <c r="Q328" s="569"/>
      <c r="R328" s="569"/>
      <c r="S328" s="569"/>
      <c r="T328" s="569"/>
      <c r="U328" s="569"/>
      <c r="V328" s="570"/>
      <c r="W328" s="37" t="s">
        <v>70</v>
      </c>
      <c r="X328" s="563">
        <f>IFERROR(SUM(X323:X326),"0")</f>
        <v>2.5499999999999998</v>
      </c>
      <c r="Y328" s="563">
        <f>IFERROR(SUM(Y323:Y326),"0")</f>
        <v>2.5499999999999998</v>
      </c>
      <c r="Z328" s="37"/>
      <c r="AA328" s="564"/>
      <c r="AB328" s="564"/>
      <c r="AC328" s="564"/>
    </row>
    <row r="329" spans="1:68" ht="14.25" hidden="1" customHeight="1" x14ac:dyDescent="0.25">
      <c r="A329" s="571" t="s">
        <v>529</v>
      </c>
      <c r="B329" s="566"/>
      <c r="C329" s="566"/>
      <c r="D329" s="566"/>
      <c r="E329" s="566"/>
      <c r="F329" s="566"/>
      <c r="G329" s="566"/>
      <c r="H329" s="566"/>
      <c r="I329" s="566"/>
      <c r="J329" s="566"/>
      <c r="K329" s="566"/>
      <c r="L329" s="566"/>
      <c r="M329" s="566"/>
      <c r="N329" s="566"/>
      <c r="O329" s="566"/>
      <c r="P329" s="566"/>
      <c r="Q329" s="566"/>
      <c r="R329" s="566"/>
      <c r="S329" s="566"/>
      <c r="T329" s="566"/>
      <c r="U329" s="566"/>
      <c r="V329" s="566"/>
      <c r="W329" s="566"/>
      <c r="X329" s="566"/>
      <c r="Y329" s="566"/>
      <c r="Z329" s="566"/>
      <c r="AA329" s="557"/>
      <c r="AB329" s="557"/>
      <c r="AC329" s="557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81">
        <v>4680115881808</v>
      </c>
      <c r="E330" s="582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81">
        <v>4680115881822</v>
      </c>
      <c r="E331" s="582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81">
        <v>4680115880016</v>
      </c>
      <c r="E332" s="582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5"/>
      <c r="B333" s="566"/>
      <c r="C333" s="566"/>
      <c r="D333" s="566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67"/>
      <c r="P333" s="568" t="s">
        <v>72</v>
      </c>
      <c r="Q333" s="569"/>
      <c r="R333" s="569"/>
      <c r="S333" s="569"/>
      <c r="T333" s="569"/>
      <c r="U333" s="569"/>
      <c r="V333" s="570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hidden="1" x14ac:dyDescent="0.2">
      <c r="A334" s="566"/>
      <c r="B334" s="566"/>
      <c r="C334" s="566"/>
      <c r="D334" s="566"/>
      <c r="E334" s="566"/>
      <c r="F334" s="566"/>
      <c r="G334" s="566"/>
      <c r="H334" s="566"/>
      <c r="I334" s="566"/>
      <c r="J334" s="566"/>
      <c r="K334" s="566"/>
      <c r="L334" s="566"/>
      <c r="M334" s="566"/>
      <c r="N334" s="566"/>
      <c r="O334" s="567"/>
      <c r="P334" s="568" t="s">
        <v>72</v>
      </c>
      <c r="Q334" s="569"/>
      <c r="R334" s="569"/>
      <c r="S334" s="569"/>
      <c r="T334" s="569"/>
      <c r="U334" s="569"/>
      <c r="V334" s="570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hidden="1" customHeight="1" x14ac:dyDescent="0.25">
      <c r="A335" s="578" t="s">
        <v>538</v>
      </c>
      <c r="B335" s="566"/>
      <c r="C335" s="566"/>
      <c r="D335" s="566"/>
      <c r="E335" s="566"/>
      <c r="F335" s="566"/>
      <c r="G335" s="566"/>
      <c r="H335" s="566"/>
      <c r="I335" s="566"/>
      <c r="J335" s="566"/>
      <c r="K335" s="566"/>
      <c r="L335" s="566"/>
      <c r="M335" s="566"/>
      <c r="N335" s="566"/>
      <c r="O335" s="566"/>
      <c r="P335" s="566"/>
      <c r="Q335" s="566"/>
      <c r="R335" s="566"/>
      <c r="S335" s="566"/>
      <c r="T335" s="566"/>
      <c r="U335" s="566"/>
      <c r="V335" s="566"/>
      <c r="W335" s="566"/>
      <c r="X335" s="566"/>
      <c r="Y335" s="566"/>
      <c r="Z335" s="566"/>
      <c r="AA335" s="556"/>
      <c r="AB335" s="556"/>
      <c r="AC335" s="556"/>
    </row>
    <row r="336" spans="1:68" ht="14.25" hidden="1" customHeight="1" x14ac:dyDescent="0.25">
      <c r="A336" s="571" t="s">
        <v>74</v>
      </c>
      <c r="B336" s="566"/>
      <c r="C336" s="566"/>
      <c r="D336" s="566"/>
      <c r="E336" s="566"/>
      <c r="F336" s="566"/>
      <c r="G336" s="566"/>
      <c r="H336" s="566"/>
      <c r="I336" s="566"/>
      <c r="J336" s="566"/>
      <c r="K336" s="566"/>
      <c r="L336" s="566"/>
      <c r="M336" s="566"/>
      <c r="N336" s="566"/>
      <c r="O336" s="566"/>
      <c r="P336" s="566"/>
      <c r="Q336" s="566"/>
      <c r="R336" s="566"/>
      <c r="S336" s="566"/>
      <c r="T336" s="566"/>
      <c r="U336" s="566"/>
      <c r="V336" s="566"/>
      <c r="W336" s="566"/>
      <c r="X336" s="566"/>
      <c r="Y336" s="566"/>
      <c r="Z336" s="566"/>
      <c r="AA336" s="557"/>
      <c r="AB336" s="557"/>
      <c r="AC336" s="557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81">
        <v>4607091387919</v>
      </c>
      <c r="E337" s="582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61">
        <v>33</v>
      </c>
      <c r="Y337" s="562">
        <f>IFERROR(IF(X337="",0,CEILING((X337/$H337),1)*$H337),"")</f>
        <v>40.5</v>
      </c>
      <c r="Z337" s="36">
        <f>IFERROR(IF(Y337=0,"",ROUNDUP(Y337/H337,0)*0.01898),"")</f>
        <v>9.4899999999999998E-2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35.114444444444452</v>
      </c>
      <c r="BN337" s="64">
        <f>IFERROR(Y337*I337/H337,"0")</f>
        <v>43.095000000000006</v>
      </c>
      <c r="BO337" s="64">
        <f>IFERROR(1/J337*(X337/H337),"0")</f>
        <v>6.3657407407407413E-2</v>
      </c>
      <c r="BP337" s="64">
        <f>IFERROR(1/J337*(Y337/H337),"0")</f>
        <v>7.8125E-2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81">
        <v>4680115883604</v>
      </c>
      <c r="E338" s="582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61">
        <v>4.1999999999999993</v>
      </c>
      <c r="Y338" s="562">
        <f>IFERROR(IF(X338="",0,CEILING((X338/$H338),1)*$H338),"")</f>
        <v>4.2</v>
      </c>
      <c r="Z338" s="36">
        <f>IFERROR(IF(Y338=0,"",ROUNDUP(Y338/H338,0)*0.00651),"")</f>
        <v>1.302E-2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4.7039999999999988</v>
      </c>
      <c r="BN338" s="64">
        <f>IFERROR(Y338*I338/H338,"0")</f>
        <v>4.7039999999999997</v>
      </c>
      <c r="BO338" s="64">
        <f>IFERROR(1/J338*(X338/H338),"0")</f>
        <v>1.0989010989010988E-2</v>
      </c>
      <c r="BP338" s="64">
        <f>IFERROR(1/J338*(Y338/H338),"0")</f>
        <v>1.098901098901099E-2</v>
      </c>
    </row>
    <row r="339" spans="1:68" ht="27" hidden="1" customHeight="1" x14ac:dyDescent="0.25">
      <c r="A339" s="54" t="s">
        <v>545</v>
      </c>
      <c r="B339" s="54" t="s">
        <v>546</v>
      </c>
      <c r="C339" s="31">
        <v>4301051864</v>
      </c>
      <c r="D339" s="581">
        <v>4680115883567</v>
      </c>
      <c r="E339" s="582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65"/>
      <c r="B340" s="566"/>
      <c r="C340" s="566"/>
      <c r="D340" s="566"/>
      <c r="E340" s="566"/>
      <c r="F340" s="566"/>
      <c r="G340" s="566"/>
      <c r="H340" s="566"/>
      <c r="I340" s="566"/>
      <c r="J340" s="566"/>
      <c r="K340" s="566"/>
      <c r="L340" s="566"/>
      <c r="M340" s="566"/>
      <c r="N340" s="566"/>
      <c r="O340" s="567"/>
      <c r="P340" s="568" t="s">
        <v>72</v>
      </c>
      <c r="Q340" s="569"/>
      <c r="R340" s="569"/>
      <c r="S340" s="569"/>
      <c r="T340" s="569"/>
      <c r="U340" s="569"/>
      <c r="V340" s="570"/>
      <c r="W340" s="37" t="s">
        <v>73</v>
      </c>
      <c r="X340" s="563">
        <f>IFERROR(X337/H337,"0")+IFERROR(X338/H338,"0")+IFERROR(X339/H339,"0")</f>
        <v>6.0740740740740744</v>
      </c>
      <c r="Y340" s="563">
        <f>IFERROR(Y337/H337,"0")+IFERROR(Y338/H338,"0")+IFERROR(Y339/H339,"0")</f>
        <v>7</v>
      </c>
      <c r="Z340" s="563">
        <f>IFERROR(IF(Z337="",0,Z337),"0")+IFERROR(IF(Z338="",0,Z338),"0")+IFERROR(IF(Z339="",0,Z339),"0")</f>
        <v>0.10792</v>
      </c>
      <c r="AA340" s="564"/>
      <c r="AB340" s="564"/>
      <c r="AC340" s="564"/>
    </row>
    <row r="341" spans="1:68" x14ac:dyDescent="0.2">
      <c r="A341" s="566"/>
      <c r="B341" s="566"/>
      <c r="C341" s="566"/>
      <c r="D341" s="566"/>
      <c r="E341" s="566"/>
      <c r="F341" s="566"/>
      <c r="G341" s="566"/>
      <c r="H341" s="566"/>
      <c r="I341" s="566"/>
      <c r="J341" s="566"/>
      <c r="K341" s="566"/>
      <c r="L341" s="566"/>
      <c r="M341" s="566"/>
      <c r="N341" s="566"/>
      <c r="O341" s="567"/>
      <c r="P341" s="568" t="s">
        <v>72</v>
      </c>
      <c r="Q341" s="569"/>
      <c r="R341" s="569"/>
      <c r="S341" s="569"/>
      <c r="T341" s="569"/>
      <c r="U341" s="569"/>
      <c r="V341" s="570"/>
      <c r="W341" s="37" t="s">
        <v>70</v>
      </c>
      <c r="X341" s="563">
        <f>IFERROR(SUM(X337:X339),"0")</f>
        <v>37.200000000000003</v>
      </c>
      <c r="Y341" s="563">
        <f>IFERROR(SUM(Y337:Y339),"0")</f>
        <v>44.7</v>
      </c>
      <c r="Z341" s="37"/>
      <c r="AA341" s="564"/>
      <c r="AB341" s="564"/>
      <c r="AC341" s="564"/>
    </row>
    <row r="342" spans="1:68" ht="27.75" hidden="1" customHeight="1" x14ac:dyDescent="0.2">
      <c r="A342" s="591" t="s">
        <v>548</v>
      </c>
      <c r="B342" s="592"/>
      <c r="C342" s="592"/>
      <c r="D342" s="592"/>
      <c r="E342" s="592"/>
      <c r="F342" s="592"/>
      <c r="G342" s="592"/>
      <c r="H342" s="592"/>
      <c r="I342" s="592"/>
      <c r="J342" s="592"/>
      <c r="K342" s="592"/>
      <c r="L342" s="592"/>
      <c r="M342" s="592"/>
      <c r="N342" s="592"/>
      <c r="O342" s="592"/>
      <c r="P342" s="592"/>
      <c r="Q342" s="592"/>
      <c r="R342" s="592"/>
      <c r="S342" s="592"/>
      <c r="T342" s="592"/>
      <c r="U342" s="592"/>
      <c r="V342" s="592"/>
      <c r="W342" s="592"/>
      <c r="X342" s="592"/>
      <c r="Y342" s="592"/>
      <c r="Z342" s="592"/>
      <c r="AA342" s="48"/>
      <c r="AB342" s="48"/>
      <c r="AC342" s="48"/>
    </row>
    <row r="343" spans="1:68" ht="16.5" hidden="1" customHeight="1" x14ac:dyDescent="0.25">
      <c r="A343" s="578" t="s">
        <v>549</v>
      </c>
      <c r="B343" s="566"/>
      <c r="C343" s="566"/>
      <c r="D343" s="566"/>
      <c r="E343" s="566"/>
      <c r="F343" s="566"/>
      <c r="G343" s="566"/>
      <c r="H343" s="566"/>
      <c r="I343" s="566"/>
      <c r="J343" s="566"/>
      <c r="K343" s="566"/>
      <c r="L343" s="566"/>
      <c r="M343" s="566"/>
      <c r="N343" s="566"/>
      <c r="O343" s="566"/>
      <c r="P343" s="566"/>
      <c r="Q343" s="566"/>
      <c r="R343" s="566"/>
      <c r="S343" s="566"/>
      <c r="T343" s="566"/>
      <c r="U343" s="566"/>
      <c r="V343" s="566"/>
      <c r="W343" s="566"/>
      <c r="X343" s="566"/>
      <c r="Y343" s="566"/>
      <c r="Z343" s="566"/>
      <c r="AA343" s="556"/>
      <c r="AB343" s="556"/>
      <c r="AC343" s="556"/>
    </row>
    <row r="344" spans="1:68" ht="14.25" hidden="1" customHeight="1" x14ac:dyDescent="0.25">
      <c r="A344" s="571" t="s">
        <v>103</v>
      </c>
      <c r="B344" s="566"/>
      <c r="C344" s="566"/>
      <c r="D344" s="566"/>
      <c r="E344" s="566"/>
      <c r="F344" s="566"/>
      <c r="G344" s="566"/>
      <c r="H344" s="566"/>
      <c r="I344" s="566"/>
      <c r="J344" s="566"/>
      <c r="K344" s="566"/>
      <c r="L344" s="566"/>
      <c r="M344" s="566"/>
      <c r="N344" s="566"/>
      <c r="O344" s="566"/>
      <c r="P344" s="566"/>
      <c r="Q344" s="566"/>
      <c r="R344" s="566"/>
      <c r="S344" s="566"/>
      <c r="T344" s="566"/>
      <c r="U344" s="566"/>
      <c r="V344" s="566"/>
      <c r="W344" s="566"/>
      <c r="X344" s="566"/>
      <c r="Y344" s="566"/>
      <c r="Z344" s="566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81">
        <v>4680115884847</v>
      </c>
      <c r="E345" s="582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61">
        <v>45</v>
      </c>
      <c r="Y345" s="562">
        <f t="shared" ref="Y345:Y351" si="47">IFERROR(IF(X345="",0,CEILING((X345/$H345),1)*$H345),"")</f>
        <v>45</v>
      </c>
      <c r="Z345" s="36">
        <f>IFERROR(IF(Y345=0,"",ROUNDUP(Y345/H345,0)*0.02175),"")</f>
        <v>6.5250000000000002E-2</v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46.440000000000005</v>
      </c>
      <c r="BN345" s="64">
        <f t="shared" ref="BN345:BN351" si="49">IFERROR(Y345*I345/H345,"0")</f>
        <v>46.440000000000005</v>
      </c>
      <c r="BO345" s="64">
        <f t="shared" ref="BO345:BO351" si="50">IFERROR(1/J345*(X345/H345),"0")</f>
        <v>6.25E-2</v>
      </c>
      <c r="BP345" s="64">
        <f t="shared" ref="BP345:BP351" si="51">IFERROR(1/J345*(Y345/H345),"0")</f>
        <v>6.25E-2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81">
        <v>4680115884854</v>
      </c>
      <c r="E346" s="582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61">
        <v>130</v>
      </c>
      <c r="Y346" s="562">
        <f t="shared" si="47"/>
        <v>135</v>
      </c>
      <c r="Z346" s="36">
        <f>IFERROR(IF(Y346=0,"",ROUNDUP(Y346/H346,0)*0.02175),"")</f>
        <v>0.19574999999999998</v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134.16</v>
      </c>
      <c r="BN346" s="64">
        <f t="shared" si="49"/>
        <v>139.32000000000002</v>
      </c>
      <c r="BO346" s="64">
        <f t="shared" si="50"/>
        <v>0.18055555555555552</v>
      </c>
      <c r="BP346" s="64">
        <f t="shared" si="51"/>
        <v>0.1875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81">
        <v>4607091383997</v>
      </c>
      <c r="E347" s="582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61">
        <v>690</v>
      </c>
      <c r="Y347" s="562">
        <f t="shared" si="47"/>
        <v>690</v>
      </c>
      <c r="Z347" s="36">
        <f>IFERROR(IF(Y347=0,"",ROUNDUP(Y347/H347,0)*0.02175),"")</f>
        <v>1.0004999999999999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712.08</v>
      </c>
      <c r="BN347" s="64">
        <f t="shared" si="49"/>
        <v>712.08</v>
      </c>
      <c r="BO347" s="64">
        <f t="shared" si="50"/>
        <v>0.95833333333333326</v>
      </c>
      <c r="BP347" s="64">
        <f t="shared" si="51"/>
        <v>0.95833333333333326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4301011867</v>
      </c>
      <c r="D348" s="581">
        <v>4680115884830</v>
      </c>
      <c r="E348" s="582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81">
        <v>4680115882638</v>
      </c>
      <c r="E349" s="582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81">
        <v>4680115884922</v>
      </c>
      <c r="E350" s="582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81">
        <v>4680115884861</v>
      </c>
      <c r="E351" s="582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5"/>
      <c r="B352" s="566"/>
      <c r="C352" s="566"/>
      <c r="D352" s="566"/>
      <c r="E352" s="566"/>
      <c r="F352" s="566"/>
      <c r="G352" s="566"/>
      <c r="H352" s="566"/>
      <c r="I352" s="566"/>
      <c r="J352" s="566"/>
      <c r="K352" s="566"/>
      <c r="L352" s="566"/>
      <c r="M352" s="566"/>
      <c r="N352" s="566"/>
      <c r="O352" s="567"/>
      <c r="P352" s="568" t="s">
        <v>72</v>
      </c>
      <c r="Q352" s="569"/>
      <c r="R352" s="569"/>
      <c r="S352" s="569"/>
      <c r="T352" s="569"/>
      <c r="U352" s="569"/>
      <c r="V352" s="57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57.666666666666664</v>
      </c>
      <c r="Y352" s="563">
        <f>IFERROR(Y345/H345,"0")+IFERROR(Y346/H346,"0")+IFERROR(Y347/H347,"0")+IFERROR(Y348/H348,"0")+IFERROR(Y349/H349,"0")+IFERROR(Y350/H350,"0")+IFERROR(Y351/H351,"0")</f>
        <v>58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1.2614999999999998</v>
      </c>
      <c r="AA352" s="564"/>
      <c r="AB352" s="564"/>
      <c r="AC352" s="564"/>
    </row>
    <row r="353" spans="1:68" x14ac:dyDescent="0.2">
      <c r="A353" s="566"/>
      <c r="B353" s="566"/>
      <c r="C353" s="566"/>
      <c r="D353" s="566"/>
      <c r="E353" s="566"/>
      <c r="F353" s="566"/>
      <c r="G353" s="566"/>
      <c r="H353" s="566"/>
      <c r="I353" s="566"/>
      <c r="J353" s="566"/>
      <c r="K353" s="566"/>
      <c r="L353" s="566"/>
      <c r="M353" s="566"/>
      <c r="N353" s="566"/>
      <c r="O353" s="567"/>
      <c r="P353" s="568" t="s">
        <v>72</v>
      </c>
      <c r="Q353" s="569"/>
      <c r="R353" s="569"/>
      <c r="S353" s="569"/>
      <c r="T353" s="569"/>
      <c r="U353" s="569"/>
      <c r="V353" s="570"/>
      <c r="W353" s="37" t="s">
        <v>70</v>
      </c>
      <c r="X353" s="563">
        <f>IFERROR(SUM(X345:X351),"0")</f>
        <v>865</v>
      </c>
      <c r="Y353" s="563">
        <f>IFERROR(SUM(Y345:Y351),"0")</f>
        <v>870</v>
      </c>
      <c r="Z353" s="37"/>
      <c r="AA353" s="564"/>
      <c r="AB353" s="564"/>
      <c r="AC353" s="564"/>
    </row>
    <row r="354" spans="1:68" ht="14.25" hidden="1" customHeight="1" x14ac:dyDescent="0.25">
      <c r="A354" s="571" t="s">
        <v>139</v>
      </c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6"/>
      <c r="P354" s="566"/>
      <c r="Q354" s="566"/>
      <c r="R354" s="566"/>
      <c r="S354" s="566"/>
      <c r="T354" s="566"/>
      <c r="U354" s="566"/>
      <c r="V354" s="566"/>
      <c r="W354" s="566"/>
      <c r="X354" s="566"/>
      <c r="Y354" s="566"/>
      <c r="Z354" s="566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81">
        <v>4607091383980</v>
      </c>
      <c r="E355" s="582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61">
        <v>600</v>
      </c>
      <c r="Y355" s="562">
        <f>IFERROR(IF(X355="",0,CEILING((X355/$H355),1)*$H355),"")</f>
        <v>600</v>
      </c>
      <c r="Z355" s="36">
        <f>IFERROR(IF(Y355=0,"",ROUNDUP(Y355/H355,0)*0.02175),"")</f>
        <v>0.86999999999999988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619.20000000000005</v>
      </c>
      <c r="BN355" s="64">
        <f>IFERROR(Y355*I355/H355,"0")</f>
        <v>619.20000000000005</v>
      </c>
      <c r="BO355" s="64">
        <f>IFERROR(1/J355*(X355/H355),"0")</f>
        <v>0.83333333333333326</v>
      </c>
      <c r="BP355" s="64">
        <f>IFERROR(1/J355*(Y355/H355),"0")</f>
        <v>0.83333333333333326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81">
        <v>4607091384178</v>
      </c>
      <c r="E356" s="582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5"/>
      <c r="B357" s="566"/>
      <c r="C357" s="566"/>
      <c r="D357" s="566"/>
      <c r="E357" s="566"/>
      <c r="F357" s="566"/>
      <c r="G357" s="566"/>
      <c r="H357" s="566"/>
      <c r="I357" s="566"/>
      <c r="J357" s="566"/>
      <c r="K357" s="566"/>
      <c r="L357" s="566"/>
      <c r="M357" s="566"/>
      <c r="N357" s="566"/>
      <c r="O357" s="567"/>
      <c r="P357" s="568" t="s">
        <v>72</v>
      </c>
      <c r="Q357" s="569"/>
      <c r="R357" s="569"/>
      <c r="S357" s="569"/>
      <c r="T357" s="569"/>
      <c r="U357" s="569"/>
      <c r="V357" s="570"/>
      <c r="W357" s="37" t="s">
        <v>73</v>
      </c>
      <c r="X357" s="563">
        <f>IFERROR(X355/H355,"0")+IFERROR(X356/H356,"0")</f>
        <v>40</v>
      </c>
      <c r="Y357" s="563">
        <f>IFERROR(Y355/H355,"0")+IFERROR(Y356/H356,"0")</f>
        <v>40</v>
      </c>
      <c r="Z357" s="563">
        <f>IFERROR(IF(Z355="",0,Z355),"0")+IFERROR(IF(Z356="",0,Z356),"0")</f>
        <v>0.86999999999999988</v>
      </c>
      <c r="AA357" s="564"/>
      <c r="AB357" s="564"/>
      <c r="AC357" s="564"/>
    </row>
    <row r="358" spans="1:68" x14ac:dyDescent="0.2">
      <c r="A358" s="566"/>
      <c r="B358" s="566"/>
      <c r="C358" s="566"/>
      <c r="D358" s="566"/>
      <c r="E358" s="566"/>
      <c r="F358" s="566"/>
      <c r="G358" s="566"/>
      <c r="H358" s="566"/>
      <c r="I358" s="566"/>
      <c r="J358" s="566"/>
      <c r="K358" s="566"/>
      <c r="L358" s="566"/>
      <c r="M358" s="566"/>
      <c r="N358" s="566"/>
      <c r="O358" s="567"/>
      <c r="P358" s="568" t="s">
        <v>72</v>
      </c>
      <c r="Q358" s="569"/>
      <c r="R358" s="569"/>
      <c r="S358" s="569"/>
      <c r="T358" s="569"/>
      <c r="U358" s="569"/>
      <c r="V358" s="570"/>
      <c r="W358" s="37" t="s">
        <v>70</v>
      </c>
      <c r="X358" s="563">
        <f>IFERROR(SUM(X355:X356),"0")</f>
        <v>600</v>
      </c>
      <c r="Y358" s="563">
        <f>IFERROR(SUM(Y355:Y356),"0")</f>
        <v>600</v>
      </c>
      <c r="Z358" s="37"/>
      <c r="AA358" s="564"/>
      <c r="AB358" s="564"/>
      <c r="AC358" s="564"/>
    </row>
    <row r="359" spans="1:68" ht="14.25" hidden="1" customHeight="1" x14ac:dyDescent="0.25">
      <c r="A359" s="571" t="s">
        <v>74</v>
      </c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6"/>
      <c r="P359" s="566"/>
      <c r="Q359" s="566"/>
      <c r="R359" s="566"/>
      <c r="S359" s="566"/>
      <c r="T359" s="566"/>
      <c r="U359" s="566"/>
      <c r="V359" s="566"/>
      <c r="W359" s="566"/>
      <c r="X359" s="566"/>
      <c r="Y359" s="566"/>
      <c r="Z359" s="566"/>
      <c r="AA359" s="557"/>
      <c r="AB359" s="557"/>
      <c r="AC359" s="557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81">
        <v>4607091383928</v>
      </c>
      <c r="E360" s="582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81">
        <v>4607091384260</v>
      </c>
      <c r="E361" s="582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5"/>
      <c r="B362" s="566"/>
      <c r="C362" s="566"/>
      <c r="D362" s="566"/>
      <c r="E362" s="566"/>
      <c r="F362" s="566"/>
      <c r="G362" s="566"/>
      <c r="H362" s="566"/>
      <c r="I362" s="566"/>
      <c r="J362" s="566"/>
      <c r="K362" s="566"/>
      <c r="L362" s="566"/>
      <c r="M362" s="566"/>
      <c r="N362" s="566"/>
      <c r="O362" s="567"/>
      <c r="P362" s="568" t="s">
        <v>72</v>
      </c>
      <c r="Q362" s="569"/>
      <c r="R362" s="569"/>
      <c r="S362" s="569"/>
      <c r="T362" s="569"/>
      <c r="U362" s="569"/>
      <c r="V362" s="57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hidden="1" x14ac:dyDescent="0.2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7"/>
      <c r="P363" s="568" t="s">
        <v>72</v>
      </c>
      <c r="Q363" s="569"/>
      <c r="R363" s="569"/>
      <c r="S363" s="569"/>
      <c r="T363" s="569"/>
      <c r="U363" s="569"/>
      <c r="V363" s="57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hidden="1" customHeight="1" x14ac:dyDescent="0.25">
      <c r="A364" s="571" t="s">
        <v>174</v>
      </c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6"/>
      <c r="P364" s="566"/>
      <c r="Q364" s="566"/>
      <c r="R364" s="566"/>
      <c r="S364" s="566"/>
      <c r="T364" s="566"/>
      <c r="U364" s="566"/>
      <c r="V364" s="566"/>
      <c r="W364" s="566"/>
      <c r="X364" s="566"/>
      <c r="Y364" s="566"/>
      <c r="Z364" s="566"/>
      <c r="AA364" s="557"/>
      <c r="AB364" s="557"/>
      <c r="AC364" s="557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81">
        <v>4607091384673</v>
      </c>
      <c r="E365" s="582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5"/>
      <c r="B366" s="566"/>
      <c r="C366" s="566"/>
      <c r="D366" s="566"/>
      <c r="E366" s="566"/>
      <c r="F366" s="566"/>
      <c r="G366" s="566"/>
      <c r="H366" s="566"/>
      <c r="I366" s="566"/>
      <c r="J366" s="566"/>
      <c r="K366" s="566"/>
      <c r="L366" s="566"/>
      <c r="M366" s="566"/>
      <c r="N366" s="566"/>
      <c r="O366" s="567"/>
      <c r="P366" s="568" t="s">
        <v>72</v>
      </c>
      <c r="Q366" s="569"/>
      <c r="R366" s="569"/>
      <c r="S366" s="569"/>
      <c r="T366" s="569"/>
      <c r="U366" s="569"/>
      <c r="V366" s="57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hidden="1" x14ac:dyDescent="0.2">
      <c r="A367" s="566"/>
      <c r="B367" s="566"/>
      <c r="C367" s="566"/>
      <c r="D367" s="566"/>
      <c r="E367" s="566"/>
      <c r="F367" s="566"/>
      <c r="G367" s="566"/>
      <c r="H367" s="566"/>
      <c r="I367" s="566"/>
      <c r="J367" s="566"/>
      <c r="K367" s="566"/>
      <c r="L367" s="566"/>
      <c r="M367" s="566"/>
      <c r="N367" s="566"/>
      <c r="O367" s="567"/>
      <c r="P367" s="568" t="s">
        <v>72</v>
      </c>
      <c r="Q367" s="569"/>
      <c r="R367" s="569"/>
      <c r="S367" s="569"/>
      <c r="T367" s="569"/>
      <c r="U367" s="569"/>
      <c r="V367" s="57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hidden="1" customHeight="1" x14ac:dyDescent="0.25">
      <c r="A368" s="578" t="s">
        <v>583</v>
      </c>
      <c r="B368" s="566"/>
      <c r="C368" s="566"/>
      <c r="D368" s="566"/>
      <c r="E368" s="566"/>
      <c r="F368" s="566"/>
      <c r="G368" s="566"/>
      <c r="H368" s="566"/>
      <c r="I368" s="566"/>
      <c r="J368" s="566"/>
      <c r="K368" s="566"/>
      <c r="L368" s="566"/>
      <c r="M368" s="566"/>
      <c r="N368" s="566"/>
      <c r="O368" s="566"/>
      <c r="P368" s="566"/>
      <c r="Q368" s="566"/>
      <c r="R368" s="566"/>
      <c r="S368" s="566"/>
      <c r="T368" s="566"/>
      <c r="U368" s="566"/>
      <c r="V368" s="566"/>
      <c r="W368" s="566"/>
      <c r="X368" s="566"/>
      <c r="Y368" s="566"/>
      <c r="Z368" s="566"/>
      <c r="AA368" s="556"/>
      <c r="AB368" s="556"/>
      <c r="AC368" s="556"/>
    </row>
    <row r="369" spans="1:68" ht="14.25" hidden="1" customHeight="1" x14ac:dyDescent="0.25">
      <c r="A369" s="571" t="s">
        <v>103</v>
      </c>
      <c r="B369" s="566"/>
      <c r="C369" s="566"/>
      <c r="D369" s="566"/>
      <c r="E369" s="566"/>
      <c r="F369" s="566"/>
      <c r="G369" s="566"/>
      <c r="H369" s="566"/>
      <c r="I369" s="566"/>
      <c r="J369" s="566"/>
      <c r="K369" s="566"/>
      <c r="L369" s="566"/>
      <c r="M369" s="566"/>
      <c r="N369" s="566"/>
      <c r="O369" s="566"/>
      <c r="P369" s="566"/>
      <c r="Q369" s="566"/>
      <c r="R369" s="566"/>
      <c r="S369" s="566"/>
      <c r="T369" s="566"/>
      <c r="U369" s="566"/>
      <c r="V369" s="566"/>
      <c r="W369" s="566"/>
      <c r="X369" s="566"/>
      <c r="Y369" s="566"/>
      <c r="Z369" s="566"/>
      <c r="AA369" s="557"/>
      <c r="AB369" s="557"/>
      <c r="AC369" s="557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81">
        <v>4680115881907</v>
      </c>
      <c r="E370" s="582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4301011874</v>
      </c>
      <c r="D371" s="581">
        <v>4680115884892</v>
      </c>
      <c r="E371" s="582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73"/>
      <c r="R371" s="573"/>
      <c r="S371" s="573"/>
      <c r="T371" s="574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4301011875</v>
      </c>
      <c r="D372" s="581">
        <v>4680115884885</v>
      </c>
      <c r="E372" s="582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4301011871</v>
      </c>
      <c r="D373" s="581">
        <v>4680115884908</v>
      </c>
      <c r="E373" s="582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73"/>
      <c r="R373" s="573"/>
      <c r="S373" s="573"/>
      <c r="T373" s="574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5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7"/>
      <c r="P374" s="568" t="s">
        <v>72</v>
      </c>
      <c r="Q374" s="569"/>
      <c r="R374" s="569"/>
      <c r="S374" s="569"/>
      <c r="T374" s="569"/>
      <c r="U374" s="569"/>
      <c r="V374" s="57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hidden="1" x14ac:dyDescent="0.2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8" t="s">
        <v>72</v>
      </c>
      <c r="Q375" s="569"/>
      <c r="R375" s="569"/>
      <c r="S375" s="569"/>
      <c r="T375" s="569"/>
      <c r="U375" s="569"/>
      <c r="V375" s="57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hidden="1" customHeight="1" x14ac:dyDescent="0.25">
      <c r="A376" s="571" t="s">
        <v>64</v>
      </c>
      <c r="B376" s="566"/>
      <c r="C376" s="566"/>
      <c r="D376" s="566"/>
      <c r="E376" s="566"/>
      <c r="F376" s="566"/>
      <c r="G376" s="566"/>
      <c r="H376" s="566"/>
      <c r="I376" s="566"/>
      <c r="J376" s="566"/>
      <c r="K376" s="566"/>
      <c r="L376" s="566"/>
      <c r="M376" s="566"/>
      <c r="N376" s="566"/>
      <c r="O376" s="566"/>
      <c r="P376" s="566"/>
      <c r="Q376" s="566"/>
      <c r="R376" s="566"/>
      <c r="S376" s="566"/>
      <c r="T376" s="566"/>
      <c r="U376" s="566"/>
      <c r="V376" s="566"/>
      <c r="W376" s="566"/>
      <c r="X376" s="566"/>
      <c r="Y376" s="566"/>
      <c r="Z376" s="566"/>
      <c r="AA376" s="557"/>
      <c r="AB376" s="557"/>
      <c r="AC376" s="557"/>
    </row>
    <row r="377" spans="1:68" ht="27" hidden="1" customHeight="1" x14ac:dyDescent="0.25">
      <c r="A377" s="54" t="s">
        <v>594</v>
      </c>
      <c r="B377" s="54" t="s">
        <v>595</v>
      </c>
      <c r="C377" s="31">
        <v>4301031303</v>
      </c>
      <c r="D377" s="581">
        <v>4607091384802</v>
      </c>
      <c r="E377" s="582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73"/>
      <c r="R377" s="573"/>
      <c r="S377" s="573"/>
      <c r="T377" s="574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65"/>
      <c r="B378" s="566"/>
      <c r="C378" s="566"/>
      <c r="D378" s="566"/>
      <c r="E378" s="566"/>
      <c r="F378" s="566"/>
      <c r="G378" s="566"/>
      <c r="H378" s="566"/>
      <c r="I378" s="566"/>
      <c r="J378" s="566"/>
      <c r="K378" s="566"/>
      <c r="L378" s="566"/>
      <c r="M378" s="566"/>
      <c r="N378" s="566"/>
      <c r="O378" s="567"/>
      <c r="P378" s="568" t="s">
        <v>72</v>
      </c>
      <c r="Q378" s="569"/>
      <c r="R378" s="569"/>
      <c r="S378" s="569"/>
      <c r="T378" s="569"/>
      <c r="U378" s="569"/>
      <c r="V378" s="57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hidden="1" x14ac:dyDescent="0.2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7"/>
      <c r="P379" s="568" t="s">
        <v>72</v>
      </c>
      <c r="Q379" s="569"/>
      <c r="R379" s="569"/>
      <c r="S379" s="569"/>
      <c r="T379" s="569"/>
      <c r="U379" s="569"/>
      <c r="V379" s="57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hidden="1" customHeight="1" x14ac:dyDescent="0.25">
      <c r="A380" s="571" t="s">
        <v>74</v>
      </c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6"/>
      <c r="P380" s="566"/>
      <c r="Q380" s="566"/>
      <c r="R380" s="566"/>
      <c r="S380" s="566"/>
      <c r="T380" s="566"/>
      <c r="U380" s="566"/>
      <c r="V380" s="566"/>
      <c r="W380" s="566"/>
      <c r="X380" s="566"/>
      <c r="Y380" s="566"/>
      <c r="Z380" s="566"/>
      <c r="AA380" s="557"/>
      <c r="AB380" s="557"/>
      <c r="AC380" s="557"/>
    </row>
    <row r="381" spans="1:68" ht="27" hidden="1" customHeight="1" x14ac:dyDescent="0.25">
      <c r="A381" s="54" t="s">
        <v>597</v>
      </c>
      <c r="B381" s="54" t="s">
        <v>598</v>
      </c>
      <c r="C381" s="31">
        <v>4301051899</v>
      </c>
      <c r="D381" s="581">
        <v>4607091384246</v>
      </c>
      <c r="E381" s="582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61">
        <v>0</v>
      </c>
      <c r="Y381" s="56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600</v>
      </c>
      <c r="B382" s="54" t="s">
        <v>601</v>
      </c>
      <c r="C382" s="31">
        <v>4301051660</v>
      </c>
      <c r="D382" s="581">
        <v>4607091384253</v>
      </c>
      <c r="E382" s="582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73"/>
      <c r="R382" s="573"/>
      <c r="S382" s="573"/>
      <c r="T382" s="574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5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7"/>
      <c r="P383" s="568" t="s">
        <v>72</v>
      </c>
      <c r="Q383" s="569"/>
      <c r="R383" s="569"/>
      <c r="S383" s="569"/>
      <c r="T383" s="569"/>
      <c r="U383" s="569"/>
      <c r="V383" s="570"/>
      <c r="W383" s="37" t="s">
        <v>73</v>
      </c>
      <c r="X383" s="563">
        <f>IFERROR(X381/H381,"0")+IFERROR(X382/H382,"0")</f>
        <v>0</v>
      </c>
      <c r="Y383" s="563">
        <f>IFERROR(Y381/H381,"0")+IFERROR(Y382/H382,"0")</f>
        <v>0</v>
      </c>
      <c r="Z383" s="563">
        <f>IFERROR(IF(Z381="",0,Z381),"0")+IFERROR(IF(Z382="",0,Z382),"0")</f>
        <v>0</v>
      </c>
      <c r="AA383" s="564"/>
      <c r="AB383" s="564"/>
      <c r="AC383" s="564"/>
    </row>
    <row r="384" spans="1:68" hidden="1" x14ac:dyDescent="0.2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8" t="s">
        <v>72</v>
      </c>
      <c r="Q384" s="569"/>
      <c r="R384" s="569"/>
      <c r="S384" s="569"/>
      <c r="T384" s="569"/>
      <c r="U384" s="569"/>
      <c r="V384" s="570"/>
      <c r="W384" s="37" t="s">
        <v>70</v>
      </c>
      <c r="X384" s="563">
        <f>IFERROR(SUM(X381:X382),"0")</f>
        <v>0</v>
      </c>
      <c r="Y384" s="563">
        <f>IFERROR(SUM(Y381:Y382),"0")</f>
        <v>0</v>
      </c>
      <c r="Z384" s="37"/>
      <c r="AA384" s="564"/>
      <c r="AB384" s="564"/>
      <c r="AC384" s="564"/>
    </row>
    <row r="385" spans="1:68" ht="14.25" hidden="1" customHeight="1" x14ac:dyDescent="0.25">
      <c r="A385" s="571" t="s">
        <v>174</v>
      </c>
      <c r="B385" s="566"/>
      <c r="C385" s="566"/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6"/>
      <c r="O385" s="566"/>
      <c r="P385" s="566"/>
      <c r="Q385" s="566"/>
      <c r="R385" s="566"/>
      <c r="S385" s="566"/>
      <c r="T385" s="566"/>
      <c r="U385" s="566"/>
      <c r="V385" s="566"/>
      <c r="W385" s="566"/>
      <c r="X385" s="566"/>
      <c r="Y385" s="566"/>
      <c r="Z385" s="566"/>
      <c r="AA385" s="557"/>
      <c r="AB385" s="557"/>
      <c r="AC385" s="557"/>
    </row>
    <row r="386" spans="1:68" ht="27" hidden="1" customHeight="1" x14ac:dyDescent="0.25">
      <c r="A386" s="54" t="s">
        <v>602</v>
      </c>
      <c r="B386" s="54" t="s">
        <v>603</v>
      </c>
      <c r="C386" s="31">
        <v>4301060441</v>
      </c>
      <c r="D386" s="581">
        <v>4607091389357</v>
      </c>
      <c r="E386" s="582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73"/>
      <c r="R386" s="573"/>
      <c r="S386" s="573"/>
      <c r="T386" s="574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65"/>
      <c r="B387" s="566"/>
      <c r="C387" s="566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67"/>
      <c r="P387" s="568" t="s">
        <v>72</v>
      </c>
      <c r="Q387" s="569"/>
      <c r="R387" s="569"/>
      <c r="S387" s="569"/>
      <c r="T387" s="569"/>
      <c r="U387" s="569"/>
      <c r="V387" s="57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hidden="1" x14ac:dyDescent="0.2">
      <c r="A388" s="566"/>
      <c r="B388" s="566"/>
      <c r="C388" s="566"/>
      <c r="D388" s="566"/>
      <c r="E388" s="566"/>
      <c r="F388" s="566"/>
      <c r="G388" s="566"/>
      <c r="H388" s="566"/>
      <c r="I388" s="566"/>
      <c r="J388" s="566"/>
      <c r="K388" s="566"/>
      <c r="L388" s="566"/>
      <c r="M388" s="566"/>
      <c r="N388" s="566"/>
      <c r="O388" s="567"/>
      <c r="P388" s="568" t="s">
        <v>72</v>
      </c>
      <c r="Q388" s="569"/>
      <c r="R388" s="569"/>
      <c r="S388" s="569"/>
      <c r="T388" s="569"/>
      <c r="U388" s="569"/>
      <c r="V388" s="57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hidden="1" customHeight="1" x14ac:dyDescent="0.2">
      <c r="A389" s="591" t="s">
        <v>605</v>
      </c>
      <c r="B389" s="592"/>
      <c r="C389" s="592"/>
      <c r="D389" s="592"/>
      <c r="E389" s="592"/>
      <c r="F389" s="592"/>
      <c r="G389" s="592"/>
      <c r="H389" s="592"/>
      <c r="I389" s="592"/>
      <c r="J389" s="592"/>
      <c r="K389" s="592"/>
      <c r="L389" s="592"/>
      <c r="M389" s="592"/>
      <c r="N389" s="592"/>
      <c r="O389" s="592"/>
      <c r="P389" s="592"/>
      <c r="Q389" s="592"/>
      <c r="R389" s="592"/>
      <c r="S389" s="592"/>
      <c r="T389" s="592"/>
      <c r="U389" s="592"/>
      <c r="V389" s="592"/>
      <c r="W389" s="592"/>
      <c r="X389" s="592"/>
      <c r="Y389" s="592"/>
      <c r="Z389" s="592"/>
      <c r="AA389" s="48"/>
      <c r="AB389" s="48"/>
      <c r="AC389" s="48"/>
    </row>
    <row r="390" spans="1:68" ht="16.5" hidden="1" customHeight="1" x14ac:dyDescent="0.25">
      <c r="A390" s="578" t="s">
        <v>606</v>
      </c>
      <c r="B390" s="566"/>
      <c r="C390" s="566"/>
      <c r="D390" s="566"/>
      <c r="E390" s="566"/>
      <c r="F390" s="566"/>
      <c r="G390" s="566"/>
      <c r="H390" s="566"/>
      <c r="I390" s="566"/>
      <c r="J390" s="566"/>
      <c r="K390" s="566"/>
      <c r="L390" s="566"/>
      <c r="M390" s="566"/>
      <c r="N390" s="566"/>
      <c r="O390" s="566"/>
      <c r="P390" s="566"/>
      <c r="Q390" s="566"/>
      <c r="R390" s="566"/>
      <c r="S390" s="566"/>
      <c r="T390" s="566"/>
      <c r="U390" s="566"/>
      <c r="V390" s="566"/>
      <c r="W390" s="566"/>
      <c r="X390" s="566"/>
      <c r="Y390" s="566"/>
      <c r="Z390" s="566"/>
      <c r="AA390" s="556"/>
      <c r="AB390" s="556"/>
      <c r="AC390" s="556"/>
    </row>
    <row r="391" spans="1:68" ht="14.25" hidden="1" customHeight="1" x14ac:dyDescent="0.25">
      <c r="A391" s="571" t="s">
        <v>64</v>
      </c>
      <c r="B391" s="566"/>
      <c r="C391" s="566"/>
      <c r="D391" s="566"/>
      <c r="E391" s="566"/>
      <c r="F391" s="566"/>
      <c r="G391" s="566"/>
      <c r="H391" s="566"/>
      <c r="I391" s="566"/>
      <c r="J391" s="566"/>
      <c r="K391" s="566"/>
      <c r="L391" s="566"/>
      <c r="M391" s="566"/>
      <c r="N391" s="566"/>
      <c r="O391" s="566"/>
      <c r="P391" s="566"/>
      <c r="Q391" s="566"/>
      <c r="R391" s="566"/>
      <c r="S391" s="566"/>
      <c r="T391" s="566"/>
      <c r="U391" s="566"/>
      <c r="V391" s="566"/>
      <c r="W391" s="566"/>
      <c r="X391" s="566"/>
      <c r="Y391" s="566"/>
      <c r="Z391" s="566"/>
      <c r="AA391" s="557"/>
      <c r="AB391" s="557"/>
      <c r="AC391" s="557"/>
    </row>
    <row r="392" spans="1:68" ht="27" hidden="1" customHeight="1" x14ac:dyDescent="0.25">
      <c r="A392" s="54" t="s">
        <v>607</v>
      </c>
      <c r="B392" s="54" t="s">
        <v>608</v>
      </c>
      <c r="C392" s="31">
        <v>4301031405</v>
      </c>
      <c r="D392" s="581">
        <v>4680115886100</v>
      </c>
      <c r="E392" s="582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4301031382</v>
      </c>
      <c r="D393" s="581">
        <v>4680115886117</v>
      </c>
      <c r="E393" s="582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610</v>
      </c>
      <c r="B394" s="54" t="s">
        <v>613</v>
      </c>
      <c r="C394" s="31">
        <v>4301031406</v>
      </c>
      <c r="D394" s="581">
        <v>4680115886117</v>
      </c>
      <c r="E394" s="582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4301031402</v>
      </c>
      <c r="D395" s="581">
        <v>4680115886124</v>
      </c>
      <c r="E395" s="582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4301031366</v>
      </c>
      <c r="D396" s="581">
        <v>4680115883147</v>
      </c>
      <c r="E396" s="582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73"/>
      <c r="R396" s="573"/>
      <c r="S396" s="573"/>
      <c r="T396" s="574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4301031362</v>
      </c>
      <c r="D397" s="581">
        <v>4607091384338</v>
      </c>
      <c r="E397" s="582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hidden="1" customHeight="1" x14ac:dyDescent="0.25">
      <c r="A398" s="54" t="s">
        <v>621</v>
      </c>
      <c r="B398" s="54" t="s">
        <v>622</v>
      </c>
      <c r="C398" s="31">
        <v>4301031361</v>
      </c>
      <c r="D398" s="581">
        <v>4607091389524</v>
      </c>
      <c r="E398" s="582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73"/>
      <c r="R398" s="573"/>
      <c r="S398" s="573"/>
      <c r="T398" s="574"/>
      <c r="U398" s="34"/>
      <c r="V398" s="34"/>
      <c r="W398" s="35" t="s">
        <v>70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624</v>
      </c>
      <c r="B399" s="54" t="s">
        <v>625</v>
      </c>
      <c r="C399" s="31">
        <v>4301031364</v>
      </c>
      <c r="D399" s="581">
        <v>4680115883161</v>
      </c>
      <c r="E399" s="582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73"/>
      <c r="R399" s="573"/>
      <c r="S399" s="573"/>
      <c r="T399" s="574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hidden="1" customHeight="1" x14ac:dyDescent="0.25">
      <c r="A400" s="54" t="s">
        <v>627</v>
      </c>
      <c r="B400" s="54" t="s">
        <v>628</v>
      </c>
      <c r="C400" s="31">
        <v>4301031358</v>
      </c>
      <c r="D400" s="581">
        <v>4607091389531</v>
      </c>
      <c r="E400" s="582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hidden="1" customHeight="1" x14ac:dyDescent="0.25">
      <c r="A401" s="54" t="s">
        <v>630</v>
      </c>
      <c r="B401" s="54" t="s">
        <v>631</v>
      </c>
      <c r="C401" s="31">
        <v>4301031360</v>
      </c>
      <c r="D401" s="581">
        <v>4607091384345</v>
      </c>
      <c r="E401" s="582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73"/>
      <c r="R401" s="573"/>
      <c r="S401" s="573"/>
      <c r="T401" s="574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hidden="1" x14ac:dyDescent="0.2">
      <c r="A402" s="565"/>
      <c r="B402" s="566"/>
      <c r="C402" s="566"/>
      <c r="D402" s="566"/>
      <c r="E402" s="566"/>
      <c r="F402" s="566"/>
      <c r="G402" s="566"/>
      <c r="H402" s="566"/>
      <c r="I402" s="566"/>
      <c r="J402" s="566"/>
      <c r="K402" s="566"/>
      <c r="L402" s="566"/>
      <c r="M402" s="566"/>
      <c r="N402" s="566"/>
      <c r="O402" s="567"/>
      <c r="P402" s="568" t="s">
        <v>72</v>
      </c>
      <c r="Q402" s="569"/>
      <c r="R402" s="569"/>
      <c r="S402" s="569"/>
      <c r="T402" s="569"/>
      <c r="U402" s="569"/>
      <c r="V402" s="57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564"/>
      <c r="AB402" s="564"/>
      <c r="AC402" s="564"/>
    </row>
    <row r="403" spans="1:68" hidden="1" x14ac:dyDescent="0.2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7"/>
      <c r="P403" s="568" t="s">
        <v>72</v>
      </c>
      <c r="Q403" s="569"/>
      <c r="R403" s="569"/>
      <c r="S403" s="569"/>
      <c r="T403" s="569"/>
      <c r="U403" s="569"/>
      <c r="V403" s="570"/>
      <c r="W403" s="37" t="s">
        <v>70</v>
      </c>
      <c r="X403" s="563">
        <f>IFERROR(SUM(X392:X401),"0")</f>
        <v>0</v>
      </c>
      <c r="Y403" s="563">
        <f>IFERROR(SUM(Y392:Y401),"0")</f>
        <v>0</v>
      </c>
      <c r="Z403" s="37"/>
      <c r="AA403" s="564"/>
      <c r="AB403" s="564"/>
      <c r="AC403" s="564"/>
    </row>
    <row r="404" spans="1:68" ht="14.25" hidden="1" customHeight="1" x14ac:dyDescent="0.25">
      <c r="A404" s="571" t="s">
        <v>74</v>
      </c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6"/>
      <c r="P404" s="566"/>
      <c r="Q404" s="566"/>
      <c r="R404" s="566"/>
      <c r="S404" s="566"/>
      <c r="T404" s="566"/>
      <c r="U404" s="566"/>
      <c r="V404" s="566"/>
      <c r="W404" s="566"/>
      <c r="X404" s="566"/>
      <c r="Y404" s="566"/>
      <c r="Z404" s="566"/>
      <c r="AA404" s="557"/>
      <c r="AB404" s="557"/>
      <c r="AC404" s="557"/>
    </row>
    <row r="405" spans="1:68" ht="27" hidden="1" customHeight="1" x14ac:dyDescent="0.25">
      <c r="A405" s="54" t="s">
        <v>632</v>
      </c>
      <c r="B405" s="54" t="s">
        <v>633</v>
      </c>
      <c r="C405" s="31">
        <v>4301051284</v>
      </c>
      <c r="D405" s="581">
        <v>4607091384352</v>
      </c>
      <c r="E405" s="582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636</v>
      </c>
      <c r="C406" s="31">
        <v>4301051431</v>
      </c>
      <c r="D406" s="581">
        <v>4607091389654</v>
      </c>
      <c r="E406" s="582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73"/>
      <c r="R406" s="573"/>
      <c r="S406" s="573"/>
      <c r="T406" s="574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5"/>
      <c r="B407" s="566"/>
      <c r="C407" s="566"/>
      <c r="D407" s="566"/>
      <c r="E407" s="566"/>
      <c r="F407" s="566"/>
      <c r="G407" s="566"/>
      <c r="H407" s="566"/>
      <c r="I407" s="566"/>
      <c r="J407" s="566"/>
      <c r="K407" s="566"/>
      <c r="L407" s="566"/>
      <c r="M407" s="566"/>
      <c r="N407" s="566"/>
      <c r="O407" s="567"/>
      <c r="P407" s="568" t="s">
        <v>72</v>
      </c>
      <c r="Q407" s="569"/>
      <c r="R407" s="569"/>
      <c r="S407" s="569"/>
      <c r="T407" s="569"/>
      <c r="U407" s="569"/>
      <c r="V407" s="570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hidden="1" x14ac:dyDescent="0.2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7"/>
      <c r="P408" s="568" t="s">
        <v>72</v>
      </c>
      <c r="Q408" s="569"/>
      <c r="R408" s="569"/>
      <c r="S408" s="569"/>
      <c r="T408" s="569"/>
      <c r="U408" s="569"/>
      <c r="V408" s="570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hidden="1" customHeight="1" x14ac:dyDescent="0.25">
      <c r="A409" s="578" t="s">
        <v>638</v>
      </c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6"/>
      <c r="P409" s="566"/>
      <c r="Q409" s="566"/>
      <c r="R409" s="566"/>
      <c r="S409" s="566"/>
      <c r="T409" s="566"/>
      <c r="U409" s="566"/>
      <c r="V409" s="566"/>
      <c r="W409" s="566"/>
      <c r="X409" s="566"/>
      <c r="Y409" s="566"/>
      <c r="Z409" s="566"/>
      <c r="AA409" s="556"/>
      <c r="AB409" s="556"/>
      <c r="AC409" s="556"/>
    </row>
    <row r="410" spans="1:68" ht="14.25" hidden="1" customHeight="1" x14ac:dyDescent="0.25">
      <c r="A410" s="571" t="s">
        <v>139</v>
      </c>
      <c r="B410" s="566"/>
      <c r="C410" s="566"/>
      <c r="D410" s="566"/>
      <c r="E410" s="566"/>
      <c r="F410" s="566"/>
      <c r="G410" s="566"/>
      <c r="H410" s="566"/>
      <c r="I410" s="566"/>
      <c r="J410" s="566"/>
      <c r="K410" s="566"/>
      <c r="L410" s="566"/>
      <c r="M410" s="566"/>
      <c r="N410" s="566"/>
      <c r="O410" s="566"/>
      <c r="P410" s="566"/>
      <c r="Q410" s="566"/>
      <c r="R410" s="566"/>
      <c r="S410" s="566"/>
      <c r="T410" s="566"/>
      <c r="U410" s="566"/>
      <c r="V410" s="566"/>
      <c r="W410" s="566"/>
      <c r="X410" s="566"/>
      <c r="Y410" s="566"/>
      <c r="Z410" s="566"/>
      <c r="AA410" s="557"/>
      <c r="AB410" s="557"/>
      <c r="AC410" s="557"/>
    </row>
    <row r="411" spans="1:68" ht="27" hidden="1" customHeight="1" x14ac:dyDescent="0.25">
      <c r="A411" s="54" t="s">
        <v>639</v>
      </c>
      <c r="B411" s="54" t="s">
        <v>640</v>
      </c>
      <c r="C411" s="31">
        <v>4301020319</v>
      </c>
      <c r="D411" s="581">
        <v>4680115885240</v>
      </c>
      <c r="E411" s="582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7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73"/>
      <c r="R411" s="573"/>
      <c r="S411" s="573"/>
      <c r="T411" s="574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5"/>
      <c r="B412" s="566"/>
      <c r="C412" s="566"/>
      <c r="D412" s="566"/>
      <c r="E412" s="566"/>
      <c r="F412" s="566"/>
      <c r="G412" s="566"/>
      <c r="H412" s="566"/>
      <c r="I412" s="566"/>
      <c r="J412" s="566"/>
      <c r="K412" s="566"/>
      <c r="L412" s="566"/>
      <c r="M412" s="566"/>
      <c r="N412" s="566"/>
      <c r="O412" s="567"/>
      <c r="P412" s="568" t="s">
        <v>72</v>
      </c>
      <c r="Q412" s="569"/>
      <c r="R412" s="569"/>
      <c r="S412" s="569"/>
      <c r="T412" s="569"/>
      <c r="U412" s="569"/>
      <c r="V412" s="57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hidden="1" x14ac:dyDescent="0.2">
      <c r="A413" s="566"/>
      <c r="B413" s="566"/>
      <c r="C413" s="566"/>
      <c r="D413" s="566"/>
      <c r="E413" s="566"/>
      <c r="F413" s="566"/>
      <c r="G413" s="566"/>
      <c r="H413" s="566"/>
      <c r="I413" s="566"/>
      <c r="J413" s="566"/>
      <c r="K413" s="566"/>
      <c r="L413" s="566"/>
      <c r="M413" s="566"/>
      <c r="N413" s="566"/>
      <c r="O413" s="567"/>
      <c r="P413" s="568" t="s">
        <v>72</v>
      </c>
      <c r="Q413" s="569"/>
      <c r="R413" s="569"/>
      <c r="S413" s="569"/>
      <c r="T413" s="569"/>
      <c r="U413" s="569"/>
      <c r="V413" s="57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hidden="1" customHeight="1" x14ac:dyDescent="0.25">
      <c r="A414" s="571" t="s">
        <v>64</v>
      </c>
      <c r="B414" s="566"/>
      <c r="C414" s="566"/>
      <c r="D414" s="566"/>
      <c r="E414" s="566"/>
      <c r="F414" s="566"/>
      <c r="G414" s="566"/>
      <c r="H414" s="566"/>
      <c r="I414" s="566"/>
      <c r="J414" s="566"/>
      <c r="K414" s="566"/>
      <c r="L414" s="566"/>
      <c r="M414" s="566"/>
      <c r="N414" s="566"/>
      <c r="O414" s="566"/>
      <c r="P414" s="566"/>
      <c r="Q414" s="566"/>
      <c r="R414" s="566"/>
      <c r="S414" s="566"/>
      <c r="T414" s="566"/>
      <c r="U414" s="566"/>
      <c r="V414" s="566"/>
      <c r="W414" s="566"/>
      <c r="X414" s="566"/>
      <c r="Y414" s="566"/>
      <c r="Z414" s="566"/>
      <c r="AA414" s="557"/>
      <c r="AB414" s="557"/>
      <c r="AC414" s="557"/>
    </row>
    <row r="415" spans="1:68" ht="27" hidden="1" customHeight="1" x14ac:dyDescent="0.25">
      <c r="A415" s="54" t="s">
        <v>642</v>
      </c>
      <c r="B415" s="54" t="s">
        <v>643</v>
      </c>
      <c r="C415" s="31">
        <v>4301031403</v>
      </c>
      <c r="D415" s="581">
        <v>4680115886094</v>
      </c>
      <c r="E415" s="582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4301031363</v>
      </c>
      <c r="D416" s="581">
        <v>4607091389425</v>
      </c>
      <c r="E416" s="582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73"/>
      <c r="R416" s="573"/>
      <c r="S416" s="573"/>
      <c r="T416" s="574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648</v>
      </c>
      <c r="B417" s="54" t="s">
        <v>649</v>
      </c>
      <c r="C417" s="31">
        <v>4301031373</v>
      </c>
      <c r="D417" s="581">
        <v>4680115880771</v>
      </c>
      <c r="E417" s="582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651</v>
      </c>
      <c r="B418" s="54" t="s">
        <v>652</v>
      </c>
      <c r="C418" s="31">
        <v>4301031359</v>
      </c>
      <c r="D418" s="581">
        <v>4607091389500</v>
      </c>
      <c r="E418" s="582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73"/>
      <c r="R418" s="573"/>
      <c r="S418" s="573"/>
      <c r="T418" s="574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5"/>
      <c r="B419" s="566"/>
      <c r="C419" s="566"/>
      <c r="D419" s="566"/>
      <c r="E419" s="566"/>
      <c r="F419" s="566"/>
      <c r="G419" s="566"/>
      <c r="H419" s="566"/>
      <c r="I419" s="566"/>
      <c r="J419" s="566"/>
      <c r="K419" s="566"/>
      <c r="L419" s="566"/>
      <c r="M419" s="566"/>
      <c r="N419" s="566"/>
      <c r="O419" s="567"/>
      <c r="P419" s="568" t="s">
        <v>72</v>
      </c>
      <c r="Q419" s="569"/>
      <c r="R419" s="569"/>
      <c r="S419" s="569"/>
      <c r="T419" s="569"/>
      <c r="U419" s="569"/>
      <c r="V419" s="570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hidden="1" x14ac:dyDescent="0.2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7"/>
      <c r="P420" s="568" t="s">
        <v>72</v>
      </c>
      <c r="Q420" s="569"/>
      <c r="R420" s="569"/>
      <c r="S420" s="569"/>
      <c r="T420" s="569"/>
      <c r="U420" s="569"/>
      <c r="V420" s="570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hidden="1" customHeight="1" x14ac:dyDescent="0.25">
      <c r="A421" s="578" t="s">
        <v>653</v>
      </c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6"/>
      <c r="P421" s="566"/>
      <c r="Q421" s="566"/>
      <c r="R421" s="566"/>
      <c r="S421" s="566"/>
      <c r="T421" s="566"/>
      <c r="U421" s="566"/>
      <c r="V421" s="566"/>
      <c r="W421" s="566"/>
      <c r="X421" s="566"/>
      <c r="Y421" s="566"/>
      <c r="Z421" s="566"/>
      <c r="AA421" s="556"/>
      <c r="AB421" s="556"/>
      <c r="AC421" s="556"/>
    </row>
    <row r="422" spans="1:68" ht="14.25" hidden="1" customHeight="1" x14ac:dyDescent="0.25">
      <c r="A422" s="571" t="s">
        <v>64</v>
      </c>
      <c r="B422" s="566"/>
      <c r="C422" s="566"/>
      <c r="D422" s="566"/>
      <c r="E422" s="566"/>
      <c r="F422" s="566"/>
      <c r="G422" s="566"/>
      <c r="H422" s="566"/>
      <c r="I422" s="566"/>
      <c r="J422" s="566"/>
      <c r="K422" s="566"/>
      <c r="L422" s="566"/>
      <c r="M422" s="566"/>
      <c r="N422" s="566"/>
      <c r="O422" s="566"/>
      <c r="P422" s="566"/>
      <c r="Q422" s="566"/>
      <c r="R422" s="566"/>
      <c r="S422" s="566"/>
      <c r="T422" s="566"/>
      <c r="U422" s="566"/>
      <c r="V422" s="566"/>
      <c r="W422" s="566"/>
      <c r="X422" s="566"/>
      <c r="Y422" s="566"/>
      <c r="Z422" s="566"/>
      <c r="AA422" s="557"/>
      <c r="AB422" s="557"/>
      <c r="AC422" s="557"/>
    </row>
    <row r="423" spans="1:68" ht="27" hidden="1" customHeight="1" x14ac:dyDescent="0.25">
      <c r="A423" s="54" t="s">
        <v>654</v>
      </c>
      <c r="B423" s="54" t="s">
        <v>655</v>
      </c>
      <c r="C423" s="31">
        <v>4301031347</v>
      </c>
      <c r="D423" s="581">
        <v>4680115885110</v>
      </c>
      <c r="E423" s="582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73"/>
      <c r="R423" s="573"/>
      <c r="S423" s="573"/>
      <c r="T423" s="574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5"/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67"/>
      <c r="P424" s="568" t="s">
        <v>72</v>
      </c>
      <c r="Q424" s="569"/>
      <c r="R424" s="569"/>
      <c r="S424" s="569"/>
      <c r="T424" s="569"/>
      <c r="U424" s="569"/>
      <c r="V424" s="57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hidden="1" x14ac:dyDescent="0.2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7"/>
      <c r="P425" s="568" t="s">
        <v>72</v>
      </c>
      <c r="Q425" s="569"/>
      <c r="R425" s="569"/>
      <c r="S425" s="569"/>
      <c r="T425" s="569"/>
      <c r="U425" s="569"/>
      <c r="V425" s="57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hidden="1" customHeight="1" x14ac:dyDescent="0.25">
      <c r="A426" s="578" t="s">
        <v>657</v>
      </c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6"/>
      <c r="P426" s="566"/>
      <c r="Q426" s="566"/>
      <c r="R426" s="566"/>
      <c r="S426" s="566"/>
      <c r="T426" s="566"/>
      <c r="U426" s="566"/>
      <c r="V426" s="566"/>
      <c r="W426" s="566"/>
      <c r="X426" s="566"/>
      <c r="Y426" s="566"/>
      <c r="Z426" s="566"/>
      <c r="AA426" s="556"/>
      <c r="AB426" s="556"/>
      <c r="AC426" s="556"/>
    </row>
    <row r="427" spans="1:68" ht="14.25" hidden="1" customHeight="1" x14ac:dyDescent="0.25">
      <c r="A427" s="571" t="s">
        <v>64</v>
      </c>
      <c r="B427" s="566"/>
      <c r="C427" s="566"/>
      <c r="D427" s="566"/>
      <c r="E427" s="566"/>
      <c r="F427" s="566"/>
      <c r="G427" s="566"/>
      <c r="H427" s="566"/>
      <c r="I427" s="566"/>
      <c r="J427" s="566"/>
      <c r="K427" s="566"/>
      <c r="L427" s="566"/>
      <c r="M427" s="566"/>
      <c r="N427" s="566"/>
      <c r="O427" s="566"/>
      <c r="P427" s="566"/>
      <c r="Q427" s="566"/>
      <c r="R427" s="566"/>
      <c r="S427" s="566"/>
      <c r="T427" s="566"/>
      <c r="U427" s="566"/>
      <c r="V427" s="566"/>
      <c r="W427" s="566"/>
      <c r="X427" s="566"/>
      <c r="Y427" s="566"/>
      <c r="Z427" s="566"/>
      <c r="AA427" s="557"/>
      <c r="AB427" s="557"/>
      <c r="AC427" s="557"/>
    </row>
    <row r="428" spans="1:68" ht="27" hidden="1" customHeight="1" x14ac:dyDescent="0.25">
      <c r="A428" s="54" t="s">
        <v>658</v>
      </c>
      <c r="B428" s="54" t="s">
        <v>659</v>
      </c>
      <c r="C428" s="31">
        <v>4301031261</v>
      </c>
      <c r="D428" s="581">
        <v>4680115885103</v>
      </c>
      <c r="E428" s="582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73"/>
      <c r="R428" s="573"/>
      <c r="S428" s="573"/>
      <c r="T428" s="574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65"/>
      <c r="B429" s="566"/>
      <c r="C429" s="566"/>
      <c r="D429" s="566"/>
      <c r="E429" s="566"/>
      <c r="F429" s="566"/>
      <c r="G429" s="566"/>
      <c r="H429" s="566"/>
      <c r="I429" s="566"/>
      <c r="J429" s="566"/>
      <c r="K429" s="566"/>
      <c r="L429" s="566"/>
      <c r="M429" s="566"/>
      <c r="N429" s="566"/>
      <c r="O429" s="567"/>
      <c r="P429" s="568" t="s">
        <v>72</v>
      </c>
      <c r="Q429" s="569"/>
      <c r="R429" s="569"/>
      <c r="S429" s="569"/>
      <c r="T429" s="569"/>
      <c r="U429" s="569"/>
      <c r="V429" s="57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hidden="1" x14ac:dyDescent="0.2">
      <c r="A430" s="566"/>
      <c r="B430" s="566"/>
      <c r="C430" s="566"/>
      <c r="D430" s="566"/>
      <c r="E430" s="566"/>
      <c r="F430" s="566"/>
      <c r="G430" s="566"/>
      <c r="H430" s="566"/>
      <c r="I430" s="566"/>
      <c r="J430" s="566"/>
      <c r="K430" s="566"/>
      <c r="L430" s="566"/>
      <c r="M430" s="566"/>
      <c r="N430" s="566"/>
      <c r="O430" s="567"/>
      <c r="P430" s="568" t="s">
        <v>72</v>
      </c>
      <c r="Q430" s="569"/>
      <c r="R430" s="569"/>
      <c r="S430" s="569"/>
      <c r="T430" s="569"/>
      <c r="U430" s="569"/>
      <c r="V430" s="57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hidden="1" customHeight="1" x14ac:dyDescent="0.2">
      <c r="A431" s="591" t="s">
        <v>661</v>
      </c>
      <c r="B431" s="592"/>
      <c r="C431" s="592"/>
      <c r="D431" s="592"/>
      <c r="E431" s="592"/>
      <c r="F431" s="592"/>
      <c r="G431" s="592"/>
      <c r="H431" s="592"/>
      <c r="I431" s="592"/>
      <c r="J431" s="592"/>
      <c r="K431" s="592"/>
      <c r="L431" s="592"/>
      <c r="M431" s="592"/>
      <c r="N431" s="592"/>
      <c r="O431" s="592"/>
      <c r="P431" s="592"/>
      <c r="Q431" s="592"/>
      <c r="R431" s="592"/>
      <c r="S431" s="592"/>
      <c r="T431" s="592"/>
      <c r="U431" s="592"/>
      <c r="V431" s="592"/>
      <c r="W431" s="592"/>
      <c r="X431" s="592"/>
      <c r="Y431" s="592"/>
      <c r="Z431" s="592"/>
      <c r="AA431" s="48"/>
      <c r="AB431" s="48"/>
      <c r="AC431" s="48"/>
    </row>
    <row r="432" spans="1:68" ht="16.5" hidden="1" customHeight="1" x14ac:dyDescent="0.25">
      <c r="A432" s="578" t="s">
        <v>661</v>
      </c>
      <c r="B432" s="566"/>
      <c r="C432" s="566"/>
      <c r="D432" s="566"/>
      <c r="E432" s="566"/>
      <c r="F432" s="566"/>
      <c r="G432" s="566"/>
      <c r="H432" s="566"/>
      <c r="I432" s="566"/>
      <c r="J432" s="566"/>
      <c r="K432" s="566"/>
      <c r="L432" s="566"/>
      <c r="M432" s="566"/>
      <c r="N432" s="566"/>
      <c r="O432" s="566"/>
      <c r="P432" s="566"/>
      <c r="Q432" s="566"/>
      <c r="R432" s="566"/>
      <c r="S432" s="566"/>
      <c r="T432" s="566"/>
      <c r="U432" s="566"/>
      <c r="V432" s="566"/>
      <c r="W432" s="566"/>
      <c r="X432" s="566"/>
      <c r="Y432" s="566"/>
      <c r="Z432" s="566"/>
      <c r="AA432" s="556"/>
      <c r="AB432" s="556"/>
      <c r="AC432" s="556"/>
    </row>
    <row r="433" spans="1:68" ht="14.25" hidden="1" customHeight="1" x14ac:dyDescent="0.25">
      <c r="A433" s="571" t="s">
        <v>103</v>
      </c>
      <c r="B433" s="566"/>
      <c r="C433" s="566"/>
      <c r="D433" s="566"/>
      <c r="E433" s="566"/>
      <c r="F433" s="566"/>
      <c r="G433" s="566"/>
      <c r="H433" s="566"/>
      <c r="I433" s="566"/>
      <c r="J433" s="566"/>
      <c r="K433" s="566"/>
      <c r="L433" s="566"/>
      <c r="M433" s="566"/>
      <c r="N433" s="566"/>
      <c r="O433" s="566"/>
      <c r="P433" s="566"/>
      <c r="Q433" s="566"/>
      <c r="R433" s="566"/>
      <c r="S433" s="566"/>
      <c r="T433" s="566"/>
      <c r="U433" s="566"/>
      <c r="V433" s="566"/>
      <c r="W433" s="566"/>
      <c r="X433" s="566"/>
      <c r="Y433" s="566"/>
      <c r="Z433" s="566"/>
      <c r="AA433" s="557"/>
      <c r="AB433" s="557"/>
      <c r="AC433" s="557"/>
    </row>
    <row r="434" spans="1:68" ht="27" customHeight="1" x14ac:dyDescent="0.25">
      <c r="A434" s="54" t="s">
        <v>662</v>
      </c>
      <c r="B434" s="54" t="s">
        <v>663</v>
      </c>
      <c r="C434" s="31">
        <v>4301011795</v>
      </c>
      <c r="D434" s="581">
        <v>4607091389067</v>
      </c>
      <c r="E434" s="582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73"/>
      <c r="R434" s="573"/>
      <c r="S434" s="573"/>
      <c r="T434" s="574"/>
      <c r="U434" s="34"/>
      <c r="V434" s="34"/>
      <c r="W434" s="35" t="s">
        <v>70</v>
      </c>
      <c r="X434" s="561">
        <v>25</v>
      </c>
      <c r="Y434" s="562">
        <f t="shared" ref="Y434:Y447" si="58">IFERROR(IF(X434="",0,CEILING((X434/$H434),1)*$H434),"")</f>
        <v>26.400000000000002</v>
      </c>
      <c r="Z434" s="36">
        <f t="shared" ref="Z434:Z440" si="59">IFERROR(IF(Y434=0,"",ROUNDUP(Y434/H434,0)*0.01196),"")</f>
        <v>5.9799999999999999E-2</v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26.704545454545453</v>
      </c>
      <c r="BN434" s="64">
        <f t="shared" ref="BN434:BN447" si="61">IFERROR(Y434*I434/H434,"0")</f>
        <v>28.200000000000003</v>
      </c>
      <c r="BO434" s="64">
        <f t="shared" ref="BO434:BO447" si="62">IFERROR(1/J434*(X434/H434),"0")</f>
        <v>4.5527389277389273E-2</v>
      </c>
      <c r="BP434" s="64">
        <f t="shared" ref="BP434:BP447" si="63">IFERROR(1/J434*(Y434/H434),"0")</f>
        <v>4.807692307692308E-2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4301011961</v>
      </c>
      <c r="D435" s="581">
        <v>4680115885271</v>
      </c>
      <c r="E435" s="582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4301011376</v>
      </c>
      <c r="D436" s="581">
        <v>4680115885226</v>
      </c>
      <c r="E436" s="582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73"/>
      <c r="R436" s="573"/>
      <c r="S436" s="573"/>
      <c r="T436" s="574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4301012145</v>
      </c>
      <c r="D437" s="581">
        <v>4607091383522</v>
      </c>
      <c r="E437" s="582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32" t="s">
        <v>673</v>
      </c>
      <c r="Q437" s="573"/>
      <c r="R437" s="573"/>
      <c r="S437" s="573"/>
      <c r="T437" s="574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675</v>
      </c>
      <c r="B438" s="54" t="s">
        <v>676</v>
      </c>
      <c r="C438" s="31">
        <v>4301011774</v>
      </c>
      <c r="D438" s="581">
        <v>4680115884502</v>
      </c>
      <c r="E438" s="582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678</v>
      </c>
      <c r="B439" s="54" t="s">
        <v>679</v>
      </c>
      <c r="C439" s="31">
        <v>4301011771</v>
      </c>
      <c r="D439" s="581">
        <v>4607091389104</v>
      </c>
      <c r="E439" s="582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61">
        <v>0</v>
      </c>
      <c r="Y439" s="562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16.5" hidden="1" customHeight="1" x14ac:dyDescent="0.25">
      <c r="A440" s="54" t="s">
        <v>681</v>
      </c>
      <c r="B440" s="54" t="s">
        <v>682</v>
      </c>
      <c r="C440" s="31">
        <v>4301011799</v>
      </c>
      <c r="D440" s="581">
        <v>4680115884519</v>
      </c>
      <c r="E440" s="582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73"/>
      <c r="R440" s="573"/>
      <c r="S440" s="573"/>
      <c r="T440" s="574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4301012125</v>
      </c>
      <c r="D441" s="581">
        <v>4680115886391</v>
      </c>
      <c r="E441" s="582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73"/>
      <c r="R441" s="573"/>
      <c r="S441" s="573"/>
      <c r="T441" s="574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4301012035</v>
      </c>
      <c r="D442" s="581">
        <v>4680115880603</v>
      </c>
      <c r="E442" s="582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0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73"/>
      <c r="R442" s="573"/>
      <c r="S442" s="573"/>
      <c r="T442" s="574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4301012146</v>
      </c>
      <c r="D443" s="581">
        <v>4607091389999</v>
      </c>
      <c r="E443" s="582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5" t="s">
        <v>690</v>
      </c>
      <c r="Q443" s="573"/>
      <c r="R443" s="573"/>
      <c r="S443" s="573"/>
      <c r="T443" s="574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4301012036</v>
      </c>
      <c r="D444" s="581">
        <v>4680115882782</v>
      </c>
      <c r="E444" s="582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4301012050</v>
      </c>
      <c r="D445" s="581">
        <v>4680115885479</v>
      </c>
      <c r="E445" s="582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83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4301011784</v>
      </c>
      <c r="D446" s="581">
        <v>4607091389982</v>
      </c>
      <c r="E446" s="582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4301012034</v>
      </c>
      <c r="D447" s="581">
        <v>4607091389982</v>
      </c>
      <c r="E447" s="582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73"/>
      <c r="R447" s="573"/>
      <c r="S447" s="573"/>
      <c r="T447" s="574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65"/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67"/>
      <c r="P448" s="568" t="s">
        <v>72</v>
      </c>
      <c r="Q448" s="569"/>
      <c r="R448" s="569"/>
      <c r="S448" s="569"/>
      <c r="T448" s="569"/>
      <c r="U448" s="569"/>
      <c r="V448" s="57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4.7348484848484844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5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5.9799999999999999E-2</v>
      </c>
      <c r="AA448" s="564"/>
      <c r="AB448" s="564"/>
      <c r="AC448" s="564"/>
    </row>
    <row r="449" spans="1:68" x14ac:dyDescent="0.2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7"/>
      <c r="P449" s="568" t="s">
        <v>72</v>
      </c>
      <c r="Q449" s="569"/>
      <c r="R449" s="569"/>
      <c r="S449" s="569"/>
      <c r="T449" s="569"/>
      <c r="U449" s="569"/>
      <c r="V449" s="570"/>
      <c r="W449" s="37" t="s">
        <v>70</v>
      </c>
      <c r="X449" s="563">
        <f>IFERROR(SUM(X434:X447),"0")</f>
        <v>25</v>
      </c>
      <c r="Y449" s="563">
        <f>IFERROR(SUM(Y434:Y447),"0")</f>
        <v>26.400000000000002</v>
      </c>
      <c r="Z449" s="37"/>
      <c r="AA449" s="564"/>
      <c r="AB449" s="564"/>
      <c r="AC449" s="564"/>
    </row>
    <row r="450" spans="1:68" ht="14.25" hidden="1" customHeight="1" x14ac:dyDescent="0.25">
      <c r="A450" s="571" t="s">
        <v>139</v>
      </c>
      <c r="B450" s="566"/>
      <c r="C450" s="566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6"/>
      <c r="P450" s="566"/>
      <c r="Q450" s="566"/>
      <c r="R450" s="566"/>
      <c r="S450" s="566"/>
      <c r="T450" s="566"/>
      <c r="U450" s="566"/>
      <c r="V450" s="566"/>
      <c r="W450" s="566"/>
      <c r="X450" s="566"/>
      <c r="Y450" s="566"/>
      <c r="Z450" s="566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81">
        <v>4607091388930</v>
      </c>
      <c r="E451" s="582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73"/>
      <c r="R451" s="573"/>
      <c r="S451" s="573"/>
      <c r="T451" s="574"/>
      <c r="U451" s="34"/>
      <c r="V451" s="34"/>
      <c r="W451" s="35" t="s">
        <v>70</v>
      </c>
      <c r="X451" s="561">
        <v>15</v>
      </c>
      <c r="Y451" s="562">
        <f>IFERROR(IF(X451="",0,CEILING((X451/$H451),1)*$H451),"")</f>
        <v>15.84</v>
      </c>
      <c r="Z451" s="36">
        <f>IFERROR(IF(Y451=0,"",ROUNDUP(Y451/H451,0)*0.01196),"")</f>
        <v>3.5880000000000002E-2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16.02272727272727</v>
      </c>
      <c r="BN451" s="64">
        <f>IFERROR(Y451*I451/H451,"0")</f>
        <v>16.919999999999998</v>
      </c>
      <c r="BO451" s="64">
        <f>IFERROR(1/J451*(X451/H451),"0")</f>
        <v>2.7316433566433568E-2</v>
      </c>
      <c r="BP451" s="64">
        <f>IFERROR(1/J451*(Y451/H451),"0")</f>
        <v>2.8846153846153848E-2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4301020384</v>
      </c>
      <c r="D452" s="581">
        <v>4680115886407</v>
      </c>
      <c r="E452" s="582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73"/>
      <c r="R452" s="573"/>
      <c r="S452" s="573"/>
      <c r="T452" s="574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703</v>
      </c>
      <c r="B453" s="54" t="s">
        <v>704</v>
      </c>
      <c r="C453" s="31">
        <v>4301020385</v>
      </c>
      <c r="D453" s="581">
        <v>4680115880054</v>
      </c>
      <c r="E453" s="582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73"/>
      <c r="R453" s="573"/>
      <c r="S453" s="573"/>
      <c r="T453" s="574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65"/>
      <c r="B454" s="566"/>
      <c r="C454" s="566"/>
      <c r="D454" s="566"/>
      <c r="E454" s="566"/>
      <c r="F454" s="566"/>
      <c r="G454" s="566"/>
      <c r="H454" s="566"/>
      <c r="I454" s="566"/>
      <c r="J454" s="566"/>
      <c r="K454" s="566"/>
      <c r="L454" s="566"/>
      <c r="M454" s="566"/>
      <c r="N454" s="566"/>
      <c r="O454" s="567"/>
      <c r="P454" s="568" t="s">
        <v>72</v>
      </c>
      <c r="Q454" s="569"/>
      <c r="R454" s="569"/>
      <c r="S454" s="569"/>
      <c r="T454" s="569"/>
      <c r="U454" s="569"/>
      <c r="V454" s="570"/>
      <c r="W454" s="37" t="s">
        <v>73</v>
      </c>
      <c r="X454" s="563">
        <f>IFERROR(X451/H451,"0")+IFERROR(X452/H452,"0")+IFERROR(X453/H453,"0")</f>
        <v>2.8409090909090908</v>
      </c>
      <c r="Y454" s="563">
        <f>IFERROR(Y451/H451,"0")+IFERROR(Y452/H452,"0")+IFERROR(Y453/H453,"0")</f>
        <v>3</v>
      </c>
      <c r="Z454" s="563">
        <f>IFERROR(IF(Z451="",0,Z451),"0")+IFERROR(IF(Z452="",0,Z452),"0")+IFERROR(IF(Z453="",0,Z453),"0")</f>
        <v>3.5880000000000002E-2</v>
      </c>
      <c r="AA454" s="564"/>
      <c r="AB454" s="564"/>
      <c r="AC454" s="564"/>
    </row>
    <row r="455" spans="1:68" x14ac:dyDescent="0.2">
      <c r="A455" s="566"/>
      <c r="B455" s="566"/>
      <c r="C455" s="566"/>
      <c r="D455" s="566"/>
      <c r="E455" s="566"/>
      <c r="F455" s="566"/>
      <c r="G455" s="566"/>
      <c r="H455" s="566"/>
      <c r="I455" s="566"/>
      <c r="J455" s="566"/>
      <c r="K455" s="566"/>
      <c r="L455" s="566"/>
      <c r="M455" s="566"/>
      <c r="N455" s="566"/>
      <c r="O455" s="567"/>
      <c r="P455" s="568" t="s">
        <v>72</v>
      </c>
      <c r="Q455" s="569"/>
      <c r="R455" s="569"/>
      <c r="S455" s="569"/>
      <c r="T455" s="569"/>
      <c r="U455" s="569"/>
      <c r="V455" s="570"/>
      <c r="W455" s="37" t="s">
        <v>70</v>
      </c>
      <c r="X455" s="563">
        <f>IFERROR(SUM(X451:X453),"0")</f>
        <v>15</v>
      </c>
      <c r="Y455" s="563">
        <f>IFERROR(SUM(Y451:Y453),"0")</f>
        <v>15.84</v>
      </c>
      <c r="Z455" s="37"/>
      <c r="AA455" s="564"/>
      <c r="AB455" s="564"/>
      <c r="AC455" s="564"/>
    </row>
    <row r="456" spans="1:68" ht="14.25" hidden="1" customHeight="1" x14ac:dyDescent="0.25">
      <c r="A456" s="571" t="s">
        <v>64</v>
      </c>
      <c r="B456" s="566"/>
      <c r="C456" s="566"/>
      <c r="D456" s="566"/>
      <c r="E456" s="566"/>
      <c r="F456" s="566"/>
      <c r="G456" s="566"/>
      <c r="H456" s="566"/>
      <c r="I456" s="566"/>
      <c r="J456" s="566"/>
      <c r="K456" s="566"/>
      <c r="L456" s="566"/>
      <c r="M456" s="566"/>
      <c r="N456" s="566"/>
      <c r="O456" s="566"/>
      <c r="P456" s="566"/>
      <c r="Q456" s="566"/>
      <c r="R456" s="566"/>
      <c r="S456" s="566"/>
      <c r="T456" s="566"/>
      <c r="U456" s="566"/>
      <c r="V456" s="566"/>
      <c r="W456" s="566"/>
      <c r="X456" s="566"/>
      <c r="Y456" s="566"/>
      <c r="Z456" s="566"/>
      <c r="AA456" s="557"/>
      <c r="AB456" s="557"/>
      <c r="AC456" s="557"/>
    </row>
    <row r="457" spans="1:68" ht="27" hidden="1" customHeight="1" x14ac:dyDescent="0.25">
      <c r="A457" s="54" t="s">
        <v>705</v>
      </c>
      <c r="B457" s="54" t="s">
        <v>706</v>
      </c>
      <c r="C457" s="31">
        <v>4301031349</v>
      </c>
      <c r="D457" s="581">
        <v>4680115883116</v>
      </c>
      <c r="E457" s="582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61">
        <v>0</v>
      </c>
      <c r="Y457" s="562">
        <f t="shared" ref="Y457:Y463" si="64">IFERROR(IF(X457="",0,CEILING((X457/$H457),1)*$H457),"")</f>
        <v>0</v>
      </c>
      <c r="Z457" s="36" t="str">
        <f>IFERROR(IF(Y457=0,"",ROUNDUP(Y457/H457,0)*0.01196),"")</f>
        <v/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0</v>
      </c>
      <c r="BN457" s="64">
        <f t="shared" ref="BN457:BN463" si="66">IFERROR(Y457*I457/H457,"0")</f>
        <v>0</v>
      </c>
      <c r="BO457" s="64">
        <f t="shared" ref="BO457:BO463" si="67">IFERROR(1/J457*(X457/H457),"0")</f>
        <v>0</v>
      </c>
      <c r="BP457" s="64">
        <f t="shared" ref="BP457:BP463" si="68">IFERROR(1/J457*(Y457/H457),"0")</f>
        <v>0</v>
      </c>
    </row>
    <row r="458" spans="1:68" ht="27" hidden="1" customHeight="1" x14ac:dyDescent="0.25">
      <c r="A458" s="54" t="s">
        <v>708</v>
      </c>
      <c r="B458" s="54" t="s">
        <v>709</v>
      </c>
      <c r="C458" s="31">
        <v>4301031350</v>
      </c>
      <c r="D458" s="581">
        <v>4680115883093</v>
      </c>
      <c r="E458" s="582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3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61">
        <v>0</v>
      </c>
      <c r="Y458" s="562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81">
        <v>4680115883109</v>
      </c>
      <c r="E459" s="582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61">
        <v>15</v>
      </c>
      <c r="Y459" s="562">
        <f t="shared" si="64"/>
        <v>15.84</v>
      </c>
      <c r="Z459" s="36">
        <f>IFERROR(IF(Y459=0,"",ROUNDUP(Y459/H459,0)*0.01196),"")</f>
        <v>3.5880000000000002E-2</v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16.02272727272727</v>
      </c>
      <c r="BN459" s="64">
        <f t="shared" si="66"/>
        <v>16.919999999999998</v>
      </c>
      <c r="BO459" s="64">
        <f t="shared" si="67"/>
        <v>2.7316433566433568E-2</v>
      </c>
      <c r="BP459" s="64">
        <f t="shared" si="68"/>
        <v>2.8846153846153848E-2</v>
      </c>
    </row>
    <row r="460" spans="1:68" ht="27" hidden="1" customHeight="1" x14ac:dyDescent="0.25">
      <c r="A460" s="54" t="s">
        <v>714</v>
      </c>
      <c r="B460" s="54" t="s">
        <v>715</v>
      </c>
      <c r="C460" s="31">
        <v>4301031351</v>
      </c>
      <c r="D460" s="581">
        <v>4680115882072</v>
      </c>
      <c r="E460" s="582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714</v>
      </c>
      <c r="B461" s="54" t="s">
        <v>716</v>
      </c>
      <c r="C461" s="31">
        <v>4301031419</v>
      </c>
      <c r="D461" s="581">
        <v>4680115882072</v>
      </c>
      <c r="E461" s="582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73"/>
      <c r="R461" s="573"/>
      <c r="S461" s="573"/>
      <c r="T461" s="574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4301031418</v>
      </c>
      <c r="D462" s="581">
        <v>4680115882102</v>
      </c>
      <c r="E462" s="582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hidden="1" customHeight="1" x14ac:dyDescent="0.25">
      <c r="A463" s="54" t="s">
        <v>719</v>
      </c>
      <c r="B463" s="54" t="s">
        <v>720</v>
      </c>
      <c r="C463" s="31">
        <v>4301031417</v>
      </c>
      <c r="D463" s="581">
        <v>4680115882096</v>
      </c>
      <c r="E463" s="582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73"/>
      <c r="R463" s="573"/>
      <c r="S463" s="573"/>
      <c r="T463" s="574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65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7"/>
      <c r="P464" s="568" t="s">
        <v>72</v>
      </c>
      <c r="Q464" s="569"/>
      <c r="R464" s="569"/>
      <c r="S464" s="569"/>
      <c r="T464" s="569"/>
      <c r="U464" s="569"/>
      <c r="V464" s="57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2.8409090909090908</v>
      </c>
      <c r="Y464" s="563">
        <f>IFERROR(Y457/H457,"0")+IFERROR(Y458/H458,"0")+IFERROR(Y459/H459,"0")+IFERROR(Y460/H460,"0")+IFERROR(Y461/H461,"0")+IFERROR(Y462/H462,"0")+IFERROR(Y463/H463,"0")</f>
        <v>3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3.5880000000000002E-2</v>
      </c>
      <c r="AA464" s="564"/>
      <c r="AB464" s="564"/>
      <c r="AC464" s="564"/>
    </row>
    <row r="465" spans="1:68" x14ac:dyDescent="0.2">
      <c r="A465" s="566"/>
      <c r="B465" s="566"/>
      <c r="C465" s="566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67"/>
      <c r="P465" s="568" t="s">
        <v>72</v>
      </c>
      <c r="Q465" s="569"/>
      <c r="R465" s="569"/>
      <c r="S465" s="569"/>
      <c r="T465" s="569"/>
      <c r="U465" s="569"/>
      <c r="V465" s="570"/>
      <c r="W465" s="37" t="s">
        <v>70</v>
      </c>
      <c r="X465" s="563">
        <f>IFERROR(SUM(X457:X463),"0")</f>
        <v>15</v>
      </c>
      <c r="Y465" s="563">
        <f>IFERROR(SUM(Y457:Y463),"0")</f>
        <v>15.84</v>
      </c>
      <c r="Z465" s="37"/>
      <c r="AA465" s="564"/>
      <c r="AB465" s="564"/>
      <c r="AC465" s="564"/>
    </row>
    <row r="466" spans="1:68" ht="14.25" hidden="1" customHeight="1" x14ac:dyDescent="0.25">
      <c r="A466" s="571" t="s">
        <v>74</v>
      </c>
      <c r="B466" s="566"/>
      <c r="C466" s="566"/>
      <c r="D466" s="566"/>
      <c r="E466" s="566"/>
      <c r="F466" s="566"/>
      <c r="G466" s="566"/>
      <c r="H466" s="566"/>
      <c r="I466" s="566"/>
      <c r="J466" s="566"/>
      <c r="K466" s="566"/>
      <c r="L466" s="566"/>
      <c r="M466" s="566"/>
      <c r="N466" s="566"/>
      <c r="O466" s="566"/>
      <c r="P466" s="566"/>
      <c r="Q466" s="566"/>
      <c r="R466" s="566"/>
      <c r="S466" s="566"/>
      <c r="T466" s="566"/>
      <c r="U466" s="566"/>
      <c r="V466" s="566"/>
      <c r="W466" s="566"/>
      <c r="X466" s="566"/>
      <c r="Y466" s="566"/>
      <c r="Z466" s="566"/>
      <c r="AA466" s="557"/>
      <c r="AB466" s="557"/>
      <c r="AC466" s="557"/>
    </row>
    <row r="467" spans="1:68" ht="16.5" hidden="1" customHeight="1" x14ac:dyDescent="0.25">
      <c r="A467" s="54" t="s">
        <v>721</v>
      </c>
      <c r="B467" s="54" t="s">
        <v>722</v>
      </c>
      <c r="C467" s="31">
        <v>4301051232</v>
      </c>
      <c r="D467" s="581">
        <v>4607091383409</v>
      </c>
      <c r="E467" s="582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hidden="1" customHeight="1" x14ac:dyDescent="0.25">
      <c r="A468" s="54" t="s">
        <v>724</v>
      </c>
      <c r="B468" s="54" t="s">
        <v>725</v>
      </c>
      <c r="C468" s="31">
        <v>4301051233</v>
      </c>
      <c r="D468" s="581">
        <v>4607091383416</v>
      </c>
      <c r="E468" s="582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727</v>
      </c>
      <c r="B469" s="54" t="s">
        <v>728</v>
      </c>
      <c r="C469" s="31">
        <v>4301051064</v>
      </c>
      <c r="D469" s="581">
        <v>4680115883536</v>
      </c>
      <c r="E469" s="582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7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73"/>
      <c r="R469" s="573"/>
      <c r="S469" s="573"/>
      <c r="T469" s="574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5"/>
      <c r="B470" s="566"/>
      <c r="C470" s="566"/>
      <c r="D470" s="566"/>
      <c r="E470" s="566"/>
      <c r="F470" s="566"/>
      <c r="G470" s="566"/>
      <c r="H470" s="566"/>
      <c r="I470" s="566"/>
      <c r="J470" s="566"/>
      <c r="K470" s="566"/>
      <c r="L470" s="566"/>
      <c r="M470" s="566"/>
      <c r="N470" s="566"/>
      <c r="O470" s="567"/>
      <c r="P470" s="568" t="s">
        <v>72</v>
      </c>
      <c r="Q470" s="569"/>
      <c r="R470" s="569"/>
      <c r="S470" s="569"/>
      <c r="T470" s="569"/>
      <c r="U470" s="569"/>
      <c r="V470" s="57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hidden="1" x14ac:dyDescent="0.2">
      <c r="A471" s="566"/>
      <c r="B471" s="566"/>
      <c r="C471" s="566"/>
      <c r="D471" s="566"/>
      <c r="E471" s="566"/>
      <c r="F471" s="566"/>
      <c r="G471" s="566"/>
      <c r="H471" s="566"/>
      <c r="I471" s="566"/>
      <c r="J471" s="566"/>
      <c r="K471" s="566"/>
      <c r="L471" s="566"/>
      <c r="M471" s="566"/>
      <c r="N471" s="566"/>
      <c r="O471" s="567"/>
      <c r="P471" s="568" t="s">
        <v>72</v>
      </c>
      <c r="Q471" s="569"/>
      <c r="R471" s="569"/>
      <c r="S471" s="569"/>
      <c r="T471" s="569"/>
      <c r="U471" s="569"/>
      <c r="V471" s="57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hidden="1" customHeight="1" x14ac:dyDescent="0.2">
      <c r="A472" s="591" t="s">
        <v>730</v>
      </c>
      <c r="B472" s="592"/>
      <c r="C472" s="592"/>
      <c r="D472" s="592"/>
      <c r="E472" s="592"/>
      <c r="F472" s="592"/>
      <c r="G472" s="592"/>
      <c r="H472" s="592"/>
      <c r="I472" s="592"/>
      <c r="J472" s="592"/>
      <c r="K472" s="592"/>
      <c r="L472" s="592"/>
      <c r="M472" s="592"/>
      <c r="N472" s="592"/>
      <c r="O472" s="592"/>
      <c r="P472" s="592"/>
      <c r="Q472" s="592"/>
      <c r="R472" s="592"/>
      <c r="S472" s="592"/>
      <c r="T472" s="592"/>
      <c r="U472" s="592"/>
      <c r="V472" s="592"/>
      <c r="W472" s="592"/>
      <c r="X472" s="592"/>
      <c r="Y472" s="592"/>
      <c r="Z472" s="592"/>
      <c r="AA472" s="48"/>
      <c r="AB472" s="48"/>
      <c r="AC472" s="48"/>
    </row>
    <row r="473" spans="1:68" ht="16.5" hidden="1" customHeight="1" x14ac:dyDescent="0.25">
      <c r="A473" s="578" t="s">
        <v>730</v>
      </c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6"/>
      <c r="P473" s="566"/>
      <c r="Q473" s="566"/>
      <c r="R473" s="566"/>
      <c r="S473" s="566"/>
      <c r="T473" s="566"/>
      <c r="U473" s="566"/>
      <c r="V473" s="566"/>
      <c r="W473" s="566"/>
      <c r="X473" s="566"/>
      <c r="Y473" s="566"/>
      <c r="Z473" s="566"/>
      <c r="AA473" s="556"/>
      <c r="AB473" s="556"/>
      <c r="AC473" s="556"/>
    </row>
    <row r="474" spans="1:68" ht="14.25" hidden="1" customHeight="1" x14ac:dyDescent="0.25">
      <c r="A474" s="571" t="s">
        <v>103</v>
      </c>
      <c r="B474" s="566"/>
      <c r="C474" s="566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6"/>
      <c r="P474" s="566"/>
      <c r="Q474" s="566"/>
      <c r="R474" s="566"/>
      <c r="S474" s="566"/>
      <c r="T474" s="566"/>
      <c r="U474" s="566"/>
      <c r="V474" s="566"/>
      <c r="W474" s="566"/>
      <c r="X474" s="566"/>
      <c r="Y474" s="566"/>
      <c r="Z474" s="566"/>
      <c r="AA474" s="557"/>
      <c r="AB474" s="557"/>
      <c r="AC474" s="557"/>
    </row>
    <row r="475" spans="1:68" ht="27" hidden="1" customHeight="1" x14ac:dyDescent="0.25">
      <c r="A475" s="54" t="s">
        <v>731</v>
      </c>
      <c r="B475" s="54" t="s">
        <v>732</v>
      </c>
      <c r="C475" s="31">
        <v>4301011763</v>
      </c>
      <c r="D475" s="581">
        <v>4640242181011</v>
      </c>
      <c r="E475" s="582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4" t="s">
        <v>733</v>
      </c>
      <c r="Q475" s="573"/>
      <c r="R475" s="573"/>
      <c r="S475" s="573"/>
      <c r="T475" s="574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4301011585</v>
      </c>
      <c r="D476" s="581">
        <v>4640242180441</v>
      </c>
      <c r="E476" s="582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3" t="s">
        <v>737</v>
      </c>
      <c r="Q476" s="573"/>
      <c r="R476" s="573"/>
      <c r="S476" s="573"/>
      <c r="T476" s="574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81">
        <v>4640242180564</v>
      </c>
      <c r="E477" s="582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7" t="s">
        <v>741</v>
      </c>
      <c r="Q477" s="573"/>
      <c r="R477" s="573"/>
      <c r="S477" s="573"/>
      <c r="T477" s="574"/>
      <c r="U477" s="34"/>
      <c r="V477" s="34"/>
      <c r="W477" s="35" t="s">
        <v>70</v>
      </c>
      <c r="X477" s="561">
        <v>100</v>
      </c>
      <c r="Y477" s="562">
        <f>IFERROR(IF(X477="",0,CEILING((X477/$H477),1)*$H477),"")</f>
        <v>108</v>
      </c>
      <c r="Z477" s="36">
        <f>IFERROR(IF(Y477=0,"",ROUNDUP(Y477/H477,0)*0.01898),"")</f>
        <v>0.17082</v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103.625</v>
      </c>
      <c r="BN477" s="64">
        <f>IFERROR(Y477*I477/H477,"0")</f>
        <v>111.91500000000001</v>
      </c>
      <c r="BO477" s="64">
        <f>IFERROR(1/J477*(X477/H477),"0")</f>
        <v>0.13020833333333334</v>
      </c>
      <c r="BP477" s="64">
        <f>IFERROR(1/J477*(Y477/H477),"0")</f>
        <v>0.140625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4301011764</v>
      </c>
      <c r="D478" s="581">
        <v>4640242181189</v>
      </c>
      <c r="E478" s="582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64" t="s">
        <v>745</v>
      </c>
      <c r="Q478" s="573"/>
      <c r="R478" s="573"/>
      <c r="S478" s="573"/>
      <c r="T478" s="574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5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7"/>
      <c r="P479" s="568" t="s">
        <v>72</v>
      </c>
      <c r="Q479" s="569"/>
      <c r="R479" s="569"/>
      <c r="S479" s="569"/>
      <c r="T479" s="569"/>
      <c r="U479" s="569"/>
      <c r="V479" s="570"/>
      <c r="W479" s="37" t="s">
        <v>73</v>
      </c>
      <c r="X479" s="563">
        <f>IFERROR(X475/H475,"0")+IFERROR(X476/H476,"0")+IFERROR(X477/H477,"0")+IFERROR(X478/H478,"0")</f>
        <v>8.3333333333333339</v>
      </c>
      <c r="Y479" s="563">
        <f>IFERROR(Y475/H475,"0")+IFERROR(Y476/H476,"0")+IFERROR(Y477/H477,"0")+IFERROR(Y478/H478,"0")</f>
        <v>9</v>
      </c>
      <c r="Z479" s="563">
        <f>IFERROR(IF(Z475="",0,Z475),"0")+IFERROR(IF(Z476="",0,Z476),"0")+IFERROR(IF(Z477="",0,Z477),"0")+IFERROR(IF(Z478="",0,Z478),"0")</f>
        <v>0.17082</v>
      </c>
      <c r="AA479" s="564"/>
      <c r="AB479" s="564"/>
      <c r="AC479" s="564"/>
    </row>
    <row r="480" spans="1:68" x14ac:dyDescent="0.2">
      <c r="A480" s="566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67"/>
      <c r="P480" s="568" t="s">
        <v>72</v>
      </c>
      <c r="Q480" s="569"/>
      <c r="R480" s="569"/>
      <c r="S480" s="569"/>
      <c r="T480" s="569"/>
      <c r="U480" s="569"/>
      <c r="V480" s="570"/>
      <c r="W480" s="37" t="s">
        <v>70</v>
      </c>
      <c r="X480" s="563">
        <f>IFERROR(SUM(X475:X478),"0")</f>
        <v>100</v>
      </c>
      <c r="Y480" s="563">
        <f>IFERROR(SUM(Y475:Y478),"0")</f>
        <v>108</v>
      </c>
      <c r="Z480" s="37"/>
      <c r="AA480" s="564"/>
      <c r="AB480" s="564"/>
      <c r="AC480" s="564"/>
    </row>
    <row r="481" spans="1:68" ht="14.25" hidden="1" customHeight="1" x14ac:dyDescent="0.25">
      <c r="A481" s="571" t="s">
        <v>139</v>
      </c>
      <c r="B481" s="566"/>
      <c r="C481" s="566"/>
      <c r="D481" s="566"/>
      <c r="E481" s="566"/>
      <c r="F481" s="566"/>
      <c r="G481" s="566"/>
      <c r="H481" s="566"/>
      <c r="I481" s="566"/>
      <c r="J481" s="566"/>
      <c r="K481" s="566"/>
      <c r="L481" s="566"/>
      <c r="M481" s="566"/>
      <c r="N481" s="566"/>
      <c r="O481" s="566"/>
      <c r="P481" s="566"/>
      <c r="Q481" s="566"/>
      <c r="R481" s="566"/>
      <c r="S481" s="566"/>
      <c r="T481" s="566"/>
      <c r="U481" s="566"/>
      <c r="V481" s="566"/>
      <c r="W481" s="566"/>
      <c r="X481" s="566"/>
      <c r="Y481" s="566"/>
      <c r="Z481" s="566"/>
      <c r="AA481" s="557"/>
      <c r="AB481" s="557"/>
      <c r="AC481" s="557"/>
    </row>
    <row r="482" spans="1:68" ht="27" hidden="1" customHeight="1" x14ac:dyDescent="0.25">
      <c r="A482" s="54" t="s">
        <v>746</v>
      </c>
      <c r="B482" s="54" t="s">
        <v>747</v>
      </c>
      <c r="C482" s="31">
        <v>4301020400</v>
      </c>
      <c r="D482" s="581">
        <v>4640242180519</v>
      </c>
      <c r="E482" s="582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59" t="s">
        <v>748</v>
      </c>
      <c r="Q482" s="573"/>
      <c r="R482" s="573"/>
      <c r="S482" s="573"/>
      <c r="T482" s="574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750</v>
      </c>
      <c r="B483" s="54" t="s">
        <v>751</v>
      </c>
      <c r="C483" s="31">
        <v>4301020260</v>
      </c>
      <c r="D483" s="581">
        <v>4640242180526</v>
      </c>
      <c r="E483" s="582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15" t="s">
        <v>752</v>
      </c>
      <c r="Q483" s="573"/>
      <c r="R483" s="573"/>
      <c r="S483" s="573"/>
      <c r="T483" s="574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754</v>
      </c>
      <c r="B484" s="54" t="s">
        <v>755</v>
      </c>
      <c r="C484" s="31">
        <v>4301020295</v>
      </c>
      <c r="D484" s="581">
        <v>4640242181363</v>
      </c>
      <c r="E484" s="582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0" t="s">
        <v>756</v>
      </c>
      <c r="Q484" s="573"/>
      <c r="R484" s="573"/>
      <c r="S484" s="573"/>
      <c r="T484" s="574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5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67"/>
      <c r="P485" s="568" t="s">
        <v>72</v>
      </c>
      <c r="Q485" s="569"/>
      <c r="R485" s="569"/>
      <c r="S485" s="569"/>
      <c r="T485" s="569"/>
      <c r="U485" s="569"/>
      <c r="V485" s="57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hidden="1" x14ac:dyDescent="0.2">
      <c r="A486" s="566"/>
      <c r="B486" s="566"/>
      <c r="C486" s="566"/>
      <c r="D486" s="566"/>
      <c r="E486" s="566"/>
      <c r="F486" s="566"/>
      <c r="G486" s="566"/>
      <c r="H486" s="566"/>
      <c r="I486" s="566"/>
      <c r="J486" s="566"/>
      <c r="K486" s="566"/>
      <c r="L486" s="566"/>
      <c r="M486" s="566"/>
      <c r="N486" s="566"/>
      <c r="O486" s="567"/>
      <c r="P486" s="568" t="s">
        <v>72</v>
      </c>
      <c r="Q486" s="569"/>
      <c r="R486" s="569"/>
      <c r="S486" s="569"/>
      <c r="T486" s="569"/>
      <c r="U486" s="569"/>
      <c r="V486" s="57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hidden="1" customHeight="1" x14ac:dyDescent="0.25">
      <c r="A487" s="571" t="s">
        <v>64</v>
      </c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6"/>
      <c r="P487" s="566"/>
      <c r="Q487" s="566"/>
      <c r="R487" s="566"/>
      <c r="S487" s="566"/>
      <c r="T487" s="566"/>
      <c r="U487" s="566"/>
      <c r="V487" s="566"/>
      <c r="W487" s="566"/>
      <c r="X487" s="566"/>
      <c r="Y487" s="566"/>
      <c r="Z487" s="566"/>
      <c r="AA487" s="557"/>
      <c r="AB487" s="557"/>
      <c r="AC487" s="557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81">
        <v>4640242180816</v>
      </c>
      <c r="E488" s="582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2" t="s">
        <v>760</v>
      </c>
      <c r="Q488" s="573"/>
      <c r="R488" s="573"/>
      <c r="S488" s="573"/>
      <c r="T488" s="574"/>
      <c r="U488" s="34"/>
      <c r="V488" s="34"/>
      <c r="W488" s="35" t="s">
        <v>70</v>
      </c>
      <c r="X488" s="561">
        <v>50</v>
      </c>
      <c r="Y488" s="562">
        <f>IFERROR(IF(X488="",0,CEILING((X488/$H488),1)*$H488),"")</f>
        <v>50.400000000000006</v>
      </c>
      <c r="Z488" s="36">
        <f>IFERROR(IF(Y488=0,"",ROUNDUP(Y488/H488,0)*0.00902),"")</f>
        <v>0.10824</v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53.214285714285715</v>
      </c>
      <c r="BN488" s="64">
        <f>IFERROR(Y488*I488/H488,"0")</f>
        <v>53.64</v>
      </c>
      <c r="BO488" s="64">
        <f>IFERROR(1/J488*(X488/H488),"0")</f>
        <v>9.0187590187590191E-2</v>
      </c>
      <c r="BP488" s="64">
        <f>IFERROR(1/J488*(Y488/H488),"0")</f>
        <v>9.0909090909090912E-2</v>
      </c>
    </row>
    <row r="489" spans="1:68" ht="27" hidden="1" customHeight="1" x14ac:dyDescent="0.25">
      <c r="A489" s="54" t="s">
        <v>762</v>
      </c>
      <c r="B489" s="54" t="s">
        <v>763</v>
      </c>
      <c r="C489" s="31">
        <v>4301031244</v>
      </c>
      <c r="D489" s="581">
        <v>4640242180595</v>
      </c>
      <c r="E489" s="582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9" t="s">
        <v>764</v>
      </c>
      <c r="Q489" s="573"/>
      <c r="R489" s="573"/>
      <c r="S489" s="573"/>
      <c r="T489" s="574"/>
      <c r="U489" s="34"/>
      <c r="V489" s="34"/>
      <c r="W489" s="35" t="s">
        <v>70</v>
      </c>
      <c r="X489" s="561">
        <v>0</v>
      </c>
      <c r="Y489" s="562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5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67"/>
      <c r="P490" s="568" t="s">
        <v>72</v>
      </c>
      <c r="Q490" s="569"/>
      <c r="R490" s="569"/>
      <c r="S490" s="569"/>
      <c r="T490" s="569"/>
      <c r="U490" s="569"/>
      <c r="V490" s="570"/>
      <c r="W490" s="37" t="s">
        <v>73</v>
      </c>
      <c r="X490" s="563">
        <f>IFERROR(X488/H488,"0")+IFERROR(X489/H489,"0")</f>
        <v>11.904761904761905</v>
      </c>
      <c r="Y490" s="563">
        <f>IFERROR(Y488/H488,"0")+IFERROR(Y489/H489,"0")</f>
        <v>12</v>
      </c>
      <c r="Z490" s="563">
        <f>IFERROR(IF(Z488="",0,Z488),"0")+IFERROR(IF(Z489="",0,Z489),"0")</f>
        <v>0.10824</v>
      </c>
      <c r="AA490" s="564"/>
      <c r="AB490" s="564"/>
      <c r="AC490" s="564"/>
    </row>
    <row r="491" spans="1:68" x14ac:dyDescent="0.2">
      <c r="A491" s="566"/>
      <c r="B491" s="566"/>
      <c r="C491" s="566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67"/>
      <c r="P491" s="568" t="s">
        <v>72</v>
      </c>
      <c r="Q491" s="569"/>
      <c r="R491" s="569"/>
      <c r="S491" s="569"/>
      <c r="T491" s="569"/>
      <c r="U491" s="569"/>
      <c r="V491" s="570"/>
      <c r="W491" s="37" t="s">
        <v>70</v>
      </c>
      <c r="X491" s="563">
        <f>IFERROR(SUM(X488:X489),"0")</f>
        <v>50</v>
      </c>
      <c r="Y491" s="563">
        <f>IFERROR(SUM(Y488:Y489),"0")</f>
        <v>50.400000000000006</v>
      </c>
      <c r="Z491" s="37"/>
      <c r="AA491" s="564"/>
      <c r="AB491" s="564"/>
      <c r="AC491" s="564"/>
    </row>
    <row r="492" spans="1:68" ht="14.25" hidden="1" customHeight="1" x14ac:dyDescent="0.25">
      <c r="A492" s="571" t="s">
        <v>74</v>
      </c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  <c r="P492" s="566"/>
      <c r="Q492" s="566"/>
      <c r="R492" s="566"/>
      <c r="S492" s="566"/>
      <c r="T492" s="566"/>
      <c r="U492" s="566"/>
      <c r="V492" s="566"/>
      <c r="W492" s="566"/>
      <c r="X492" s="566"/>
      <c r="Y492" s="566"/>
      <c r="Z492" s="566"/>
      <c r="AA492" s="557"/>
      <c r="AB492" s="557"/>
      <c r="AC492" s="557"/>
    </row>
    <row r="493" spans="1:68" ht="27" hidden="1" customHeight="1" x14ac:dyDescent="0.25">
      <c r="A493" s="54" t="s">
        <v>766</v>
      </c>
      <c r="B493" s="54" t="s">
        <v>767</v>
      </c>
      <c r="C493" s="31">
        <v>4301052046</v>
      </c>
      <c r="D493" s="581">
        <v>4640242180533</v>
      </c>
      <c r="E493" s="582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09" t="s">
        <v>768</v>
      </c>
      <c r="Q493" s="573"/>
      <c r="R493" s="573"/>
      <c r="S493" s="573"/>
      <c r="T493" s="574"/>
      <c r="U493" s="34"/>
      <c r="V493" s="34"/>
      <c r="W493" s="35" t="s">
        <v>70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770</v>
      </c>
      <c r="B494" s="54" t="s">
        <v>771</v>
      </c>
      <c r="C494" s="31">
        <v>4301051920</v>
      </c>
      <c r="D494" s="581">
        <v>4640242181233</v>
      </c>
      <c r="E494" s="582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4" t="s">
        <v>772</v>
      </c>
      <c r="Q494" s="573"/>
      <c r="R494" s="573"/>
      <c r="S494" s="573"/>
      <c r="T494" s="574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5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67"/>
      <c r="P495" s="568" t="s">
        <v>72</v>
      </c>
      <c r="Q495" s="569"/>
      <c r="R495" s="569"/>
      <c r="S495" s="569"/>
      <c r="T495" s="569"/>
      <c r="U495" s="569"/>
      <c r="V495" s="570"/>
      <c r="W495" s="37" t="s">
        <v>73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hidden="1" x14ac:dyDescent="0.2">
      <c r="A496" s="566"/>
      <c r="B496" s="566"/>
      <c r="C496" s="566"/>
      <c r="D496" s="566"/>
      <c r="E496" s="566"/>
      <c r="F496" s="566"/>
      <c r="G496" s="566"/>
      <c r="H496" s="566"/>
      <c r="I496" s="566"/>
      <c r="J496" s="566"/>
      <c r="K496" s="566"/>
      <c r="L496" s="566"/>
      <c r="M496" s="566"/>
      <c r="N496" s="566"/>
      <c r="O496" s="567"/>
      <c r="P496" s="568" t="s">
        <v>72</v>
      </c>
      <c r="Q496" s="569"/>
      <c r="R496" s="569"/>
      <c r="S496" s="569"/>
      <c r="T496" s="569"/>
      <c r="U496" s="569"/>
      <c r="V496" s="570"/>
      <c r="W496" s="37" t="s">
        <v>70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hidden="1" customHeight="1" x14ac:dyDescent="0.25">
      <c r="A497" s="571" t="s">
        <v>174</v>
      </c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6"/>
      <c r="P497" s="566"/>
      <c r="Q497" s="566"/>
      <c r="R497" s="566"/>
      <c r="S497" s="566"/>
      <c r="T497" s="566"/>
      <c r="U497" s="566"/>
      <c r="V497" s="566"/>
      <c r="W497" s="566"/>
      <c r="X497" s="566"/>
      <c r="Y497" s="566"/>
      <c r="Z497" s="566"/>
      <c r="AA497" s="557"/>
      <c r="AB497" s="557"/>
      <c r="AC497" s="557"/>
    </row>
    <row r="498" spans="1:68" ht="27" hidden="1" customHeight="1" x14ac:dyDescent="0.25">
      <c r="A498" s="54" t="s">
        <v>773</v>
      </c>
      <c r="B498" s="54" t="s">
        <v>774</v>
      </c>
      <c r="C498" s="31">
        <v>4301060491</v>
      </c>
      <c r="D498" s="581">
        <v>4640242180120</v>
      </c>
      <c r="E498" s="582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0" t="s">
        <v>775</v>
      </c>
      <c r="Q498" s="573"/>
      <c r="R498" s="573"/>
      <c r="S498" s="573"/>
      <c r="T498" s="574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777</v>
      </c>
      <c r="B499" s="54" t="s">
        <v>778</v>
      </c>
      <c r="C499" s="31">
        <v>4301060493</v>
      </c>
      <c r="D499" s="581">
        <v>4640242180137</v>
      </c>
      <c r="E499" s="582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81" t="s">
        <v>779</v>
      </c>
      <c r="Q499" s="573"/>
      <c r="R499" s="573"/>
      <c r="S499" s="573"/>
      <c r="T499" s="574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5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67"/>
      <c r="P500" s="568" t="s">
        <v>72</v>
      </c>
      <c r="Q500" s="569"/>
      <c r="R500" s="569"/>
      <c r="S500" s="569"/>
      <c r="T500" s="569"/>
      <c r="U500" s="569"/>
      <c r="V500" s="57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hidden="1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67"/>
      <c r="P501" s="568" t="s">
        <v>72</v>
      </c>
      <c r="Q501" s="569"/>
      <c r="R501" s="569"/>
      <c r="S501" s="569"/>
      <c r="T501" s="569"/>
      <c r="U501" s="569"/>
      <c r="V501" s="57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hidden="1" customHeight="1" x14ac:dyDescent="0.25">
      <c r="A502" s="578" t="s">
        <v>781</v>
      </c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66"/>
      <c r="P502" s="566"/>
      <c r="Q502" s="566"/>
      <c r="R502" s="566"/>
      <c r="S502" s="566"/>
      <c r="T502" s="566"/>
      <c r="U502" s="566"/>
      <c r="V502" s="566"/>
      <c r="W502" s="566"/>
      <c r="X502" s="566"/>
      <c r="Y502" s="566"/>
      <c r="Z502" s="566"/>
      <c r="AA502" s="556"/>
      <c r="AB502" s="556"/>
      <c r="AC502" s="556"/>
    </row>
    <row r="503" spans="1:68" ht="14.25" hidden="1" customHeight="1" x14ac:dyDescent="0.25">
      <c r="A503" s="571" t="s">
        <v>139</v>
      </c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66"/>
      <c r="P503" s="566"/>
      <c r="Q503" s="566"/>
      <c r="R503" s="566"/>
      <c r="S503" s="566"/>
      <c r="T503" s="566"/>
      <c r="U503" s="566"/>
      <c r="V503" s="566"/>
      <c r="W503" s="566"/>
      <c r="X503" s="566"/>
      <c r="Y503" s="566"/>
      <c r="Z503" s="566"/>
      <c r="AA503" s="557"/>
      <c r="AB503" s="557"/>
      <c r="AC503" s="557"/>
    </row>
    <row r="504" spans="1:68" ht="27" hidden="1" customHeight="1" x14ac:dyDescent="0.25">
      <c r="A504" s="54" t="s">
        <v>782</v>
      </c>
      <c r="B504" s="54" t="s">
        <v>783</v>
      </c>
      <c r="C504" s="31">
        <v>4301020314</v>
      </c>
      <c r="D504" s="581">
        <v>4640242180090</v>
      </c>
      <c r="E504" s="582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46" t="s">
        <v>784</v>
      </c>
      <c r="Q504" s="573"/>
      <c r="R504" s="573"/>
      <c r="S504" s="573"/>
      <c r="T504" s="574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65"/>
      <c r="B505" s="566"/>
      <c r="C505" s="566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567"/>
      <c r="P505" s="568" t="s">
        <v>72</v>
      </c>
      <c r="Q505" s="569"/>
      <c r="R505" s="569"/>
      <c r="S505" s="569"/>
      <c r="T505" s="569"/>
      <c r="U505" s="569"/>
      <c r="V505" s="57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hidden="1" x14ac:dyDescent="0.2">
      <c r="A506" s="566"/>
      <c r="B506" s="566"/>
      <c r="C506" s="566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567"/>
      <c r="P506" s="568" t="s">
        <v>72</v>
      </c>
      <c r="Q506" s="569"/>
      <c r="R506" s="569"/>
      <c r="S506" s="569"/>
      <c r="T506" s="569"/>
      <c r="U506" s="569"/>
      <c r="V506" s="57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89"/>
      <c r="B507" s="566"/>
      <c r="C507" s="566"/>
      <c r="D507" s="566"/>
      <c r="E507" s="566"/>
      <c r="F507" s="566"/>
      <c r="G507" s="566"/>
      <c r="H507" s="566"/>
      <c r="I507" s="566"/>
      <c r="J507" s="566"/>
      <c r="K507" s="566"/>
      <c r="L507" s="566"/>
      <c r="M507" s="566"/>
      <c r="N507" s="566"/>
      <c r="O507" s="590"/>
      <c r="P507" s="587" t="s">
        <v>786</v>
      </c>
      <c r="Q507" s="576"/>
      <c r="R507" s="576"/>
      <c r="S507" s="576"/>
      <c r="T507" s="576"/>
      <c r="U507" s="576"/>
      <c r="V507" s="57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2888.2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2975.0300000000007</v>
      </c>
      <c r="Z507" s="37"/>
      <c r="AA507" s="564"/>
      <c r="AB507" s="564"/>
      <c r="AC507" s="564"/>
    </row>
    <row r="508" spans="1:68" x14ac:dyDescent="0.2">
      <c r="A508" s="566"/>
      <c r="B508" s="566"/>
      <c r="C508" s="566"/>
      <c r="D508" s="566"/>
      <c r="E508" s="566"/>
      <c r="F508" s="566"/>
      <c r="G508" s="566"/>
      <c r="H508" s="566"/>
      <c r="I508" s="566"/>
      <c r="J508" s="566"/>
      <c r="K508" s="566"/>
      <c r="L508" s="566"/>
      <c r="M508" s="566"/>
      <c r="N508" s="566"/>
      <c r="O508" s="590"/>
      <c r="P508" s="587" t="s">
        <v>787</v>
      </c>
      <c r="Q508" s="576"/>
      <c r="R508" s="576"/>
      <c r="S508" s="576"/>
      <c r="T508" s="576"/>
      <c r="U508" s="576"/>
      <c r="V508" s="577"/>
      <c r="W508" s="37" t="s">
        <v>70</v>
      </c>
      <c r="X508" s="563">
        <f>IFERROR(SUM(BM22:BM504),"0")</f>
        <v>3009.2304721204728</v>
      </c>
      <c r="Y508" s="563">
        <f>IFERROR(SUM(BN22:BN504),"0")</f>
        <v>3100.4990000000003</v>
      </c>
      <c r="Z508" s="37"/>
      <c r="AA508" s="564"/>
      <c r="AB508" s="564"/>
      <c r="AC508" s="564"/>
    </row>
    <row r="509" spans="1:68" x14ac:dyDescent="0.2">
      <c r="A509" s="566"/>
      <c r="B509" s="566"/>
      <c r="C509" s="566"/>
      <c r="D509" s="566"/>
      <c r="E509" s="566"/>
      <c r="F509" s="566"/>
      <c r="G509" s="566"/>
      <c r="H509" s="566"/>
      <c r="I509" s="566"/>
      <c r="J509" s="566"/>
      <c r="K509" s="566"/>
      <c r="L509" s="566"/>
      <c r="M509" s="566"/>
      <c r="N509" s="566"/>
      <c r="O509" s="590"/>
      <c r="P509" s="587" t="s">
        <v>788</v>
      </c>
      <c r="Q509" s="576"/>
      <c r="R509" s="576"/>
      <c r="S509" s="576"/>
      <c r="T509" s="576"/>
      <c r="U509" s="576"/>
      <c r="V509" s="577"/>
      <c r="W509" s="37" t="s">
        <v>789</v>
      </c>
      <c r="X509" s="38">
        <f>ROUNDUP(SUM(BO22:BO504),0)</f>
        <v>5</v>
      </c>
      <c r="Y509" s="38">
        <f>ROUNDUP(SUM(BP22:BP504),0)</f>
        <v>5</v>
      </c>
      <c r="Z509" s="37"/>
      <c r="AA509" s="564"/>
      <c r="AB509" s="564"/>
      <c r="AC509" s="564"/>
    </row>
    <row r="510" spans="1:68" x14ac:dyDescent="0.2">
      <c r="A510" s="566"/>
      <c r="B510" s="566"/>
      <c r="C510" s="566"/>
      <c r="D510" s="566"/>
      <c r="E510" s="566"/>
      <c r="F510" s="566"/>
      <c r="G510" s="566"/>
      <c r="H510" s="566"/>
      <c r="I510" s="566"/>
      <c r="J510" s="566"/>
      <c r="K510" s="566"/>
      <c r="L510" s="566"/>
      <c r="M510" s="566"/>
      <c r="N510" s="566"/>
      <c r="O510" s="590"/>
      <c r="P510" s="587" t="s">
        <v>790</v>
      </c>
      <c r="Q510" s="576"/>
      <c r="R510" s="576"/>
      <c r="S510" s="576"/>
      <c r="T510" s="576"/>
      <c r="U510" s="576"/>
      <c r="V510" s="577"/>
      <c r="W510" s="37" t="s">
        <v>70</v>
      </c>
      <c r="X510" s="563">
        <f>GrossWeightTotal+PalletQtyTotal*25</f>
        <v>3134.2304721204728</v>
      </c>
      <c r="Y510" s="563">
        <f>GrossWeightTotalR+PalletQtyTotalR*25</f>
        <v>3225.4990000000003</v>
      </c>
      <c r="Z510" s="37"/>
      <c r="AA510" s="564"/>
      <c r="AB510" s="564"/>
      <c r="AC510" s="564"/>
    </row>
    <row r="511" spans="1:68" x14ac:dyDescent="0.2">
      <c r="A511" s="566"/>
      <c r="B511" s="566"/>
      <c r="C511" s="566"/>
      <c r="D511" s="566"/>
      <c r="E511" s="566"/>
      <c r="F511" s="566"/>
      <c r="G511" s="566"/>
      <c r="H511" s="566"/>
      <c r="I511" s="566"/>
      <c r="J511" s="566"/>
      <c r="K511" s="566"/>
      <c r="L511" s="566"/>
      <c r="M511" s="566"/>
      <c r="N511" s="566"/>
      <c r="O511" s="590"/>
      <c r="P511" s="587" t="s">
        <v>791</v>
      </c>
      <c r="Q511" s="576"/>
      <c r="R511" s="576"/>
      <c r="S511" s="576"/>
      <c r="T511" s="576"/>
      <c r="U511" s="576"/>
      <c r="V511" s="57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304.13587030253694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315</v>
      </c>
      <c r="Z511" s="37"/>
      <c r="AA511" s="564"/>
      <c r="AB511" s="564"/>
      <c r="AC511" s="564"/>
    </row>
    <row r="512" spans="1:68" ht="14.25" hidden="1" customHeight="1" x14ac:dyDescent="0.2">
      <c r="A512" s="566"/>
      <c r="B512" s="566"/>
      <c r="C512" s="566"/>
      <c r="D512" s="566"/>
      <c r="E512" s="566"/>
      <c r="F512" s="566"/>
      <c r="G512" s="566"/>
      <c r="H512" s="566"/>
      <c r="I512" s="566"/>
      <c r="J512" s="566"/>
      <c r="K512" s="566"/>
      <c r="L512" s="566"/>
      <c r="M512" s="566"/>
      <c r="N512" s="566"/>
      <c r="O512" s="590"/>
      <c r="P512" s="587" t="s">
        <v>792</v>
      </c>
      <c r="Q512" s="576"/>
      <c r="R512" s="576"/>
      <c r="S512" s="576"/>
      <c r="T512" s="576"/>
      <c r="U512" s="576"/>
      <c r="V512" s="57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5.1798299999999999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5" t="s">
        <v>101</v>
      </c>
      <c r="D514" s="639"/>
      <c r="E514" s="639"/>
      <c r="F514" s="639"/>
      <c r="G514" s="639"/>
      <c r="H514" s="640"/>
      <c r="I514" s="585" t="s">
        <v>260</v>
      </c>
      <c r="J514" s="639"/>
      <c r="K514" s="639"/>
      <c r="L514" s="639"/>
      <c r="M514" s="639"/>
      <c r="N514" s="639"/>
      <c r="O514" s="639"/>
      <c r="P514" s="639"/>
      <c r="Q514" s="639"/>
      <c r="R514" s="639"/>
      <c r="S514" s="640"/>
      <c r="T514" s="585" t="s">
        <v>548</v>
      </c>
      <c r="U514" s="640"/>
      <c r="V514" s="585" t="s">
        <v>605</v>
      </c>
      <c r="W514" s="639"/>
      <c r="X514" s="639"/>
      <c r="Y514" s="640"/>
      <c r="Z514" s="558" t="s">
        <v>661</v>
      </c>
      <c r="AA514" s="585" t="s">
        <v>730</v>
      </c>
      <c r="AB514" s="640"/>
      <c r="AC514" s="52"/>
      <c r="AF514" s="559"/>
    </row>
    <row r="515" spans="1:32" ht="14.25" customHeight="1" thickTop="1" x14ac:dyDescent="0.2">
      <c r="A515" s="816" t="s">
        <v>795</v>
      </c>
      <c r="B515" s="585" t="s">
        <v>63</v>
      </c>
      <c r="C515" s="585" t="s">
        <v>102</v>
      </c>
      <c r="D515" s="585" t="s">
        <v>119</v>
      </c>
      <c r="E515" s="585" t="s">
        <v>181</v>
      </c>
      <c r="F515" s="585" t="s">
        <v>203</v>
      </c>
      <c r="G515" s="585" t="s">
        <v>236</v>
      </c>
      <c r="H515" s="585" t="s">
        <v>101</v>
      </c>
      <c r="I515" s="585" t="s">
        <v>261</v>
      </c>
      <c r="J515" s="585" t="s">
        <v>301</v>
      </c>
      <c r="K515" s="585" t="s">
        <v>362</v>
      </c>
      <c r="L515" s="585" t="s">
        <v>402</v>
      </c>
      <c r="M515" s="585" t="s">
        <v>418</v>
      </c>
      <c r="N515" s="559"/>
      <c r="O515" s="585" t="s">
        <v>431</v>
      </c>
      <c r="P515" s="585" t="s">
        <v>441</v>
      </c>
      <c r="Q515" s="585" t="s">
        <v>448</v>
      </c>
      <c r="R515" s="585" t="s">
        <v>453</v>
      </c>
      <c r="S515" s="585" t="s">
        <v>538</v>
      </c>
      <c r="T515" s="585" t="s">
        <v>549</v>
      </c>
      <c r="U515" s="585" t="s">
        <v>583</v>
      </c>
      <c r="V515" s="585" t="s">
        <v>606</v>
      </c>
      <c r="W515" s="585" t="s">
        <v>638</v>
      </c>
      <c r="X515" s="585" t="s">
        <v>653</v>
      </c>
      <c r="Y515" s="585" t="s">
        <v>657</v>
      </c>
      <c r="Z515" s="585" t="s">
        <v>661</v>
      </c>
      <c r="AA515" s="585" t="s">
        <v>730</v>
      </c>
      <c r="AB515" s="585" t="s">
        <v>781</v>
      </c>
      <c r="AC515" s="52"/>
      <c r="AF515" s="559"/>
    </row>
    <row r="516" spans="1:32" ht="13.5" customHeight="1" thickBot="1" x14ac:dyDescent="0.25">
      <c r="A516" s="817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59"/>
      <c r="O516" s="586"/>
      <c r="P516" s="586"/>
      <c r="Q516" s="586"/>
      <c r="R516" s="586"/>
      <c r="S516" s="586"/>
      <c r="T516" s="586"/>
      <c r="U516" s="586"/>
      <c r="V516" s="586"/>
      <c r="W516" s="586"/>
      <c r="X516" s="586"/>
      <c r="Y516" s="586"/>
      <c r="Z516" s="586"/>
      <c r="AA516" s="586"/>
      <c r="AB516" s="586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55.2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331.8</v>
      </c>
      <c r="E517" s="46">
        <f>IFERROR(Y89*1,"0")+IFERROR(Y90*1,"0")+IFERROR(Y91*1,"0")+IFERROR(Y95*1,"0")+IFERROR(Y96*1,"0")+IFERROR(Y97*1,"0")+IFERROR(Y98*1,"0")+IFERROR(Y99*1,"0")</f>
        <v>49.5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21.6</v>
      </c>
      <c r="G517" s="46">
        <f>IFERROR(Y130*1,"0")+IFERROR(Y131*1,"0")+IFERROR(Y135*1,"0")+IFERROR(Y136*1,"0")+IFERROR(Y140*1,"0")+IFERROR(Y141*1,"0")</f>
        <v>16</v>
      </c>
      <c r="H517" s="46">
        <f>IFERROR(Y146*1,"0")+IFERROR(Y150*1,"0")+IFERROR(Y151*1,"0")+IFERROR(Y152*1,"0")</f>
        <v>9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7.1999999999999993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46">
        <f>IFERROR(Y251*1,"0")+IFERROR(Y252*1,"0")+IFERROR(Y253*1,"0")+IFERROR(Y254*1,"0")+IFERROR(Y255*1,"0")</f>
        <v>75.600000000000009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677.94999999999993</v>
      </c>
      <c r="S517" s="46">
        <f>IFERROR(Y337*1,"0")+IFERROR(Y338*1,"0")+IFERROR(Y339*1,"0")</f>
        <v>44.7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1470</v>
      </c>
      <c r="U517" s="46">
        <f>IFERROR(Y370*1,"0")+IFERROR(Y371*1,"0")+IFERROR(Y372*1,"0")+IFERROR(Y373*1,"0")+IFERROR(Y377*1,"0")+IFERROR(Y381*1,"0")+IFERROR(Y382*1,"0")+IFERROR(Y386*1,"0")</f>
        <v>0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58.08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158.4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1,00"/>
        <filter val="1,23"/>
        <filter val="1,79"/>
        <filter val="10,00"/>
        <filter val="10,03"/>
        <filter val="100,00"/>
        <filter val="11,55"/>
        <filter val="11,90"/>
        <filter val="12,00"/>
        <filter val="120,00"/>
        <filter val="130,00"/>
        <filter val="145,00"/>
        <filter val="15,00"/>
        <filter val="150,60"/>
        <filter val="16,00"/>
        <filter val="170,00"/>
        <filter val="19,26"/>
        <filter val="2 888,20"/>
        <filter val="2,25"/>
        <filter val="2,55"/>
        <filter val="2,84"/>
        <filter val="20,40"/>
        <filter val="200,00"/>
        <filter val="22,44"/>
        <filter val="22,50"/>
        <filter val="25,00"/>
        <filter val="25,02"/>
        <filter val="25,64"/>
        <filter val="280,00"/>
        <filter val="3 009,23"/>
        <filter val="3 134,23"/>
        <filter val="3,85"/>
        <filter val="30,00"/>
        <filter val="30,60"/>
        <filter val="304,14"/>
        <filter val="32,22"/>
        <filter val="32,50"/>
        <filter val="33,00"/>
        <filter val="37,20"/>
        <filter val="4,20"/>
        <filter val="4,73"/>
        <filter val="40,00"/>
        <filter val="42,00"/>
        <filter val="45,00"/>
        <filter val="5"/>
        <filter val="5,00"/>
        <filter val="5,40"/>
        <filter val="5,93"/>
        <filter val="50,00"/>
        <filter val="52,00"/>
        <filter val="55,00"/>
        <filter val="57,67"/>
        <filter val="6,07"/>
        <filter val="6,48"/>
        <filter val="6,70"/>
        <filter val="600,00"/>
        <filter val="690,00"/>
        <filter val="70,00"/>
        <filter val="8,00"/>
        <filter val="8,33"/>
        <filter val="80,00"/>
        <filter val="865,00"/>
        <filter val="93,55"/>
      </filters>
    </filterColumn>
    <filterColumn colId="29" showButton="0"/>
    <filterColumn colId="30" showButton="0"/>
  </autoFilter>
  <mergeCells count="906"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X17:X18"/>
    <mergeCell ref="P387:V387"/>
    <mergeCell ref="A142:O143"/>
    <mergeCell ref="P501:V501"/>
    <mergeCell ref="A500:O501"/>
    <mergeCell ref="P496:V496"/>
    <mergeCell ref="P374:V374"/>
    <mergeCell ref="A426:Z426"/>
    <mergeCell ref="A128:Z128"/>
    <mergeCell ref="A497:Z497"/>
    <mergeCell ref="A364:Z364"/>
    <mergeCell ref="P444:T444"/>
    <mergeCell ref="D95:E95"/>
    <mergeCell ref="P447:T447"/>
    <mergeCell ref="D331:E331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P124:T124"/>
    <mergeCell ref="D355:E355"/>
    <mergeCell ref="A8:C8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A481:Z481"/>
    <mergeCell ref="P478:T478"/>
    <mergeCell ref="D150:E150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317:T317"/>
    <mergeCell ref="P239:V239"/>
    <mergeCell ref="P262:T262"/>
    <mergeCell ref="D105:E105"/>
    <mergeCell ref="P353:V353"/>
    <mergeCell ref="A51:Z51"/>
    <mergeCell ref="D170:E170"/>
    <mergeCell ref="P132:V132"/>
    <mergeCell ref="A58:O59"/>
    <mergeCell ref="D293:E293"/>
    <mergeCell ref="P360:T360"/>
    <mergeCell ref="D99:E99"/>
    <mergeCell ref="D323:E323"/>
    <mergeCell ref="D152:E152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D457:E457"/>
    <mergeCell ref="D475:E475"/>
    <mergeCell ref="P495:V495"/>
    <mergeCell ref="P439:T439"/>
    <mergeCell ref="D468:E468"/>
    <mergeCell ref="P484:T484"/>
    <mergeCell ref="D97:E97"/>
    <mergeCell ref="D268:E268"/>
    <mergeCell ref="P151:T151"/>
    <mergeCell ref="A137:O138"/>
    <mergeCell ref="D395:E395"/>
    <mergeCell ref="P138:V138"/>
    <mergeCell ref="P365:T365"/>
    <mergeCell ref="A479:O480"/>
    <mergeCell ref="D447:E447"/>
    <mergeCell ref="P301:T301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P137:V137"/>
    <mergeCell ref="A249:Z249"/>
    <mergeCell ref="P445:T445"/>
    <mergeCell ref="P437:T437"/>
    <mergeCell ref="D423:E423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D452:E452"/>
    <mergeCell ref="D252:E252"/>
    <mergeCell ref="P358:V358"/>
    <mergeCell ref="D218:E218"/>
    <mergeCell ref="D164:E164"/>
    <mergeCell ref="D462:E462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A320:O321"/>
    <mergeCell ref="P295:T295"/>
    <mergeCell ref="P105:T105"/>
    <mergeCell ref="P214:T214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50:Z50"/>
    <mergeCell ref="W17:W18"/>
    <mergeCell ref="P95:T95"/>
    <mergeCell ref="P72:V72"/>
    <mergeCell ref="P43:T43"/>
    <mergeCell ref="P65:V65"/>
    <mergeCell ref="P74:T74"/>
    <mergeCell ref="A19:Z19"/>
    <mergeCell ref="P89:T89"/>
    <mergeCell ref="H17:H18"/>
    <mergeCell ref="N17:N18"/>
    <mergeCell ref="P79:T79"/>
    <mergeCell ref="A13:M13"/>
    <mergeCell ref="A94:Z94"/>
    <mergeCell ref="D61:E61"/>
    <mergeCell ref="A407:O408"/>
    <mergeCell ref="P159:V159"/>
    <mergeCell ref="A149:Z149"/>
    <mergeCell ref="P209:T209"/>
    <mergeCell ref="A385:Z385"/>
    <mergeCell ref="A12:M12"/>
    <mergeCell ref="A14:M14"/>
    <mergeCell ref="A34:Z34"/>
    <mergeCell ref="A368:Z368"/>
    <mergeCell ref="A264:O265"/>
    <mergeCell ref="P388:V388"/>
    <mergeCell ref="A306:O307"/>
    <mergeCell ref="P234:T234"/>
    <mergeCell ref="P154:V154"/>
    <mergeCell ref="A144:Z144"/>
    <mergeCell ref="P331:T331"/>
    <mergeCell ref="P182:V182"/>
    <mergeCell ref="P212:T212"/>
    <mergeCell ref="P244:T244"/>
    <mergeCell ref="P302:T302"/>
    <mergeCell ref="D174:E174"/>
    <mergeCell ref="P315:V315"/>
    <mergeCell ref="P270:T270"/>
    <mergeCell ref="P146:T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2025-08-04T11:51:27Z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