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Пенза ЛП погрузка на 17,09,25\"/>
    </mc:Choice>
  </mc:AlternateContent>
  <xr:revisionPtr revIDLastSave="0" documentId="13_ncr:1_{E267E884-E455-48F4-B75F-6EB445BC57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BP412" i="1" s="1"/>
  <c r="P412" i="1"/>
  <c r="X410" i="1"/>
  <c r="X409" i="1"/>
  <c r="BO408" i="1"/>
  <c r="BM408" i="1"/>
  <c r="Y408" i="1"/>
  <c r="Y409" i="1" s="1"/>
  <c r="P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L512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42" i="1" l="1"/>
  <c r="BN42" i="1"/>
  <c r="Z162" i="1"/>
  <c r="BN162" i="1"/>
  <c r="Z222" i="1"/>
  <c r="BN222" i="1"/>
  <c r="Z225" i="1"/>
  <c r="BN225" i="1"/>
  <c r="Y246" i="1"/>
  <c r="Z244" i="1"/>
  <c r="BN244" i="1"/>
  <c r="Z330" i="1"/>
  <c r="BN330" i="1"/>
  <c r="Z408" i="1"/>
  <c r="Z409" i="1" s="1"/>
  <c r="BN408" i="1"/>
  <c r="BP408" i="1"/>
  <c r="Z412" i="1"/>
  <c r="BN412" i="1"/>
  <c r="X504" i="1"/>
  <c r="X502" i="1"/>
  <c r="Z61" i="1"/>
  <c r="BN61" i="1"/>
  <c r="Y64" i="1"/>
  <c r="Z77" i="1"/>
  <c r="BN77" i="1"/>
  <c r="Z102" i="1"/>
  <c r="BN102" i="1"/>
  <c r="Z133" i="1"/>
  <c r="BN133" i="1"/>
  <c r="Z183" i="1"/>
  <c r="BN183" i="1"/>
  <c r="Z207" i="1"/>
  <c r="BN207" i="1"/>
  <c r="Z269" i="1"/>
  <c r="BN269" i="1"/>
  <c r="Z310" i="1"/>
  <c r="BN310" i="1"/>
  <c r="Z345" i="1"/>
  <c r="BN345" i="1"/>
  <c r="Z393" i="1"/>
  <c r="BN393" i="1"/>
  <c r="Z449" i="1"/>
  <c r="BN449" i="1"/>
  <c r="BP93" i="1"/>
  <c r="BN93" i="1"/>
  <c r="Z93" i="1"/>
  <c r="BP122" i="1"/>
  <c r="BN122" i="1"/>
  <c r="Z122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2" i="1"/>
  <c r="BN302" i="1"/>
  <c r="Z302" i="1"/>
  <c r="BP337" i="1"/>
  <c r="BN337" i="1"/>
  <c r="Z337" i="1"/>
  <c r="Y385" i="1"/>
  <c r="Y384" i="1"/>
  <c r="BP383" i="1"/>
  <c r="BN383" i="1"/>
  <c r="Z383" i="1"/>
  <c r="Z384" i="1" s="1"/>
  <c r="BP389" i="1"/>
  <c r="BN389" i="1"/>
  <c r="Z389" i="1"/>
  <c r="BP432" i="1"/>
  <c r="BN432" i="1"/>
  <c r="Z432" i="1"/>
  <c r="BP443" i="1"/>
  <c r="BN443" i="1"/>
  <c r="Z443" i="1"/>
  <c r="BP473" i="1"/>
  <c r="BN473" i="1"/>
  <c r="Z473" i="1"/>
  <c r="Z28" i="1"/>
  <c r="BN28" i="1"/>
  <c r="Z55" i="1"/>
  <c r="BN55" i="1"/>
  <c r="Z67" i="1"/>
  <c r="BN67" i="1"/>
  <c r="Y70" i="1"/>
  <c r="BP88" i="1"/>
  <c r="BN88" i="1"/>
  <c r="Z88" i="1"/>
  <c r="BP108" i="1"/>
  <c r="BN108" i="1"/>
  <c r="Z108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BP290" i="1"/>
  <c r="BN290" i="1"/>
  <c r="Z290" i="1"/>
  <c r="BP324" i="1"/>
  <c r="BN324" i="1"/>
  <c r="Z324" i="1"/>
  <c r="BP349" i="1"/>
  <c r="BN349" i="1"/>
  <c r="Z349" i="1"/>
  <c r="BP397" i="1"/>
  <c r="BN397" i="1"/>
  <c r="Z397" i="1"/>
  <c r="BP435" i="1"/>
  <c r="BN435" i="1"/>
  <c r="Z435" i="1"/>
  <c r="BP455" i="1"/>
  <c r="BN455" i="1"/>
  <c r="Z455" i="1"/>
  <c r="BP484" i="1"/>
  <c r="BN484" i="1"/>
  <c r="Z484" i="1"/>
  <c r="Y78" i="1"/>
  <c r="Y98" i="1"/>
  <c r="Y111" i="1"/>
  <c r="I512" i="1"/>
  <c r="Y169" i="1"/>
  <c r="M512" i="1"/>
  <c r="Q512" i="1"/>
  <c r="Y284" i="1"/>
  <c r="BP283" i="1"/>
  <c r="BP288" i="1"/>
  <c r="BN288" i="1"/>
  <c r="Z288" i="1"/>
  <c r="BP300" i="1"/>
  <c r="BN300" i="1"/>
  <c r="Z300" i="1"/>
  <c r="BP316" i="1"/>
  <c r="BN316" i="1"/>
  <c r="Z316" i="1"/>
  <c r="BP322" i="1"/>
  <c r="BN322" i="1"/>
  <c r="Z322" i="1"/>
  <c r="BP335" i="1"/>
  <c r="BN335" i="1"/>
  <c r="Z335" i="1"/>
  <c r="BP347" i="1"/>
  <c r="BN347" i="1"/>
  <c r="Z347" i="1"/>
  <c r="BP379" i="1"/>
  <c r="BN379" i="1"/>
  <c r="Z379" i="1"/>
  <c r="BP395" i="1"/>
  <c r="BN395" i="1"/>
  <c r="Z395" i="1"/>
  <c r="BP414" i="1"/>
  <c r="BN414" i="1"/>
  <c r="Z41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X503" i="1"/>
  <c r="Z26" i="1"/>
  <c r="BN26" i="1"/>
  <c r="BP26" i="1"/>
  <c r="Z30" i="1"/>
  <c r="BN30" i="1"/>
  <c r="Z53" i="1"/>
  <c r="BN53" i="1"/>
  <c r="Z57" i="1"/>
  <c r="BN57" i="1"/>
  <c r="Y65" i="1"/>
  <c r="Z63" i="1"/>
  <c r="BN63" i="1"/>
  <c r="Y71" i="1"/>
  <c r="Z69" i="1"/>
  <c r="BN69" i="1"/>
  <c r="Y79" i="1"/>
  <c r="Z75" i="1"/>
  <c r="BN75" i="1"/>
  <c r="Z81" i="1"/>
  <c r="BN81" i="1"/>
  <c r="BP81" i="1"/>
  <c r="Y84" i="1"/>
  <c r="E512" i="1"/>
  <c r="Y97" i="1"/>
  <c r="Z95" i="1"/>
  <c r="BN95" i="1"/>
  <c r="F512" i="1"/>
  <c r="Z104" i="1"/>
  <c r="BN104" i="1"/>
  <c r="Y112" i="1"/>
  <c r="Z110" i="1"/>
  <c r="BN110" i="1"/>
  <c r="Y118" i="1"/>
  <c r="Z116" i="1"/>
  <c r="BN116" i="1"/>
  <c r="Z127" i="1"/>
  <c r="BN127" i="1"/>
  <c r="Y130" i="1"/>
  <c r="Z137" i="1"/>
  <c r="BN137" i="1"/>
  <c r="BP137" i="1"/>
  <c r="Y140" i="1"/>
  <c r="H512" i="1"/>
  <c r="Y151" i="1"/>
  <c r="Z160" i="1"/>
  <c r="BN160" i="1"/>
  <c r="Z164" i="1"/>
  <c r="BN164" i="1"/>
  <c r="Z172" i="1"/>
  <c r="BN172" i="1"/>
  <c r="J512" i="1"/>
  <c r="Z187" i="1"/>
  <c r="BN187" i="1"/>
  <c r="Z195" i="1"/>
  <c r="BN195" i="1"/>
  <c r="Z199" i="1"/>
  <c r="BN199" i="1"/>
  <c r="Y213" i="1"/>
  <c r="Z205" i="1"/>
  <c r="BN205" i="1"/>
  <c r="Z209" i="1"/>
  <c r="BN209" i="1"/>
  <c r="Z215" i="1"/>
  <c r="BN215" i="1"/>
  <c r="BP215" i="1"/>
  <c r="Y218" i="1"/>
  <c r="K512" i="1"/>
  <c r="Z227" i="1"/>
  <c r="BN227" i="1"/>
  <c r="Z228" i="1"/>
  <c r="BN228" i="1"/>
  <c r="Z237" i="1"/>
  <c r="Z238" i="1" s="1"/>
  <c r="BN237" i="1"/>
  <c r="BP237" i="1"/>
  <c r="Y238" i="1"/>
  <c r="Z241" i="1"/>
  <c r="BN241" i="1"/>
  <c r="BP241" i="1"/>
  <c r="Z242" i="1"/>
  <c r="BN242" i="1"/>
  <c r="Y247" i="1"/>
  <c r="Z251" i="1"/>
  <c r="BN251" i="1"/>
  <c r="Z267" i="1"/>
  <c r="BN267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92" i="1"/>
  <c r="BN292" i="1"/>
  <c r="Z292" i="1"/>
  <c r="Y312" i="1"/>
  <c r="BP308" i="1"/>
  <c r="BN308" i="1"/>
  <c r="Z308" i="1"/>
  <c r="Y326" i="1"/>
  <c r="BP321" i="1"/>
  <c r="BN321" i="1"/>
  <c r="Z321" i="1"/>
  <c r="Y332" i="1"/>
  <c r="BP328" i="1"/>
  <c r="BN328" i="1"/>
  <c r="Z328" i="1"/>
  <c r="Y350" i="1"/>
  <c r="BP343" i="1"/>
  <c r="BN343" i="1"/>
  <c r="Z343" i="1"/>
  <c r="Y355" i="1"/>
  <c r="BP353" i="1"/>
  <c r="BN353" i="1"/>
  <c r="Z353" i="1"/>
  <c r="BP391" i="1"/>
  <c r="BN391" i="1"/>
  <c r="Z391" i="1"/>
  <c r="BP403" i="1"/>
  <c r="BN403" i="1"/>
  <c r="Z40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Y304" i="1"/>
  <c r="U512" i="1"/>
  <c r="Y400" i="1"/>
  <c r="Y416" i="1"/>
  <c r="Y450" i="1"/>
  <c r="H9" i="1"/>
  <c r="A10" i="1"/>
  <c r="B512" i="1"/>
  <c r="Y24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D512" i="1"/>
  <c r="Y58" i="1"/>
  <c r="Y59" i="1"/>
  <c r="BP52" i="1"/>
  <c r="BN52" i="1"/>
  <c r="Z52" i="1"/>
  <c r="BP56" i="1"/>
  <c r="BN56" i="1"/>
  <c r="Z56" i="1"/>
  <c r="F9" i="1"/>
  <c r="J9" i="1"/>
  <c r="Z22" i="1"/>
  <c r="Z23" i="1" s="1"/>
  <c r="BN22" i="1"/>
  <c r="BP22" i="1"/>
  <c r="Y23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C512" i="1"/>
  <c r="Y44" i="1"/>
  <c r="BP41" i="1"/>
  <c r="BN41" i="1"/>
  <c r="Z41" i="1"/>
  <c r="Z44" i="1" s="1"/>
  <c r="BP54" i="1"/>
  <c r="BN54" i="1"/>
  <c r="Z54" i="1"/>
  <c r="X506" i="1"/>
  <c r="Z62" i="1"/>
  <c r="Z64" i="1" s="1"/>
  <c r="BN62" i="1"/>
  <c r="BP62" i="1"/>
  <c r="Z68" i="1"/>
  <c r="BN68" i="1"/>
  <c r="BP68" i="1"/>
  <c r="Z74" i="1"/>
  <c r="BN74" i="1"/>
  <c r="BP74" i="1"/>
  <c r="Z76" i="1"/>
  <c r="BN76" i="1"/>
  <c r="Z82" i="1"/>
  <c r="BN82" i="1"/>
  <c r="BP82" i="1"/>
  <c r="Z87" i="1"/>
  <c r="BN87" i="1"/>
  <c r="BP87" i="1"/>
  <c r="Z89" i="1"/>
  <c r="BN89" i="1"/>
  <c r="Y90" i="1"/>
  <c r="Z94" i="1"/>
  <c r="BN94" i="1"/>
  <c r="BP94" i="1"/>
  <c r="Z96" i="1"/>
  <c r="BN96" i="1"/>
  <c r="Z101" i="1"/>
  <c r="BN101" i="1"/>
  <c r="BP101" i="1"/>
  <c r="Z103" i="1"/>
  <c r="BN103" i="1"/>
  <c r="Y106" i="1"/>
  <c r="Z109" i="1"/>
  <c r="BN109" i="1"/>
  <c r="BP109" i="1"/>
  <c r="Z115" i="1"/>
  <c r="BN115" i="1"/>
  <c r="BP115" i="1"/>
  <c r="Z117" i="1"/>
  <c r="BN117" i="1"/>
  <c r="Z121" i="1"/>
  <c r="BN121" i="1"/>
  <c r="BP121" i="1"/>
  <c r="Y124" i="1"/>
  <c r="G512" i="1"/>
  <c r="Z128" i="1"/>
  <c r="BN128" i="1"/>
  <c r="BP128" i="1"/>
  <c r="Y129" i="1"/>
  <c r="Z132" i="1"/>
  <c r="BN132" i="1"/>
  <c r="BP132" i="1"/>
  <c r="Y135" i="1"/>
  <c r="Z138" i="1"/>
  <c r="Z139" i="1" s="1"/>
  <c r="BN138" i="1"/>
  <c r="BP138" i="1"/>
  <c r="Z143" i="1"/>
  <c r="Z144" i="1" s="1"/>
  <c r="BN143" i="1"/>
  <c r="BP143" i="1"/>
  <c r="Y144" i="1"/>
  <c r="Z147" i="1"/>
  <c r="BN147" i="1"/>
  <c r="BP147" i="1"/>
  <c r="Z149" i="1"/>
  <c r="BN149" i="1"/>
  <c r="Y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Y189" i="1"/>
  <c r="Z188" i="1"/>
  <c r="BN188" i="1"/>
  <c r="Y190" i="1"/>
  <c r="Y201" i="1"/>
  <c r="BP192" i="1"/>
  <c r="BN192" i="1"/>
  <c r="Z192" i="1"/>
  <c r="BP196" i="1"/>
  <c r="BN196" i="1"/>
  <c r="Z196" i="1"/>
  <c r="Y200" i="1"/>
  <c r="Y212" i="1"/>
  <c r="BP204" i="1"/>
  <c r="BN204" i="1"/>
  <c r="Z204" i="1"/>
  <c r="Y91" i="1"/>
  <c r="Y105" i="1"/>
  <c r="Y145" i="1"/>
  <c r="Y157" i="1"/>
  <c r="Y184" i="1"/>
  <c r="BP194" i="1"/>
  <c r="BN194" i="1"/>
  <c r="Z194" i="1"/>
  <c r="BP198" i="1"/>
  <c r="BN198" i="1"/>
  <c r="Z198" i="1"/>
  <c r="BP206" i="1"/>
  <c r="BN206" i="1"/>
  <c r="Z206" i="1"/>
  <c r="Z208" i="1"/>
  <c r="BN208" i="1"/>
  <c r="Z210" i="1"/>
  <c r="BN210" i="1"/>
  <c r="Z216" i="1"/>
  <c r="BN216" i="1"/>
  <c r="BP216" i="1"/>
  <c r="Z221" i="1"/>
  <c r="BN221" i="1"/>
  <c r="BP221" i="1"/>
  <c r="Z223" i="1"/>
  <c r="BN223" i="1"/>
  <c r="Z224" i="1"/>
  <c r="BN224" i="1"/>
  <c r="Z226" i="1"/>
  <c r="BN226" i="1"/>
  <c r="Z229" i="1"/>
  <c r="BN229" i="1"/>
  <c r="Y230" i="1"/>
  <c r="Z233" i="1"/>
  <c r="Z234" i="1" s="1"/>
  <c r="BN233" i="1"/>
  <c r="BP233" i="1"/>
  <c r="Y234" i="1"/>
  <c r="Z243" i="1"/>
  <c r="BN243" i="1"/>
  <c r="BP243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2" i="1"/>
  <c r="Y271" i="1"/>
  <c r="Z268" i="1"/>
  <c r="BN268" i="1"/>
  <c r="BP268" i="1"/>
  <c r="Y231" i="1"/>
  <c r="Y256" i="1"/>
  <c r="Y263" i="1"/>
  <c r="Z270" i="1"/>
  <c r="Y295" i="1"/>
  <c r="Y305" i="1"/>
  <c r="Y313" i="1"/>
  <c r="Y319" i="1"/>
  <c r="Y325" i="1"/>
  <c r="Y331" i="1"/>
  <c r="Y338" i="1"/>
  <c r="Y356" i="1"/>
  <c r="Y360" i="1"/>
  <c r="Y365" i="1"/>
  <c r="Y372" i="1"/>
  <c r="Y376" i="1"/>
  <c r="Y380" i="1"/>
  <c r="Y404" i="1"/>
  <c r="Y417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Y276" i="1"/>
  <c r="Y285" i="1"/>
  <c r="R512" i="1"/>
  <c r="Z289" i="1"/>
  <c r="BN289" i="1"/>
  <c r="Z291" i="1"/>
  <c r="BN291" i="1"/>
  <c r="Z293" i="1"/>
  <c r="BN293" i="1"/>
  <c r="Y294" i="1"/>
  <c r="Z297" i="1"/>
  <c r="BN297" i="1"/>
  <c r="BP297" i="1"/>
  <c r="Z299" i="1"/>
  <c r="BN299" i="1"/>
  <c r="Z301" i="1"/>
  <c r="BN301" i="1"/>
  <c r="Z303" i="1"/>
  <c r="BN303" i="1"/>
  <c r="Z307" i="1"/>
  <c r="BN307" i="1"/>
  <c r="BP307" i="1"/>
  <c r="Z309" i="1"/>
  <c r="BN309" i="1"/>
  <c r="Z311" i="1"/>
  <c r="BN311" i="1"/>
  <c r="Z315" i="1"/>
  <c r="BN315" i="1"/>
  <c r="BP315" i="1"/>
  <c r="Z317" i="1"/>
  <c r="BN317" i="1"/>
  <c r="Z323" i="1"/>
  <c r="Z325" i="1" s="1"/>
  <c r="BN323" i="1"/>
  <c r="Z329" i="1"/>
  <c r="BN329" i="1"/>
  <c r="S512" i="1"/>
  <c r="Z336" i="1"/>
  <c r="BN336" i="1"/>
  <c r="Y339" i="1"/>
  <c r="T512" i="1"/>
  <c r="Z344" i="1"/>
  <c r="BN344" i="1"/>
  <c r="Z346" i="1"/>
  <c r="BN346" i="1"/>
  <c r="Z348" i="1"/>
  <c r="BN348" i="1"/>
  <c r="Y351" i="1"/>
  <c r="Z354" i="1"/>
  <c r="Z355" i="1" s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Y371" i="1"/>
  <c r="Z374" i="1"/>
  <c r="Z375" i="1" s="1"/>
  <c r="BN374" i="1"/>
  <c r="BP374" i="1"/>
  <c r="Z378" i="1"/>
  <c r="Z380" i="1" s="1"/>
  <c r="BN378" i="1"/>
  <c r="BP378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12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BP431" i="1"/>
  <c r="Z433" i="1"/>
  <c r="BN433" i="1"/>
  <c r="Z434" i="1"/>
  <c r="BN434" i="1"/>
  <c r="Z436" i="1"/>
  <c r="BN436" i="1"/>
  <c r="BP437" i="1"/>
  <c r="BN437" i="1"/>
  <c r="Z437" i="1"/>
  <c r="BP440" i="1"/>
  <c r="BN440" i="1"/>
  <c r="Z440" i="1"/>
  <c r="Y444" i="1"/>
  <c r="BP448" i="1"/>
  <c r="BN448" i="1"/>
  <c r="Z448" i="1"/>
  <c r="BP456" i="1"/>
  <c r="BN456" i="1"/>
  <c r="Z456" i="1"/>
  <c r="BP464" i="1"/>
  <c r="BN464" i="1"/>
  <c r="Z464" i="1"/>
  <c r="Y466" i="1"/>
  <c r="Y475" i="1"/>
  <c r="BP470" i="1"/>
  <c r="BN470" i="1"/>
  <c r="Z470" i="1"/>
  <c r="AA512" i="1"/>
  <c r="Y474" i="1"/>
  <c r="BP479" i="1"/>
  <c r="BN479" i="1"/>
  <c r="Z479" i="1"/>
  <c r="Y481" i="1"/>
  <c r="Y486" i="1"/>
  <c r="BP483" i="1"/>
  <c r="BN483" i="1"/>
  <c r="Z483" i="1"/>
  <c r="Y495" i="1"/>
  <c r="Y501" i="1"/>
  <c r="Z499" i="1"/>
  <c r="Z500" i="1" s="1"/>
  <c r="BN499" i="1"/>
  <c r="BP499" i="1"/>
  <c r="Y500" i="1"/>
  <c r="Z485" i="1" l="1"/>
  <c r="Z474" i="1"/>
  <c r="Z331" i="1"/>
  <c r="Z134" i="1"/>
  <c r="Z450" i="1"/>
  <c r="Z480" i="1"/>
  <c r="X505" i="1"/>
  <c r="Z459" i="1"/>
  <c r="Z338" i="1"/>
  <c r="Z318" i="1"/>
  <c r="Z304" i="1"/>
  <c r="Z490" i="1"/>
  <c r="Z217" i="1"/>
  <c r="Z174" i="1"/>
  <c r="Z168" i="1"/>
  <c r="Z150" i="1"/>
  <c r="Z123" i="1"/>
  <c r="Z111" i="1"/>
  <c r="Z105" i="1"/>
  <c r="Z83" i="1"/>
  <c r="Z70" i="1"/>
  <c r="Z32" i="1"/>
  <c r="Z416" i="1"/>
  <c r="Z399" i="1"/>
  <c r="Z350" i="1"/>
  <c r="Z294" i="1"/>
  <c r="Z246" i="1"/>
  <c r="Z230" i="1"/>
  <c r="Z212" i="1"/>
  <c r="Z189" i="1"/>
  <c r="Z129" i="1"/>
  <c r="Z118" i="1"/>
  <c r="Z97" i="1"/>
  <c r="Z78" i="1"/>
  <c r="Z371" i="1"/>
  <c r="Z312" i="1"/>
  <c r="Z465" i="1"/>
  <c r="Z263" i="1"/>
  <c r="Z255" i="1"/>
  <c r="Z200" i="1"/>
  <c r="Z90" i="1"/>
  <c r="Y506" i="1"/>
  <c r="Y503" i="1"/>
  <c r="Z444" i="1"/>
  <c r="Y504" i="1"/>
  <c r="Z58" i="1"/>
  <c r="Y502" i="1"/>
  <c r="Z507" i="1" l="1"/>
  <c r="Y505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<sst xmlns="http://schemas.openxmlformats.org/spreadsheetml/2006/main" count="2217" uniqueCount="793">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</sst>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Y508" sqref="Y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804" t="s">
        <v>0</v>
      </c>
      <c r="E1" s="603"/>
      <c r="F1" s="603"/>
      <c r="G1" s="12" t="s">
        <v>1</v>
      </c>
      <c r="H1" s="804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858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765" t="s">
        <v>8</v>
      </c>
      <c r="B5" s="708"/>
      <c r="C5" s="582"/>
      <c r="D5" s="668"/>
      <c r="E5" s="670"/>
      <c r="F5" s="621" t="s">
        <v>9</v>
      </c>
      <c r="G5" s="582"/>
      <c r="H5" s="668"/>
      <c r="I5" s="669"/>
      <c r="J5" s="669"/>
      <c r="K5" s="669"/>
      <c r="L5" s="669"/>
      <c r="M5" s="670"/>
      <c r="N5" s="58"/>
      <c r="P5" s="24" t="s">
        <v>10</v>
      </c>
      <c r="Q5" s="593">
        <v>45918</v>
      </c>
      <c r="R5" s="594"/>
      <c r="T5" s="736" t="s">
        <v>11</v>
      </c>
      <c r="U5" s="737"/>
      <c r="V5" s="739" t="s">
        <v>12</v>
      </c>
      <c r="W5" s="594"/>
      <c r="AB5" s="51"/>
      <c r="AC5" s="51"/>
      <c r="AD5" s="51"/>
      <c r="AE5" s="51"/>
    </row>
    <row r="6" spans="1:32" s="545" customFormat="1" ht="24" customHeight="1" x14ac:dyDescent="0.2">
      <c r="A6" s="765" t="s">
        <v>13</v>
      </c>
      <c r="B6" s="708"/>
      <c r="C6" s="582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94"/>
      <c r="N6" s="59"/>
      <c r="P6" s="24" t="s">
        <v>15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59"/>
      <c r="T6" s="749" t="s">
        <v>16</v>
      </c>
      <c r="U6" s="737"/>
      <c r="V6" s="682" t="s">
        <v>17</v>
      </c>
      <c r="W6" s="68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743"/>
      <c r="N7" s="60"/>
      <c r="P7" s="24"/>
      <c r="Q7" s="42"/>
      <c r="R7" s="42"/>
      <c r="T7" s="561"/>
      <c r="U7" s="737"/>
      <c r="V7" s="684"/>
      <c r="W7" s="685"/>
      <c r="AB7" s="51"/>
      <c r="AC7" s="51"/>
      <c r="AD7" s="51"/>
      <c r="AE7" s="51"/>
    </row>
    <row r="8" spans="1:32" s="545" customFormat="1" ht="25.5" customHeight="1" x14ac:dyDescent="0.2">
      <c r="A8" s="555" t="s">
        <v>18</v>
      </c>
      <c r="B8" s="556"/>
      <c r="C8" s="557"/>
      <c r="D8" s="841" t="s">
        <v>19</v>
      </c>
      <c r="E8" s="842"/>
      <c r="F8" s="842"/>
      <c r="G8" s="842"/>
      <c r="H8" s="842"/>
      <c r="I8" s="842"/>
      <c r="J8" s="842"/>
      <c r="K8" s="842"/>
      <c r="L8" s="842"/>
      <c r="M8" s="843"/>
      <c r="N8" s="61"/>
      <c r="P8" s="24" t="s">
        <v>20</v>
      </c>
      <c r="Q8" s="742">
        <v>0.41666666666666669</v>
      </c>
      <c r="R8" s="743"/>
      <c r="T8" s="561"/>
      <c r="U8" s="737"/>
      <c r="V8" s="684"/>
      <c r="W8" s="685"/>
      <c r="AB8" s="51"/>
      <c r="AC8" s="51"/>
      <c r="AD8" s="51"/>
      <c r="AE8" s="51"/>
    </row>
    <row r="9" spans="1:32" s="545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38"/>
      <c r="E9" s="63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639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9"/>
      <c r="L9" s="639"/>
      <c r="M9" s="639"/>
      <c r="N9" s="543"/>
      <c r="P9" s="26" t="s">
        <v>21</v>
      </c>
      <c r="Q9" s="782"/>
      <c r="R9" s="626"/>
      <c r="T9" s="561"/>
      <c r="U9" s="737"/>
      <c r="V9" s="686"/>
      <c r="W9" s="687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38"/>
      <c r="E10" s="63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699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50"/>
      <c r="R10" s="751"/>
      <c r="U10" s="24" t="s">
        <v>23</v>
      </c>
      <c r="V10" s="845" t="s">
        <v>24</v>
      </c>
      <c r="W10" s="68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3"/>
      <c r="R11" s="594"/>
      <c r="U11" s="24" t="s">
        <v>27</v>
      </c>
      <c r="V11" s="625" t="s">
        <v>28</v>
      </c>
      <c r="W11" s="626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24" t="s">
        <v>29</v>
      </c>
      <c r="B12" s="708"/>
      <c r="C12" s="708"/>
      <c r="D12" s="708"/>
      <c r="E12" s="708"/>
      <c r="F12" s="708"/>
      <c r="G12" s="708"/>
      <c r="H12" s="708"/>
      <c r="I12" s="708"/>
      <c r="J12" s="708"/>
      <c r="K12" s="708"/>
      <c r="L12" s="708"/>
      <c r="M12" s="582"/>
      <c r="N12" s="62"/>
      <c r="P12" s="24" t="s">
        <v>30</v>
      </c>
      <c r="Q12" s="742"/>
      <c r="R12" s="743"/>
      <c r="S12" s="23"/>
      <c r="U12" s="24"/>
      <c r="V12" s="603"/>
      <c r="W12" s="561"/>
      <c r="AB12" s="51"/>
      <c r="AC12" s="51"/>
      <c r="AD12" s="51"/>
      <c r="AE12" s="51"/>
    </row>
    <row r="13" spans="1:32" s="545" customFormat="1" ht="23.25" customHeight="1" x14ac:dyDescent="0.2">
      <c r="A13" s="724" t="s">
        <v>31</v>
      </c>
      <c r="B13" s="708"/>
      <c r="C13" s="708"/>
      <c r="D13" s="708"/>
      <c r="E13" s="708"/>
      <c r="F13" s="708"/>
      <c r="G13" s="708"/>
      <c r="H13" s="708"/>
      <c r="I13" s="708"/>
      <c r="J13" s="708"/>
      <c r="K13" s="708"/>
      <c r="L13" s="708"/>
      <c r="M13" s="582"/>
      <c r="N13" s="62"/>
      <c r="O13" s="26"/>
      <c r="P13" s="26" t="s">
        <v>32</v>
      </c>
      <c r="Q13" s="625"/>
      <c r="R13" s="6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24" t="s">
        <v>33</v>
      </c>
      <c r="B14" s="708"/>
      <c r="C14" s="708"/>
      <c r="D14" s="708"/>
      <c r="E14" s="708"/>
      <c r="F14" s="708"/>
      <c r="G14" s="708"/>
      <c r="H14" s="708"/>
      <c r="I14" s="708"/>
      <c r="J14" s="708"/>
      <c r="K14" s="708"/>
      <c r="L14" s="708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26" t="s">
        <v>34</v>
      </c>
      <c r="B15" s="708"/>
      <c r="C15" s="708"/>
      <c r="D15" s="708"/>
      <c r="E15" s="708"/>
      <c r="F15" s="708"/>
      <c r="G15" s="708"/>
      <c r="H15" s="708"/>
      <c r="I15" s="708"/>
      <c r="J15" s="708"/>
      <c r="K15" s="708"/>
      <c r="L15" s="708"/>
      <c r="M15" s="582"/>
      <c r="N15" s="63"/>
      <c r="P15" s="757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8"/>
      <c r="Q16" s="758"/>
      <c r="R16" s="758"/>
      <c r="S16" s="758"/>
      <c r="T16" s="7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36</v>
      </c>
      <c r="B17" s="573" t="s">
        <v>37</v>
      </c>
      <c r="C17" s="769" t="s">
        <v>38</v>
      </c>
      <c r="D17" s="573" t="s">
        <v>39</v>
      </c>
      <c r="E17" s="574"/>
      <c r="F17" s="573" t="s">
        <v>40</v>
      </c>
      <c r="G17" s="573" t="s">
        <v>41</v>
      </c>
      <c r="H17" s="573" t="s">
        <v>42</v>
      </c>
      <c r="I17" s="573" t="s">
        <v>43</v>
      </c>
      <c r="J17" s="573" t="s">
        <v>44</v>
      </c>
      <c r="K17" s="573" t="s">
        <v>45</v>
      </c>
      <c r="L17" s="573" t="s">
        <v>46</v>
      </c>
      <c r="M17" s="573" t="s">
        <v>47</v>
      </c>
      <c r="N17" s="573" t="s">
        <v>48</v>
      </c>
      <c r="O17" s="573" t="s">
        <v>49</v>
      </c>
      <c r="P17" s="573" t="s">
        <v>50</v>
      </c>
      <c r="Q17" s="807"/>
      <c r="R17" s="807"/>
      <c r="S17" s="807"/>
      <c r="T17" s="574"/>
      <c r="U17" s="581" t="s">
        <v>51</v>
      </c>
      <c r="V17" s="582"/>
      <c r="W17" s="573" t="s">
        <v>52</v>
      </c>
      <c r="X17" s="573" t="s">
        <v>53</v>
      </c>
      <c r="Y17" s="579" t="s">
        <v>54</v>
      </c>
      <c r="Z17" s="705" t="s">
        <v>55</v>
      </c>
      <c r="AA17" s="615" t="s">
        <v>56</v>
      </c>
      <c r="AB17" s="615" t="s">
        <v>57</v>
      </c>
      <c r="AC17" s="615" t="s">
        <v>58</v>
      </c>
      <c r="AD17" s="615" t="s">
        <v>59</v>
      </c>
      <c r="AE17" s="616"/>
      <c r="AF17" s="617"/>
      <c r="AG17" s="66"/>
      <c r="BD17" s="65" t="s">
        <v>60</v>
      </c>
    </row>
    <row r="18" spans="1:68" ht="14.25" customHeight="1" x14ac:dyDescent="0.2">
      <c r="A18" s="583"/>
      <c r="B18" s="583"/>
      <c r="C18" s="583"/>
      <c r="D18" s="575"/>
      <c r="E18" s="576"/>
      <c r="F18" s="583"/>
      <c r="G18" s="583"/>
      <c r="H18" s="583"/>
      <c r="I18" s="583"/>
      <c r="J18" s="583"/>
      <c r="K18" s="583"/>
      <c r="L18" s="583"/>
      <c r="M18" s="583"/>
      <c r="N18" s="583"/>
      <c r="O18" s="583"/>
      <c r="P18" s="575"/>
      <c r="Q18" s="808"/>
      <c r="R18" s="808"/>
      <c r="S18" s="808"/>
      <c r="T18" s="576"/>
      <c r="U18" s="67" t="s">
        <v>61</v>
      </c>
      <c r="V18" s="67" t="s">
        <v>62</v>
      </c>
      <c r="W18" s="583"/>
      <c r="X18" s="583"/>
      <c r="Y18" s="580"/>
      <c r="Z18" s="706"/>
      <c r="AA18" s="698"/>
      <c r="AB18" s="698"/>
      <c r="AC18" s="698"/>
      <c r="AD18" s="618"/>
      <c r="AE18" s="619"/>
      <c r="AF18" s="620"/>
      <c r="AG18" s="66"/>
      <c r="BD18" s="65"/>
    </row>
    <row r="19" spans="1:68" ht="27.75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customHeight="1" x14ac:dyDescent="0.25">
      <c r="A20" s="560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customHeight="1" x14ac:dyDescent="0.25">
      <c r="A21" s="567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71"/>
      <c r="P23" s="56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71"/>
      <c r="P24" s="56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7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71"/>
      <c r="P32" s="56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71"/>
      <c r="P33" s="56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7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71"/>
      <c r="P36" s="56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71"/>
      <c r="P37" s="56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568" t="s">
        <v>101</v>
      </c>
      <c r="B38" s="569"/>
      <c r="C38" s="569"/>
      <c r="D38" s="569"/>
      <c r="E38" s="569"/>
      <c r="F38" s="569"/>
      <c r="G38" s="569"/>
      <c r="H38" s="569"/>
      <c r="I38" s="569"/>
      <c r="J38" s="569"/>
      <c r="K38" s="569"/>
      <c r="L38" s="569"/>
      <c r="M38" s="569"/>
      <c r="N38" s="569"/>
      <c r="O38" s="569"/>
      <c r="P38" s="569"/>
      <c r="Q38" s="569"/>
      <c r="R38" s="569"/>
      <c r="S38" s="569"/>
      <c r="T38" s="569"/>
      <c r="U38" s="569"/>
      <c r="V38" s="569"/>
      <c r="W38" s="569"/>
      <c r="X38" s="569"/>
      <c r="Y38" s="569"/>
      <c r="Z38" s="569"/>
      <c r="AA38" s="48"/>
      <c r="AB38" s="48"/>
      <c r="AC38" s="48"/>
    </row>
    <row r="39" spans="1:68" ht="16.5" customHeight="1" x14ac:dyDescent="0.25">
      <c r="A39" s="560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customHeight="1" x14ac:dyDescent="0.25">
      <c r="A40" s="567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600</v>
      </c>
      <c r="Y41" s="552">
        <f>IFERROR(IF(X41="",0,CEILING((X41/$H41),1)*$H41),"")</f>
        <v>604.80000000000007</v>
      </c>
      <c r="Z41" s="36">
        <f>IFERROR(IF(Y41=0,"",ROUNDUP(Y41/H41,0)*0.01898),"")</f>
        <v>1.06288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624.16666666666663</v>
      </c>
      <c r="BN41" s="64">
        <f>IFERROR(Y41*I41/H41,"0")</f>
        <v>629.16000000000008</v>
      </c>
      <c r="BO41" s="64">
        <f>IFERROR(1/J41*(X41/H41),"0")</f>
        <v>0.86805555555555547</v>
      </c>
      <c r="BP41" s="64">
        <f>IFERROR(1/J41*(Y41/H41),"0")</f>
        <v>0.875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8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144</v>
      </c>
      <c r="Y42" s="552">
        <f>IFERROR(IF(X42="",0,CEILING((X42/$H42),1)*$H42),"")</f>
        <v>144</v>
      </c>
      <c r="Z42" s="36">
        <f>IFERROR(IF(Y42=0,"",ROUNDUP(Y42/H42,0)*0.00902),"")</f>
        <v>0.32472000000000001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151.56</v>
      </c>
      <c r="BN42" s="64">
        <f>IFERROR(Y42*I42/H42,"0")</f>
        <v>151.56</v>
      </c>
      <c r="BO42" s="64">
        <f>IFERROR(1/J42*(X42/H42),"0")</f>
        <v>0.27272727272727271</v>
      </c>
      <c r="BP42" s="64">
        <f>IFERROR(1/J42*(Y42/H42),"0")</f>
        <v>0.27272727272727271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6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71"/>
      <c r="P44" s="56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91.555555555555543</v>
      </c>
      <c r="Y44" s="553">
        <f>IFERROR(Y41/H41,"0")+IFERROR(Y42/H42,"0")+IFERROR(Y43/H43,"0")</f>
        <v>92</v>
      </c>
      <c r="Z44" s="553">
        <f>IFERROR(IF(Z41="",0,Z41),"0")+IFERROR(IF(Z42="",0,Z42),"0")+IFERROR(IF(Z43="",0,Z43),"0")</f>
        <v>1.3875999999999999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71"/>
      <c r="P45" s="56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744</v>
      </c>
      <c r="Y45" s="553">
        <f>IFERROR(SUM(Y41:Y43),"0")</f>
        <v>748.80000000000007</v>
      </c>
      <c r="Z45" s="37"/>
      <c r="AA45" s="554"/>
      <c r="AB45" s="554"/>
      <c r="AC45" s="554"/>
    </row>
    <row r="46" spans="1:68" ht="14.25" customHeight="1" x14ac:dyDescent="0.25">
      <c r="A46" s="567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71"/>
      <c r="P48" s="56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71"/>
      <c r="P49" s="56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560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customHeight="1" x14ac:dyDescent="0.25">
      <c r="A51" s="567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7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3600</v>
      </c>
      <c r="Y53" s="552">
        <f t="shared" si="6"/>
        <v>3607.2000000000003</v>
      </c>
      <c r="Z53" s="36">
        <f>IFERROR(IF(Y53=0,"",ROUNDUP(Y53/H53,0)*0.01898),"")</f>
        <v>6.3393199999999998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3744.9999999999995</v>
      </c>
      <c r="BN53" s="64">
        <f t="shared" si="8"/>
        <v>3752.49</v>
      </c>
      <c r="BO53" s="64">
        <f t="shared" si="9"/>
        <v>5.208333333333333</v>
      </c>
      <c r="BP53" s="64">
        <f t="shared" si="10"/>
        <v>5.21875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71"/>
      <c r="P58" s="56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333.33333333333331</v>
      </c>
      <c r="Y58" s="553">
        <f>IFERROR(Y52/H52,"0")+IFERROR(Y53/H53,"0")+IFERROR(Y54/H54,"0")+IFERROR(Y55/H55,"0")+IFERROR(Y56/H56,"0")+IFERROR(Y57/H57,"0")</f>
        <v>334</v>
      </c>
      <c r="Z58" s="553">
        <f>IFERROR(IF(Z52="",0,Z52),"0")+IFERROR(IF(Z53="",0,Z53),"0")+IFERROR(IF(Z54="",0,Z54),"0")+IFERROR(IF(Z55="",0,Z55),"0")+IFERROR(IF(Z56="",0,Z56),"0")+IFERROR(IF(Z57="",0,Z57),"0")</f>
        <v>6.3393199999999998</v>
      </c>
      <c r="AA58" s="554"/>
      <c r="AB58" s="554"/>
      <c r="AC58" s="554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71"/>
      <c r="P59" s="56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3600</v>
      </c>
      <c r="Y59" s="553">
        <f>IFERROR(SUM(Y52:Y57),"0")</f>
        <v>3607.2000000000003</v>
      </c>
      <c r="Z59" s="37"/>
      <c r="AA59" s="554"/>
      <c r="AB59" s="554"/>
      <c r="AC59" s="554"/>
    </row>
    <row r="60" spans="1:68" ht="14.25" customHeight="1" x14ac:dyDescent="0.25">
      <c r="A60" s="567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1200</v>
      </c>
      <c r="Y61" s="552">
        <f>IFERROR(IF(X61="",0,CEILING((X61/$H61),1)*$H61),"")</f>
        <v>1209.6000000000001</v>
      </c>
      <c r="Z61" s="36">
        <f>IFERROR(IF(Y61=0,"",ROUNDUP(Y61/H61,0)*0.01898),"")</f>
        <v>2.1257600000000001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1248.3333333333333</v>
      </c>
      <c r="BN61" s="64">
        <f>IFERROR(Y61*I61/H61,"0")</f>
        <v>1258.3200000000002</v>
      </c>
      <c r="BO61" s="64">
        <f>IFERROR(1/J61*(X61/H61),"0")</f>
        <v>1.7361111111111109</v>
      </c>
      <c r="BP61" s="64">
        <f>IFERROR(1/J61*(Y61/H61),"0")</f>
        <v>1.75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8">
        <v>4680115885950</v>
      </c>
      <c r="E62" s="559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8">
        <v>4680115881433</v>
      </c>
      <c r="E63" s="559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71"/>
      <c r="P64" s="565" t="s">
        <v>71</v>
      </c>
      <c r="Q64" s="556"/>
      <c r="R64" s="556"/>
      <c r="S64" s="556"/>
      <c r="T64" s="556"/>
      <c r="U64" s="556"/>
      <c r="V64" s="557"/>
      <c r="W64" s="37" t="s">
        <v>72</v>
      </c>
      <c r="X64" s="553">
        <f>IFERROR(X61/H61,"0")+IFERROR(X62/H62,"0")+IFERROR(X63/H63,"0")</f>
        <v>111.1111111111111</v>
      </c>
      <c r="Y64" s="553">
        <f>IFERROR(Y61/H61,"0")+IFERROR(Y62/H62,"0")+IFERROR(Y63/H63,"0")</f>
        <v>112</v>
      </c>
      <c r="Z64" s="553">
        <f>IFERROR(IF(Z61="",0,Z61),"0")+IFERROR(IF(Z62="",0,Z62),"0")+IFERROR(IF(Z63="",0,Z63),"0")</f>
        <v>2.1257600000000001</v>
      </c>
      <c r="AA64" s="554"/>
      <c r="AB64" s="554"/>
      <c r="AC64" s="554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71"/>
      <c r="P65" s="565" t="s">
        <v>71</v>
      </c>
      <c r="Q65" s="556"/>
      <c r="R65" s="556"/>
      <c r="S65" s="556"/>
      <c r="T65" s="556"/>
      <c r="U65" s="556"/>
      <c r="V65" s="557"/>
      <c r="W65" s="37" t="s">
        <v>69</v>
      </c>
      <c r="X65" s="553">
        <f>IFERROR(SUM(X61:X63),"0")</f>
        <v>1200</v>
      </c>
      <c r="Y65" s="553">
        <f>IFERROR(SUM(Y61:Y63),"0")</f>
        <v>1209.6000000000001</v>
      </c>
      <c r="Z65" s="37"/>
      <c r="AA65" s="554"/>
      <c r="AB65" s="554"/>
      <c r="AC65" s="554"/>
    </row>
    <row r="66" spans="1:68" ht="14.25" customHeight="1" x14ac:dyDescent="0.25">
      <c r="A66" s="567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8">
        <v>4680115885073</v>
      </c>
      <c r="E67" s="559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3"/>
      <c r="R67" s="563"/>
      <c r="S67" s="563"/>
      <c r="T67" s="564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8">
        <v>4680115885059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8">
        <v>4680115885097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71"/>
      <c r="P70" s="565" t="s">
        <v>71</v>
      </c>
      <c r="Q70" s="556"/>
      <c r="R70" s="556"/>
      <c r="S70" s="556"/>
      <c r="T70" s="556"/>
      <c r="U70" s="556"/>
      <c r="V70" s="557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71"/>
      <c r="P71" s="565" t="s">
        <v>71</v>
      </c>
      <c r="Q71" s="556"/>
      <c r="R71" s="556"/>
      <c r="S71" s="556"/>
      <c r="T71" s="556"/>
      <c r="U71" s="556"/>
      <c r="V71" s="557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7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8">
        <v>4680115881891</v>
      </c>
      <c r="E73" s="559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3"/>
      <c r="R73" s="563"/>
      <c r="S73" s="563"/>
      <c r="T73" s="564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8">
        <v>4680115885769</v>
      </c>
      <c r="E74" s="559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8">
        <v>4680115884311</v>
      </c>
      <c r="E75" s="559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6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8">
        <v>4680115885929</v>
      </c>
      <c r="E76" s="559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8">
        <v>4680115884403</v>
      </c>
      <c r="E77" s="559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71"/>
      <c r="P78" s="565" t="s">
        <v>71</v>
      </c>
      <c r="Q78" s="556"/>
      <c r="R78" s="556"/>
      <c r="S78" s="556"/>
      <c r="T78" s="556"/>
      <c r="U78" s="556"/>
      <c r="V78" s="557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71"/>
      <c r="P79" s="565" t="s">
        <v>71</v>
      </c>
      <c r="Q79" s="556"/>
      <c r="R79" s="556"/>
      <c r="S79" s="556"/>
      <c r="T79" s="556"/>
      <c r="U79" s="556"/>
      <c r="V79" s="557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7" t="s">
        <v>169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8">
        <v>4680115881532</v>
      </c>
      <c r="E81" s="559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3"/>
      <c r="R81" s="563"/>
      <c r="S81" s="563"/>
      <c r="T81" s="564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8">
        <v>4680115881464</v>
      </c>
      <c r="E82" s="559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62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3"/>
      <c r="R82" s="563"/>
      <c r="S82" s="563"/>
      <c r="T82" s="564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71"/>
      <c r="P83" s="565" t="s">
        <v>71</v>
      </c>
      <c r="Q83" s="556"/>
      <c r="R83" s="556"/>
      <c r="S83" s="556"/>
      <c r="T83" s="556"/>
      <c r="U83" s="556"/>
      <c r="V83" s="557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71"/>
      <c r="P84" s="565" t="s">
        <v>71</v>
      </c>
      <c r="Q84" s="556"/>
      <c r="R84" s="556"/>
      <c r="S84" s="556"/>
      <c r="T84" s="556"/>
      <c r="U84" s="556"/>
      <c r="V84" s="557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560" t="s">
        <v>176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6"/>
      <c r="AB85" s="546"/>
      <c r="AC85" s="546"/>
    </row>
    <row r="86" spans="1:68" ht="14.25" customHeight="1" x14ac:dyDescent="0.25">
      <c r="A86" s="567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8">
        <v>4680115881327</v>
      </c>
      <c r="E87" s="559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3"/>
      <c r="R87" s="563"/>
      <c r="S87" s="563"/>
      <c r="T87" s="564"/>
      <c r="U87" s="34"/>
      <c r="V87" s="34"/>
      <c r="W87" s="35" t="s">
        <v>69</v>
      </c>
      <c r="X87" s="551">
        <v>300</v>
      </c>
      <c r="Y87" s="552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8">
        <v>4680115881518</v>
      </c>
      <c r="E88" s="559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8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3"/>
      <c r="R88" s="563"/>
      <c r="S88" s="563"/>
      <c r="T88" s="564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8">
        <v>4680115881303</v>
      </c>
      <c r="E89" s="559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8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71"/>
      <c r="P90" s="565" t="s">
        <v>71</v>
      </c>
      <c r="Q90" s="556"/>
      <c r="R90" s="556"/>
      <c r="S90" s="556"/>
      <c r="T90" s="556"/>
      <c r="U90" s="556"/>
      <c r="V90" s="557"/>
      <c r="W90" s="37" t="s">
        <v>72</v>
      </c>
      <c r="X90" s="553">
        <f>IFERROR(X87/H87,"0")+IFERROR(X88/H88,"0")+IFERROR(X89/H89,"0")</f>
        <v>27.777777777777775</v>
      </c>
      <c r="Y90" s="553">
        <f>IFERROR(Y87/H87,"0")+IFERROR(Y88/H88,"0")+IFERROR(Y89/H89,"0")</f>
        <v>28</v>
      </c>
      <c r="Z90" s="553">
        <f>IFERROR(IF(Z87="",0,Z87),"0")+IFERROR(IF(Z88="",0,Z88),"0")+IFERROR(IF(Z89="",0,Z89),"0")</f>
        <v>0.53144000000000002</v>
      </c>
      <c r="AA90" s="554"/>
      <c r="AB90" s="554"/>
      <c r="AC90" s="554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71"/>
      <c r="P91" s="565" t="s">
        <v>71</v>
      </c>
      <c r="Q91" s="556"/>
      <c r="R91" s="556"/>
      <c r="S91" s="556"/>
      <c r="T91" s="556"/>
      <c r="U91" s="556"/>
      <c r="V91" s="557"/>
      <c r="W91" s="37" t="s">
        <v>69</v>
      </c>
      <c r="X91" s="553">
        <f>IFERROR(SUM(X87:X89),"0")</f>
        <v>300</v>
      </c>
      <c r="Y91" s="553">
        <f>IFERROR(SUM(Y87:Y89),"0")</f>
        <v>302.40000000000003</v>
      </c>
      <c r="Z91" s="37"/>
      <c r="AA91" s="554"/>
      <c r="AB91" s="554"/>
      <c r="AC91" s="554"/>
    </row>
    <row r="92" spans="1:68" ht="14.25" customHeight="1" x14ac:dyDescent="0.25">
      <c r="A92" s="567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8">
        <v>4607091386967</v>
      </c>
      <c r="E93" s="559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614" t="s">
        <v>186</v>
      </c>
      <c r="Q93" s="563"/>
      <c r="R93" s="563"/>
      <c r="S93" s="563"/>
      <c r="T93" s="564"/>
      <c r="U93" s="34"/>
      <c r="V93" s="34"/>
      <c r="W93" s="35" t="s">
        <v>69</v>
      </c>
      <c r="X93" s="551">
        <v>400</v>
      </c>
      <c r="Y93" s="552">
        <f>IFERROR(IF(X93="",0,CEILING((X93/$H93),1)*$H93),"")</f>
        <v>405</v>
      </c>
      <c r="Z93" s="36">
        <f>IFERROR(IF(Y93=0,"",ROUNDUP(Y93/H93,0)*0.01898),"")</f>
        <v>0.94900000000000007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425.62962962962962</v>
      </c>
      <c r="BN93" s="64">
        <f>IFERROR(Y93*I93/H93,"0")</f>
        <v>430.95</v>
      </c>
      <c r="BO93" s="64">
        <f>IFERROR(1/J93*(X93/H93),"0")</f>
        <v>0.77160493827160492</v>
      </c>
      <c r="BP93" s="64">
        <f>IFERROR(1/J93*(Y93/H93),"0")</f>
        <v>0.78125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8">
        <v>4680115884953</v>
      </c>
      <c r="E94" s="559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3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3"/>
      <c r="R94" s="563"/>
      <c r="S94" s="563"/>
      <c r="T94" s="564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8">
        <v>4607091385731</v>
      </c>
      <c r="E95" s="559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82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3"/>
      <c r="R95" s="563"/>
      <c r="S95" s="563"/>
      <c r="T95" s="564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8">
        <v>4680115880894</v>
      </c>
      <c r="E96" s="559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3"/>
      <c r="R96" s="563"/>
      <c r="S96" s="563"/>
      <c r="T96" s="564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0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71"/>
      <c r="P97" s="565" t="s">
        <v>71</v>
      </c>
      <c r="Q97" s="556"/>
      <c r="R97" s="556"/>
      <c r="S97" s="556"/>
      <c r="T97" s="556"/>
      <c r="U97" s="556"/>
      <c r="V97" s="557"/>
      <c r="W97" s="37" t="s">
        <v>72</v>
      </c>
      <c r="X97" s="553">
        <f>IFERROR(X93/H93,"0")+IFERROR(X94/H94,"0")+IFERROR(X95/H95,"0")+IFERROR(X96/H96,"0")</f>
        <v>49.382716049382715</v>
      </c>
      <c r="Y97" s="553">
        <f>IFERROR(Y93/H93,"0")+IFERROR(Y94/H94,"0")+IFERROR(Y95/H95,"0")+IFERROR(Y96/H96,"0")</f>
        <v>50</v>
      </c>
      <c r="Z97" s="553">
        <f>IFERROR(IF(Z93="",0,Z93),"0")+IFERROR(IF(Z94="",0,Z94),"0")+IFERROR(IF(Z95="",0,Z95),"0")+IFERROR(IF(Z96="",0,Z96),"0")</f>
        <v>0.94900000000000007</v>
      </c>
      <c r="AA97" s="554"/>
      <c r="AB97" s="554"/>
      <c r="AC97" s="554"/>
    </row>
    <row r="98" spans="1:68" x14ac:dyDescent="0.2">
      <c r="A98" s="561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71"/>
      <c r="P98" s="565" t="s">
        <v>71</v>
      </c>
      <c r="Q98" s="556"/>
      <c r="R98" s="556"/>
      <c r="S98" s="556"/>
      <c r="T98" s="556"/>
      <c r="U98" s="556"/>
      <c r="V98" s="557"/>
      <c r="W98" s="37" t="s">
        <v>69</v>
      </c>
      <c r="X98" s="553">
        <f>IFERROR(SUM(X93:X96),"0")</f>
        <v>400</v>
      </c>
      <c r="Y98" s="553">
        <f>IFERROR(SUM(Y93:Y96),"0")</f>
        <v>405</v>
      </c>
      <c r="Z98" s="37"/>
      <c r="AA98" s="554"/>
      <c r="AB98" s="554"/>
      <c r="AC98" s="554"/>
    </row>
    <row r="99" spans="1:68" ht="16.5" customHeight="1" x14ac:dyDescent="0.25">
      <c r="A99" s="560" t="s">
        <v>196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6"/>
      <c r="AB99" s="546"/>
      <c r="AC99" s="546"/>
    </row>
    <row r="100" spans="1:68" ht="14.25" customHeight="1" x14ac:dyDescent="0.25">
      <c r="A100" s="567" t="s">
        <v>103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7"/>
      <c r="AB100" s="547"/>
      <c r="AC100" s="547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8">
        <v>4680115882133</v>
      </c>
      <c r="E101" s="559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6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3"/>
      <c r="R101" s="563"/>
      <c r="S101" s="563"/>
      <c r="T101" s="564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8">
        <v>4680115880269</v>
      </c>
      <c r="E102" s="559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3"/>
      <c r="R102" s="563"/>
      <c r="S102" s="563"/>
      <c r="T102" s="564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8">
        <v>4680115880429</v>
      </c>
      <c r="E103" s="559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3"/>
      <c r="R103" s="563"/>
      <c r="S103" s="563"/>
      <c r="T103" s="564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8">
        <v>4680115881457</v>
      </c>
      <c r="E104" s="559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8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0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71"/>
      <c r="P105" s="565" t="s">
        <v>71</v>
      </c>
      <c r="Q105" s="556"/>
      <c r="R105" s="556"/>
      <c r="S105" s="556"/>
      <c r="T105" s="556"/>
      <c r="U105" s="556"/>
      <c r="V105" s="557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61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71"/>
      <c r="P106" s="565" t="s">
        <v>71</v>
      </c>
      <c r="Q106" s="556"/>
      <c r="R106" s="556"/>
      <c r="S106" s="556"/>
      <c r="T106" s="556"/>
      <c r="U106" s="556"/>
      <c r="V106" s="557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67" t="s">
        <v>139</v>
      </c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1"/>
      <c r="P107" s="561"/>
      <c r="Q107" s="561"/>
      <c r="R107" s="561"/>
      <c r="S107" s="561"/>
      <c r="T107" s="561"/>
      <c r="U107" s="561"/>
      <c r="V107" s="561"/>
      <c r="W107" s="561"/>
      <c r="X107" s="561"/>
      <c r="Y107" s="561"/>
      <c r="Z107" s="561"/>
      <c r="AA107" s="547"/>
      <c r="AB107" s="547"/>
      <c r="AC107" s="547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8">
        <v>4680115881488</v>
      </c>
      <c r="E108" s="559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3"/>
      <c r="R108" s="563"/>
      <c r="S108" s="563"/>
      <c r="T108" s="564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8">
        <v>4680115882775</v>
      </c>
      <c r="E109" s="559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68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3"/>
      <c r="R109" s="563"/>
      <c r="S109" s="563"/>
      <c r="T109" s="564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8">
        <v>4680115880658</v>
      </c>
      <c r="E110" s="559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6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3"/>
      <c r="R110" s="563"/>
      <c r="S110" s="563"/>
      <c r="T110" s="564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0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71"/>
      <c r="P111" s="565" t="s">
        <v>71</v>
      </c>
      <c r="Q111" s="556"/>
      <c r="R111" s="556"/>
      <c r="S111" s="556"/>
      <c r="T111" s="556"/>
      <c r="U111" s="556"/>
      <c r="V111" s="557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1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71"/>
      <c r="P112" s="565" t="s">
        <v>71</v>
      </c>
      <c r="Q112" s="556"/>
      <c r="R112" s="556"/>
      <c r="S112" s="556"/>
      <c r="T112" s="556"/>
      <c r="U112" s="556"/>
      <c r="V112" s="557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7" t="s">
        <v>73</v>
      </c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1"/>
      <c r="P113" s="561"/>
      <c r="Q113" s="561"/>
      <c r="R113" s="561"/>
      <c r="S113" s="561"/>
      <c r="T113" s="561"/>
      <c r="U113" s="561"/>
      <c r="V113" s="561"/>
      <c r="W113" s="561"/>
      <c r="X113" s="561"/>
      <c r="Y113" s="561"/>
      <c r="Z113" s="561"/>
      <c r="AA113" s="547"/>
      <c r="AB113" s="547"/>
      <c r="AC113" s="547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8">
        <v>4607091385168</v>
      </c>
      <c r="E114" s="559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65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3"/>
      <c r="R114" s="563"/>
      <c r="S114" s="563"/>
      <c r="T114" s="564"/>
      <c r="U114" s="34"/>
      <c r="V114" s="34"/>
      <c r="W114" s="35" t="s">
        <v>69</v>
      </c>
      <c r="X114" s="551">
        <v>600</v>
      </c>
      <c r="Y114" s="552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8">
        <v>4607091383256</v>
      </c>
      <c r="E115" s="559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2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3"/>
      <c r="R115" s="563"/>
      <c r="S115" s="563"/>
      <c r="T115" s="564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8">
        <v>4607091385748</v>
      </c>
      <c r="E116" s="559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81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3"/>
      <c r="R116" s="563"/>
      <c r="S116" s="563"/>
      <c r="T116" s="564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8">
        <v>4680115884533</v>
      </c>
      <c r="E117" s="559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7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0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71"/>
      <c r="P118" s="565" t="s">
        <v>71</v>
      </c>
      <c r="Q118" s="556"/>
      <c r="R118" s="556"/>
      <c r="S118" s="556"/>
      <c r="T118" s="556"/>
      <c r="U118" s="556"/>
      <c r="V118" s="557"/>
      <c r="W118" s="37" t="s">
        <v>72</v>
      </c>
      <c r="X118" s="553">
        <f>IFERROR(X114/H114,"0")+IFERROR(X115/H115,"0")+IFERROR(X116/H116,"0")+IFERROR(X117/H117,"0")</f>
        <v>74.074074074074076</v>
      </c>
      <c r="Y118" s="553">
        <f>IFERROR(Y114/H114,"0")+IFERROR(Y115/H115,"0")+IFERROR(Y116/H116,"0")+IFERROR(Y117/H117,"0")</f>
        <v>75</v>
      </c>
      <c r="Z118" s="553">
        <f>IFERROR(IF(Z114="",0,Z114),"0")+IFERROR(IF(Z115="",0,Z115),"0")+IFERROR(IF(Z116="",0,Z116),"0")+IFERROR(IF(Z117="",0,Z117),"0")</f>
        <v>1.4235</v>
      </c>
      <c r="AA118" s="554"/>
      <c r="AB118" s="554"/>
      <c r="AC118" s="554"/>
    </row>
    <row r="119" spans="1:68" x14ac:dyDescent="0.2">
      <c r="A119" s="561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71"/>
      <c r="P119" s="565" t="s">
        <v>71</v>
      </c>
      <c r="Q119" s="556"/>
      <c r="R119" s="556"/>
      <c r="S119" s="556"/>
      <c r="T119" s="556"/>
      <c r="U119" s="556"/>
      <c r="V119" s="557"/>
      <c r="W119" s="37" t="s">
        <v>69</v>
      </c>
      <c r="X119" s="553">
        <f>IFERROR(SUM(X114:X117),"0")</f>
        <v>600</v>
      </c>
      <c r="Y119" s="553">
        <f>IFERROR(SUM(Y114:Y117),"0")</f>
        <v>607.5</v>
      </c>
      <c r="Z119" s="37"/>
      <c r="AA119" s="554"/>
      <c r="AB119" s="554"/>
      <c r="AC119" s="554"/>
    </row>
    <row r="120" spans="1:68" ht="14.25" customHeight="1" x14ac:dyDescent="0.25">
      <c r="A120" s="567" t="s">
        <v>169</v>
      </c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1"/>
      <c r="P120" s="561"/>
      <c r="Q120" s="561"/>
      <c r="R120" s="561"/>
      <c r="S120" s="561"/>
      <c r="T120" s="561"/>
      <c r="U120" s="561"/>
      <c r="V120" s="561"/>
      <c r="W120" s="561"/>
      <c r="X120" s="561"/>
      <c r="Y120" s="561"/>
      <c r="Z120" s="561"/>
      <c r="AA120" s="547"/>
      <c r="AB120" s="547"/>
      <c r="AC120" s="547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8">
        <v>4680115882652</v>
      </c>
      <c r="E121" s="559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61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3"/>
      <c r="R121" s="563"/>
      <c r="S121" s="563"/>
      <c r="T121" s="564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8">
        <v>4680115880238</v>
      </c>
      <c r="E122" s="559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6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3"/>
      <c r="R122" s="563"/>
      <c r="S122" s="563"/>
      <c r="T122" s="564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0"/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71"/>
      <c r="P123" s="565" t="s">
        <v>71</v>
      </c>
      <c r="Q123" s="556"/>
      <c r="R123" s="556"/>
      <c r="S123" s="556"/>
      <c r="T123" s="556"/>
      <c r="U123" s="556"/>
      <c r="V123" s="557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1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71"/>
      <c r="P124" s="565" t="s">
        <v>71</v>
      </c>
      <c r="Q124" s="556"/>
      <c r="R124" s="556"/>
      <c r="S124" s="556"/>
      <c r="T124" s="556"/>
      <c r="U124" s="556"/>
      <c r="V124" s="557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560" t="s">
        <v>229</v>
      </c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1"/>
      <c r="P125" s="561"/>
      <c r="Q125" s="561"/>
      <c r="R125" s="561"/>
      <c r="S125" s="561"/>
      <c r="T125" s="561"/>
      <c r="U125" s="561"/>
      <c r="V125" s="561"/>
      <c r="W125" s="561"/>
      <c r="X125" s="561"/>
      <c r="Y125" s="561"/>
      <c r="Z125" s="561"/>
      <c r="AA125" s="546"/>
      <c r="AB125" s="546"/>
      <c r="AC125" s="546"/>
    </row>
    <row r="126" spans="1:68" ht="14.25" customHeight="1" x14ac:dyDescent="0.25">
      <c r="A126" s="567" t="s">
        <v>103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7"/>
      <c r="AB126" s="547"/>
      <c r="AC126" s="547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8">
        <v>4680115882577</v>
      </c>
      <c r="E127" s="559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6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3"/>
      <c r="R127" s="563"/>
      <c r="S127" s="563"/>
      <c r="T127" s="564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8">
        <v>4680115882577</v>
      </c>
      <c r="E128" s="559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6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3"/>
      <c r="R128" s="563"/>
      <c r="S128" s="563"/>
      <c r="T128" s="564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0"/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71"/>
      <c r="P129" s="565" t="s">
        <v>71</v>
      </c>
      <c r="Q129" s="556"/>
      <c r="R129" s="556"/>
      <c r="S129" s="556"/>
      <c r="T129" s="556"/>
      <c r="U129" s="556"/>
      <c r="V129" s="557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1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71"/>
      <c r="P130" s="565" t="s">
        <v>71</v>
      </c>
      <c r="Q130" s="556"/>
      <c r="R130" s="556"/>
      <c r="S130" s="556"/>
      <c r="T130" s="556"/>
      <c r="U130" s="556"/>
      <c r="V130" s="557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7" t="s">
        <v>64</v>
      </c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1"/>
      <c r="P131" s="561"/>
      <c r="Q131" s="561"/>
      <c r="R131" s="561"/>
      <c r="S131" s="561"/>
      <c r="T131" s="561"/>
      <c r="U131" s="561"/>
      <c r="V131" s="561"/>
      <c r="W131" s="561"/>
      <c r="X131" s="561"/>
      <c r="Y131" s="561"/>
      <c r="Z131" s="561"/>
      <c r="AA131" s="547"/>
      <c r="AB131" s="547"/>
      <c r="AC131" s="547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8">
        <v>4680115883444</v>
      </c>
      <c r="E132" s="559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3"/>
      <c r="R132" s="563"/>
      <c r="S132" s="563"/>
      <c r="T132" s="564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8">
        <v>4680115883444</v>
      </c>
      <c r="E133" s="559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63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3"/>
      <c r="R133" s="563"/>
      <c r="S133" s="563"/>
      <c r="T133" s="564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0"/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71"/>
      <c r="P134" s="565" t="s">
        <v>71</v>
      </c>
      <c r="Q134" s="556"/>
      <c r="R134" s="556"/>
      <c r="S134" s="556"/>
      <c r="T134" s="556"/>
      <c r="U134" s="556"/>
      <c r="V134" s="557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1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71"/>
      <c r="P135" s="565" t="s">
        <v>71</v>
      </c>
      <c r="Q135" s="556"/>
      <c r="R135" s="556"/>
      <c r="S135" s="556"/>
      <c r="T135" s="556"/>
      <c r="U135" s="556"/>
      <c r="V135" s="557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7" t="s">
        <v>73</v>
      </c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1"/>
      <c r="P136" s="561"/>
      <c r="Q136" s="561"/>
      <c r="R136" s="561"/>
      <c r="S136" s="561"/>
      <c r="T136" s="561"/>
      <c r="U136" s="561"/>
      <c r="V136" s="561"/>
      <c r="W136" s="561"/>
      <c r="X136" s="561"/>
      <c r="Y136" s="561"/>
      <c r="Z136" s="561"/>
      <c r="AA136" s="547"/>
      <c r="AB136" s="547"/>
      <c r="AC136" s="547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8">
        <v>4680115882584</v>
      </c>
      <c r="E137" s="559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3"/>
      <c r="R137" s="563"/>
      <c r="S137" s="563"/>
      <c r="T137" s="564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8">
        <v>4680115882584</v>
      </c>
      <c r="E138" s="559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3"/>
      <c r="R138" s="563"/>
      <c r="S138" s="563"/>
      <c r="T138" s="564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0"/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71"/>
      <c r="P139" s="565" t="s">
        <v>71</v>
      </c>
      <c r="Q139" s="556"/>
      <c r="R139" s="556"/>
      <c r="S139" s="556"/>
      <c r="T139" s="556"/>
      <c r="U139" s="556"/>
      <c r="V139" s="557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1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71"/>
      <c r="P140" s="565" t="s">
        <v>71</v>
      </c>
      <c r="Q140" s="556"/>
      <c r="R140" s="556"/>
      <c r="S140" s="556"/>
      <c r="T140" s="556"/>
      <c r="U140" s="556"/>
      <c r="V140" s="557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560" t="s">
        <v>101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561"/>
      <c r="AA141" s="546"/>
      <c r="AB141" s="546"/>
      <c r="AC141" s="546"/>
    </row>
    <row r="142" spans="1:68" ht="14.25" customHeight="1" x14ac:dyDescent="0.25">
      <c r="A142" s="567" t="s">
        <v>103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7"/>
      <c r="AB142" s="547"/>
      <c r="AC142" s="547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8">
        <v>4607091384604</v>
      </c>
      <c r="E143" s="559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3"/>
      <c r="R143" s="563"/>
      <c r="S143" s="563"/>
      <c r="T143" s="564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0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71"/>
      <c r="P144" s="565" t="s">
        <v>71</v>
      </c>
      <c r="Q144" s="556"/>
      <c r="R144" s="556"/>
      <c r="S144" s="556"/>
      <c r="T144" s="556"/>
      <c r="U144" s="556"/>
      <c r="V144" s="557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1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71"/>
      <c r="P145" s="565" t="s">
        <v>71</v>
      </c>
      <c r="Q145" s="556"/>
      <c r="R145" s="556"/>
      <c r="S145" s="556"/>
      <c r="T145" s="556"/>
      <c r="U145" s="556"/>
      <c r="V145" s="557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7" t="s">
        <v>64</v>
      </c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1"/>
      <c r="P146" s="561"/>
      <c r="Q146" s="561"/>
      <c r="R146" s="561"/>
      <c r="S146" s="561"/>
      <c r="T146" s="561"/>
      <c r="U146" s="561"/>
      <c r="V146" s="561"/>
      <c r="W146" s="561"/>
      <c r="X146" s="561"/>
      <c r="Y146" s="561"/>
      <c r="Z146" s="561"/>
      <c r="AA146" s="547"/>
      <c r="AB146" s="547"/>
      <c r="AC146" s="54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8">
        <v>4607091387667</v>
      </c>
      <c r="E147" s="559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8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3"/>
      <c r="R147" s="563"/>
      <c r="S147" s="563"/>
      <c r="T147" s="564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8">
        <v>4607091387636</v>
      </c>
      <c r="E148" s="559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3"/>
      <c r="R148" s="563"/>
      <c r="S148" s="563"/>
      <c r="T148" s="564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8">
        <v>4607091382426</v>
      </c>
      <c r="E149" s="559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3"/>
      <c r="R149" s="563"/>
      <c r="S149" s="563"/>
      <c r="T149" s="564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0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71"/>
      <c r="P150" s="565" t="s">
        <v>71</v>
      </c>
      <c r="Q150" s="556"/>
      <c r="R150" s="556"/>
      <c r="S150" s="556"/>
      <c r="T150" s="556"/>
      <c r="U150" s="556"/>
      <c r="V150" s="557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1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71"/>
      <c r="P151" s="565" t="s">
        <v>71</v>
      </c>
      <c r="Q151" s="556"/>
      <c r="R151" s="556"/>
      <c r="S151" s="556"/>
      <c r="T151" s="556"/>
      <c r="U151" s="556"/>
      <c r="V151" s="557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568" t="s">
        <v>253</v>
      </c>
      <c r="B152" s="569"/>
      <c r="C152" s="569"/>
      <c r="D152" s="569"/>
      <c r="E152" s="569"/>
      <c r="F152" s="569"/>
      <c r="G152" s="569"/>
      <c r="H152" s="569"/>
      <c r="I152" s="569"/>
      <c r="J152" s="569"/>
      <c r="K152" s="569"/>
      <c r="L152" s="569"/>
      <c r="M152" s="569"/>
      <c r="N152" s="569"/>
      <c r="O152" s="569"/>
      <c r="P152" s="569"/>
      <c r="Q152" s="569"/>
      <c r="R152" s="569"/>
      <c r="S152" s="569"/>
      <c r="T152" s="569"/>
      <c r="U152" s="569"/>
      <c r="V152" s="569"/>
      <c r="W152" s="569"/>
      <c r="X152" s="569"/>
      <c r="Y152" s="569"/>
      <c r="Z152" s="569"/>
      <c r="AA152" s="48"/>
      <c r="AB152" s="48"/>
      <c r="AC152" s="48"/>
    </row>
    <row r="153" spans="1:68" ht="16.5" customHeight="1" x14ac:dyDescent="0.25">
      <c r="A153" s="560" t="s">
        <v>254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6"/>
      <c r="AB153" s="546"/>
      <c r="AC153" s="546"/>
    </row>
    <row r="154" spans="1:68" ht="14.25" customHeight="1" x14ac:dyDescent="0.25">
      <c r="A154" s="567" t="s">
        <v>139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7"/>
      <c r="AB154" s="547"/>
      <c r="AC154" s="547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8">
        <v>4680115886223</v>
      </c>
      <c r="E155" s="559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8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3"/>
      <c r="R155" s="563"/>
      <c r="S155" s="563"/>
      <c r="T155" s="564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0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71"/>
      <c r="P156" s="565" t="s">
        <v>71</v>
      </c>
      <c r="Q156" s="556"/>
      <c r="R156" s="556"/>
      <c r="S156" s="556"/>
      <c r="T156" s="556"/>
      <c r="U156" s="556"/>
      <c r="V156" s="557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1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71"/>
      <c r="P157" s="565" t="s">
        <v>71</v>
      </c>
      <c r="Q157" s="556"/>
      <c r="R157" s="556"/>
      <c r="S157" s="556"/>
      <c r="T157" s="556"/>
      <c r="U157" s="556"/>
      <c r="V157" s="557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7" t="s">
        <v>64</v>
      </c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1"/>
      <c r="P158" s="561"/>
      <c r="Q158" s="561"/>
      <c r="R158" s="561"/>
      <c r="S158" s="561"/>
      <c r="T158" s="561"/>
      <c r="U158" s="561"/>
      <c r="V158" s="561"/>
      <c r="W158" s="561"/>
      <c r="X158" s="561"/>
      <c r="Y158" s="561"/>
      <c r="Z158" s="561"/>
      <c r="AA158" s="547"/>
      <c r="AB158" s="547"/>
      <c r="AC158" s="547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8">
        <v>4680115880993</v>
      </c>
      <c r="E159" s="559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3"/>
      <c r="R159" s="563"/>
      <c r="S159" s="563"/>
      <c r="T159" s="564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8">
        <v>4680115881761</v>
      </c>
      <c r="E160" s="559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3"/>
      <c r="R160" s="563"/>
      <c r="S160" s="563"/>
      <c r="T160" s="564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8">
        <v>4680115881563</v>
      </c>
      <c r="E161" s="559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3"/>
      <c r="R161" s="563"/>
      <c r="S161" s="563"/>
      <c r="T161" s="564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8">
        <v>4680115880986</v>
      </c>
      <c r="E162" s="559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8">
        <v>4680115881785</v>
      </c>
      <c r="E163" s="559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8">
        <v>4680115886537</v>
      </c>
      <c r="E164" s="559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8">
        <v>4680115881679</v>
      </c>
      <c r="E165" s="559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8">
        <v>4680115880191</v>
      </c>
      <c r="E166" s="559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8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8">
        <v>4680115883963</v>
      </c>
      <c r="E167" s="559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0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71"/>
      <c r="P168" s="565" t="s">
        <v>71</v>
      </c>
      <c r="Q168" s="556"/>
      <c r="R168" s="556"/>
      <c r="S168" s="556"/>
      <c r="T168" s="556"/>
      <c r="U168" s="556"/>
      <c r="V168" s="557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61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71"/>
      <c r="P169" s="565" t="s">
        <v>71</v>
      </c>
      <c r="Q169" s="556"/>
      <c r="R169" s="556"/>
      <c r="S169" s="556"/>
      <c r="T169" s="556"/>
      <c r="U169" s="556"/>
      <c r="V169" s="557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67" t="s">
        <v>95</v>
      </c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1"/>
      <c r="P170" s="561"/>
      <c r="Q170" s="561"/>
      <c r="R170" s="561"/>
      <c r="S170" s="561"/>
      <c r="T170" s="561"/>
      <c r="U170" s="561"/>
      <c r="V170" s="561"/>
      <c r="W170" s="561"/>
      <c r="X170" s="561"/>
      <c r="Y170" s="561"/>
      <c r="Z170" s="561"/>
      <c r="AA170" s="547"/>
      <c r="AB170" s="547"/>
      <c r="AC170" s="547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8">
        <v>4680115886780</v>
      </c>
      <c r="E171" s="559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8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3"/>
      <c r="R171" s="563"/>
      <c r="S171" s="563"/>
      <c r="T171" s="564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8">
        <v>4680115886742</v>
      </c>
      <c r="E172" s="559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3"/>
      <c r="R172" s="563"/>
      <c r="S172" s="563"/>
      <c r="T172" s="564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8">
        <v>4680115886766</v>
      </c>
      <c r="E173" s="559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83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3"/>
      <c r="R173" s="563"/>
      <c r="S173" s="563"/>
      <c r="T173" s="564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0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71"/>
      <c r="P174" s="565" t="s">
        <v>71</v>
      </c>
      <c r="Q174" s="556"/>
      <c r="R174" s="556"/>
      <c r="S174" s="556"/>
      <c r="T174" s="556"/>
      <c r="U174" s="556"/>
      <c r="V174" s="557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1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71"/>
      <c r="P175" s="565" t="s">
        <v>71</v>
      </c>
      <c r="Q175" s="556"/>
      <c r="R175" s="556"/>
      <c r="S175" s="556"/>
      <c r="T175" s="556"/>
      <c r="U175" s="556"/>
      <c r="V175" s="557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7" t="s">
        <v>291</v>
      </c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1"/>
      <c r="P176" s="561"/>
      <c r="Q176" s="561"/>
      <c r="R176" s="561"/>
      <c r="S176" s="561"/>
      <c r="T176" s="561"/>
      <c r="U176" s="561"/>
      <c r="V176" s="561"/>
      <c r="W176" s="561"/>
      <c r="X176" s="561"/>
      <c r="Y176" s="561"/>
      <c r="Z176" s="561"/>
      <c r="AA176" s="547"/>
      <c r="AB176" s="547"/>
      <c r="AC176" s="547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8">
        <v>4680115886797</v>
      </c>
      <c r="E177" s="559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67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3"/>
      <c r="R177" s="563"/>
      <c r="S177" s="563"/>
      <c r="T177" s="564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0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71"/>
      <c r="P178" s="565" t="s">
        <v>71</v>
      </c>
      <c r="Q178" s="556"/>
      <c r="R178" s="556"/>
      <c r="S178" s="556"/>
      <c r="T178" s="556"/>
      <c r="U178" s="556"/>
      <c r="V178" s="557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1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71"/>
      <c r="P179" s="565" t="s">
        <v>71</v>
      </c>
      <c r="Q179" s="556"/>
      <c r="R179" s="556"/>
      <c r="S179" s="556"/>
      <c r="T179" s="556"/>
      <c r="U179" s="556"/>
      <c r="V179" s="557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560" t="s">
        <v>294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6"/>
      <c r="AB180" s="546"/>
      <c r="AC180" s="546"/>
    </row>
    <row r="181" spans="1:68" ht="14.25" customHeight="1" x14ac:dyDescent="0.25">
      <c r="A181" s="567" t="s">
        <v>103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7"/>
      <c r="AB181" s="547"/>
      <c r="AC181" s="547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8">
        <v>4680115881402</v>
      </c>
      <c r="E182" s="559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7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3"/>
      <c r="R182" s="563"/>
      <c r="S182" s="563"/>
      <c r="T182" s="564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8">
        <v>4680115881396</v>
      </c>
      <c r="E183" s="559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6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3"/>
      <c r="R183" s="563"/>
      <c r="S183" s="563"/>
      <c r="T183" s="564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0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71"/>
      <c r="P184" s="565" t="s">
        <v>71</v>
      </c>
      <c r="Q184" s="556"/>
      <c r="R184" s="556"/>
      <c r="S184" s="556"/>
      <c r="T184" s="556"/>
      <c r="U184" s="556"/>
      <c r="V184" s="557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1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71"/>
      <c r="P185" s="565" t="s">
        <v>71</v>
      </c>
      <c r="Q185" s="556"/>
      <c r="R185" s="556"/>
      <c r="S185" s="556"/>
      <c r="T185" s="556"/>
      <c r="U185" s="556"/>
      <c r="V185" s="557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7" t="s">
        <v>139</v>
      </c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1"/>
      <c r="P186" s="561"/>
      <c r="Q186" s="561"/>
      <c r="R186" s="561"/>
      <c r="S186" s="561"/>
      <c r="T186" s="561"/>
      <c r="U186" s="561"/>
      <c r="V186" s="561"/>
      <c r="W186" s="561"/>
      <c r="X186" s="561"/>
      <c r="Y186" s="561"/>
      <c r="Z186" s="561"/>
      <c r="AA186" s="547"/>
      <c r="AB186" s="547"/>
      <c r="AC186" s="547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8">
        <v>4680115882935</v>
      </c>
      <c r="E187" s="559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3"/>
      <c r="R187" s="563"/>
      <c r="S187" s="563"/>
      <c r="T187" s="564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8">
        <v>4680115880764</v>
      </c>
      <c r="E188" s="559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3"/>
      <c r="R188" s="563"/>
      <c r="S188" s="563"/>
      <c r="T188" s="564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0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71"/>
      <c r="P189" s="565" t="s">
        <v>71</v>
      </c>
      <c r="Q189" s="556"/>
      <c r="R189" s="556"/>
      <c r="S189" s="556"/>
      <c r="T189" s="556"/>
      <c r="U189" s="556"/>
      <c r="V189" s="557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1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71"/>
      <c r="P190" s="565" t="s">
        <v>71</v>
      </c>
      <c r="Q190" s="556"/>
      <c r="R190" s="556"/>
      <c r="S190" s="556"/>
      <c r="T190" s="556"/>
      <c r="U190" s="556"/>
      <c r="V190" s="557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7" t="s">
        <v>64</v>
      </c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1"/>
      <c r="P191" s="561"/>
      <c r="Q191" s="561"/>
      <c r="R191" s="561"/>
      <c r="S191" s="561"/>
      <c r="T191" s="561"/>
      <c r="U191" s="561"/>
      <c r="V191" s="561"/>
      <c r="W191" s="561"/>
      <c r="X191" s="561"/>
      <c r="Y191" s="561"/>
      <c r="Z191" s="561"/>
      <c r="AA191" s="547"/>
      <c r="AB191" s="547"/>
      <c r="AC191" s="547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8">
        <v>4680115882683</v>
      </c>
      <c r="E192" s="559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3"/>
      <c r="R192" s="563"/>
      <c r="S192" s="563"/>
      <c r="T192" s="564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8">
        <v>4680115882690</v>
      </c>
      <c r="E193" s="559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3"/>
      <c r="R193" s="563"/>
      <c r="S193" s="563"/>
      <c r="T193" s="564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8">
        <v>4680115882669</v>
      </c>
      <c r="E194" s="559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3"/>
      <c r="R194" s="563"/>
      <c r="S194" s="563"/>
      <c r="T194" s="564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8">
        <v>4680115882676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8">
        <v>4680115884014</v>
      </c>
      <c r="E196" s="559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8">
        <v>4680115884007</v>
      </c>
      <c r="E197" s="559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8">
        <v>4680115884038</v>
      </c>
      <c r="E198" s="559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8">
        <v>4680115884021</v>
      </c>
      <c r="E199" s="559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5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0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71"/>
      <c r="P200" s="565" t="s">
        <v>71</v>
      </c>
      <c r="Q200" s="556"/>
      <c r="R200" s="556"/>
      <c r="S200" s="556"/>
      <c r="T200" s="556"/>
      <c r="U200" s="556"/>
      <c r="V200" s="557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1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71"/>
      <c r="P201" s="565" t="s">
        <v>71</v>
      </c>
      <c r="Q201" s="556"/>
      <c r="R201" s="556"/>
      <c r="S201" s="556"/>
      <c r="T201" s="556"/>
      <c r="U201" s="556"/>
      <c r="V201" s="557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7" t="s">
        <v>73</v>
      </c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1"/>
      <c r="P202" s="561"/>
      <c r="Q202" s="561"/>
      <c r="R202" s="561"/>
      <c r="S202" s="561"/>
      <c r="T202" s="561"/>
      <c r="U202" s="561"/>
      <c r="V202" s="561"/>
      <c r="W202" s="561"/>
      <c r="X202" s="561"/>
      <c r="Y202" s="561"/>
      <c r="Z202" s="561"/>
      <c r="AA202" s="547"/>
      <c r="AB202" s="547"/>
      <c r="AC202" s="547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8">
        <v>4680115881594</v>
      </c>
      <c r="E203" s="559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3"/>
      <c r="R203" s="563"/>
      <c r="S203" s="563"/>
      <c r="T203" s="564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8">
        <v>4680115881617</v>
      </c>
      <c r="E204" s="559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3"/>
      <c r="R204" s="563"/>
      <c r="S204" s="563"/>
      <c r="T204" s="564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8">
        <v>4680115880573</v>
      </c>
      <c r="E205" s="559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7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3"/>
      <c r="R205" s="563"/>
      <c r="S205" s="563"/>
      <c r="T205" s="564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8">
        <v>4680115882195</v>
      </c>
      <c r="E206" s="559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8">
        <v>4680115882607</v>
      </c>
      <c r="E207" s="559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8">
        <v>4680115880092</v>
      </c>
      <c r="E208" s="559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8">
        <v>4680115880221</v>
      </c>
      <c r="E209" s="559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8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8">
        <v>4680115880504</v>
      </c>
      <c r="E210" s="559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8">
        <v>4680115882164</v>
      </c>
      <c r="E211" s="559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0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71"/>
      <c r="P212" s="565" t="s">
        <v>71</v>
      </c>
      <c r="Q212" s="556"/>
      <c r="R212" s="556"/>
      <c r="S212" s="556"/>
      <c r="T212" s="556"/>
      <c r="U212" s="556"/>
      <c r="V212" s="557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61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71"/>
      <c r="P213" s="565" t="s">
        <v>71</v>
      </c>
      <c r="Q213" s="556"/>
      <c r="R213" s="556"/>
      <c r="S213" s="556"/>
      <c r="T213" s="556"/>
      <c r="U213" s="556"/>
      <c r="V213" s="557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67" t="s">
        <v>169</v>
      </c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1"/>
      <c r="P214" s="561"/>
      <c r="Q214" s="561"/>
      <c r="R214" s="561"/>
      <c r="S214" s="561"/>
      <c r="T214" s="561"/>
      <c r="U214" s="561"/>
      <c r="V214" s="561"/>
      <c r="W214" s="561"/>
      <c r="X214" s="561"/>
      <c r="Y214" s="561"/>
      <c r="Z214" s="561"/>
      <c r="AA214" s="547"/>
      <c r="AB214" s="547"/>
      <c r="AC214" s="547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8">
        <v>4680115880818</v>
      </c>
      <c r="E215" s="559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86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3"/>
      <c r="R215" s="563"/>
      <c r="S215" s="563"/>
      <c r="T215" s="564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8">
        <v>4680115880801</v>
      </c>
      <c r="E216" s="559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3"/>
      <c r="R216" s="563"/>
      <c r="S216" s="563"/>
      <c r="T216" s="564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0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71"/>
      <c r="P217" s="565" t="s">
        <v>71</v>
      </c>
      <c r="Q217" s="556"/>
      <c r="R217" s="556"/>
      <c r="S217" s="556"/>
      <c r="T217" s="556"/>
      <c r="U217" s="556"/>
      <c r="V217" s="557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1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71"/>
      <c r="P218" s="565" t="s">
        <v>71</v>
      </c>
      <c r="Q218" s="556"/>
      <c r="R218" s="556"/>
      <c r="S218" s="556"/>
      <c r="T218" s="556"/>
      <c r="U218" s="556"/>
      <c r="V218" s="557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560" t="s">
        <v>354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6"/>
      <c r="AB219" s="546"/>
      <c r="AC219" s="546"/>
    </row>
    <row r="220" spans="1:68" ht="14.25" customHeight="1" x14ac:dyDescent="0.25">
      <c r="A220" s="567" t="s">
        <v>103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7"/>
      <c r="AB220" s="547"/>
      <c r="AC220" s="547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8">
        <v>4680115884137</v>
      </c>
      <c r="E221" s="559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3"/>
      <c r="R221" s="563"/>
      <c r="S221" s="563"/>
      <c r="T221" s="564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8">
        <v>4680115884236</v>
      </c>
      <c r="E222" s="559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3"/>
      <c r="R222" s="563"/>
      <c r="S222" s="563"/>
      <c r="T222" s="564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8">
        <v>4680115884175</v>
      </c>
      <c r="E223" s="559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3"/>
      <c r="R223" s="563"/>
      <c r="S223" s="563"/>
      <c r="T223" s="564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8">
        <v>4680115884144</v>
      </c>
      <c r="E224" s="559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801" t="s">
        <v>366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8">
        <v>4680115884144</v>
      </c>
      <c r="E225" s="559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8">
        <v>4680115886551</v>
      </c>
      <c r="E226" s="559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8">
        <v>4680115884182</v>
      </c>
      <c r="E227" s="559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8">
        <v>4680115884205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2" t="s">
        <v>375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8">
        <v>4680115884205</v>
      </c>
      <c r="E229" s="559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0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71"/>
      <c r="P230" s="565" t="s">
        <v>71</v>
      </c>
      <c r="Q230" s="556"/>
      <c r="R230" s="556"/>
      <c r="S230" s="556"/>
      <c r="T230" s="556"/>
      <c r="U230" s="556"/>
      <c r="V230" s="557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71"/>
      <c r="P231" s="565" t="s">
        <v>71</v>
      </c>
      <c r="Q231" s="556"/>
      <c r="R231" s="556"/>
      <c r="S231" s="556"/>
      <c r="T231" s="556"/>
      <c r="U231" s="556"/>
      <c r="V231" s="557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7" t="s">
        <v>139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7"/>
      <c r="AB232" s="547"/>
      <c r="AC232" s="547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8">
        <v>4680115885981</v>
      </c>
      <c r="E233" s="559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3"/>
      <c r="R233" s="563"/>
      <c r="S233" s="563"/>
      <c r="T233" s="564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0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71"/>
      <c r="P234" s="565" t="s">
        <v>71</v>
      </c>
      <c r="Q234" s="556"/>
      <c r="R234" s="556"/>
      <c r="S234" s="556"/>
      <c r="T234" s="556"/>
      <c r="U234" s="556"/>
      <c r="V234" s="557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71"/>
      <c r="P235" s="565" t="s">
        <v>71</v>
      </c>
      <c r="Q235" s="556"/>
      <c r="R235" s="556"/>
      <c r="S235" s="556"/>
      <c r="T235" s="556"/>
      <c r="U235" s="556"/>
      <c r="V235" s="557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7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7"/>
      <c r="AB236" s="547"/>
      <c r="AC236" s="547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8">
        <v>4680115886803</v>
      </c>
      <c r="E237" s="559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854" t="s">
        <v>384</v>
      </c>
      <c r="Q237" s="563"/>
      <c r="R237" s="563"/>
      <c r="S237" s="563"/>
      <c r="T237" s="564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0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71"/>
      <c r="P238" s="565" t="s">
        <v>71</v>
      </c>
      <c r="Q238" s="556"/>
      <c r="R238" s="556"/>
      <c r="S238" s="556"/>
      <c r="T238" s="556"/>
      <c r="U238" s="556"/>
      <c r="V238" s="557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71"/>
      <c r="P239" s="565" t="s">
        <v>71</v>
      </c>
      <c r="Q239" s="556"/>
      <c r="R239" s="556"/>
      <c r="S239" s="556"/>
      <c r="T239" s="556"/>
      <c r="U239" s="556"/>
      <c r="V239" s="557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7" t="s">
        <v>386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7"/>
      <c r="AB240" s="547"/>
      <c r="AC240" s="547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8">
        <v>4680115886704</v>
      </c>
      <c r="E241" s="559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6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3"/>
      <c r="R241" s="563"/>
      <c r="S241" s="563"/>
      <c r="T241" s="564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8">
        <v>4680115886681</v>
      </c>
      <c r="E242" s="559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22" t="s">
        <v>392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8">
        <v>4680115886735</v>
      </c>
      <c r="E243" s="559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59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8">
        <v>4680115886728</v>
      </c>
      <c r="E244" s="559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7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3"/>
      <c r="R244" s="563"/>
      <c r="S244" s="563"/>
      <c r="T244" s="564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80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71"/>
      <c r="P246" s="56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71"/>
      <c r="P247" s="56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560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customHeight="1" x14ac:dyDescent="0.25">
      <c r="A249" s="567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1200</v>
      </c>
      <c r="Y252" s="552">
        <f>IFERROR(IF(X252="",0,CEILING((X252/$H252),1)*$H252),"")</f>
        <v>1209.6000000000001</v>
      </c>
      <c r="Z252" s="36">
        <f>IFERROR(IF(Y252=0,"",ROUNDUP(Y252/H252,0)*0.01898),"")</f>
        <v>2.1257600000000001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1248.3333333333333</v>
      </c>
      <c r="BN252" s="64">
        <f>IFERROR(Y252*I252/H252,"0")</f>
        <v>1258.3200000000002</v>
      </c>
      <c r="BO252" s="64">
        <f>IFERROR(1/J252*(X252/H252),"0")</f>
        <v>1.7361111111111109</v>
      </c>
      <c r="BP252" s="64">
        <f>IFERROR(1/J252*(Y252/H252),"0")</f>
        <v>1.75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71"/>
      <c r="P255" s="56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111.1111111111111</v>
      </c>
      <c r="Y255" s="553">
        <f>IFERROR(Y250/H250,"0")+IFERROR(Y251/H251,"0")+IFERROR(Y252/H252,"0")+IFERROR(Y253/H253,"0")+IFERROR(Y254/H254,"0")</f>
        <v>112</v>
      </c>
      <c r="Z255" s="553">
        <f>IFERROR(IF(Z250="",0,Z250),"0")+IFERROR(IF(Z251="",0,Z251),"0")+IFERROR(IF(Z252="",0,Z252),"0")+IFERROR(IF(Z253="",0,Z253),"0")+IFERROR(IF(Z254="",0,Z254),"0")</f>
        <v>2.1257600000000001</v>
      </c>
      <c r="AA255" s="554"/>
      <c r="AB255" s="554"/>
      <c r="AC255" s="554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71"/>
      <c r="P256" s="56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1200</v>
      </c>
      <c r="Y256" s="553">
        <f>IFERROR(SUM(Y250:Y254),"0")</f>
        <v>1209.6000000000001</v>
      </c>
      <c r="Z256" s="37"/>
      <c r="AA256" s="554"/>
      <c r="AB256" s="554"/>
      <c r="AC256" s="554"/>
    </row>
    <row r="257" spans="1:68" ht="16.5" customHeight="1" x14ac:dyDescent="0.25">
      <c r="A257" s="560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customHeight="1" x14ac:dyDescent="0.25">
      <c r="A258" s="567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803" t="s">
        <v>421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08" t="s">
        <v>428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71"/>
      <c r="P263" s="56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71"/>
      <c r="P264" s="56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560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customHeight="1" x14ac:dyDescent="0.25">
      <c r="A266" s="567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71"/>
      <c r="P270" s="56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71"/>
      <c r="P271" s="56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560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customHeight="1" x14ac:dyDescent="0.25">
      <c r="A273" s="567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71"/>
      <c r="P275" s="56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71"/>
      <c r="P276" s="56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7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71"/>
      <c r="P279" s="56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71"/>
      <c r="P280" s="56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560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customHeight="1" x14ac:dyDescent="0.25">
      <c r="A282" s="567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71"/>
      <c r="P284" s="56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71"/>
      <c r="P285" s="56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560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customHeight="1" x14ac:dyDescent="0.25">
      <c r="A287" s="567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60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200</v>
      </c>
      <c r="Y289" s="552">
        <f t="shared" si="33"/>
        <v>205.20000000000002</v>
      </c>
      <c r="Z289" s="36">
        <f>IFERROR(IF(Y289=0,"",ROUNDUP(Y289/H289,0)*0.01898),"")</f>
        <v>0.36062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208.05555555555554</v>
      </c>
      <c r="BN289" s="64">
        <f t="shared" si="35"/>
        <v>213.46499999999997</v>
      </c>
      <c r="BO289" s="64">
        <f t="shared" si="36"/>
        <v>0.28935185185185186</v>
      </c>
      <c r="BP289" s="64">
        <f t="shared" si="37"/>
        <v>0.296875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8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0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71"/>
      <c r="P294" s="56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18.518518518518519</v>
      </c>
      <c r="Y294" s="553">
        <f>IFERROR(Y288/H288,"0")+IFERROR(Y289/H289,"0")+IFERROR(Y290/H290,"0")+IFERROR(Y291/H291,"0")+IFERROR(Y292/H292,"0")+IFERROR(Y293/H293,"0")</f>
        <v>19</v>
      </c>
      <c r="Z294" s="553">
        <f>IFERROR(IF(Z288="",0,Z288),"0")+IFERROR(IF(Z289="",0,Z289),"0")+IFERROR(IF(Z290="",0,Z290),"0")+IFERROR(IF(Z291="",0,Z291),"0")+IFERROR(IF(Z292="",0,Z292),"0")+IFERROR(IF(Z293="",0,Z293),"0")</f>
        <v>0.36062</v>
      </c>
      <c r="AA294" s="554"/>
      <c r="AB294" s="554"/>
      <c r="AC294" s="554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71"/>
      <c r="P295" s="56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200</v>
      </c>
      <c r="Y295" s="553">
        <f>IFERROR(SUM(Y288:Y293),"0")</f>
        <v>205.20000000000002</v>
      </c>
      <c r="Z295" s="37"/>
      <c r="AA295" s="554"/>
      <c r="AB295" s="554"/>
      <c r="AC295" s="554"/>
    </row>
    <row r="296" spans="1:68" ht="14.25" customHeight="1" x14ac:dyDescent="0.25">
      <c r="A296" s="567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5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500</v>
      </c>
      <c r="Y298" s="552">
        <f t="shared" si="38"/>
        <v>504</v>
      </c>
      <c r="Z298" s="36">
        <f>IFERROR(IF(Y298=0,"",ROUNDUP(Y298/H298,0)*0.00902),"")</f>
        <v>1.0824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532.14285714285711</v>
      </c>
      <c r="BN298" s="64">
        <f t="shared" si="40"/>
        <v>536.39999999999986</v>
      </c>
      <c r="BO298" s="64">
        <f t="shared" si="41"/>
        <v>0.90187590187590183</v>
      </c>
      <c r="BP298" s="64">
        <f t="shared" si="42"/>
        <v>0.90909090909090917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8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8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0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71"/>
      <c r="P304" s="56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119.04761904761904</v>
      </c>
      <c r="Y304" s="553">
        <f>IFERROR(Y297/H297,"0")+IFERROR(Y298/H298,"0")+IFERROR(Y299/H299,"0")+IFERROR(Y300/H300,"0")+IFERROR(Y301/H301,"0")+IFERROR(Y302/H302,"0")+IFERROR(Y303/H303,"0")</f>
        <v>120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1.0824</v>
      </c>
      <c r="AA304" s="554"/>
      <c r="AB304" s="554"/>
      <c r="AC304" s="554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71"/>
      <c r="P305" s="56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500</v>
      </c>
      <c r="Y305" s="553">
        <f>IFERROR(SUM(Y297:Y303),"0")</f>
        <v>504</v>
      </c>
      <c r="Z305" s="37"/>
      <c r="AA305" s="554"/>
      <c r="AB305" s="554"/>
      <c r="AC305" s="554"/>
    </row>
    <row r="306" spans="1:68" ht="14.25" customHeight="1" x14ac:dyDescent="0.25">
      <c r="A306" s="567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8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0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71"/>
      <c r="P312" s="56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71"/>
      <c r="P313" s="56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7" t="s">
        <v>169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2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0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71"/>
      <c r="P318" s="56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71"/>
      <c r="P319" s="56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7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82" t="s">
        <v>515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802" t="s">
        <v>519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0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71"/>
      <c r="P325" s="56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71"/>
      <c r="P326" s="56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7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0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71"/>
      <c r="P331" s="56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71"/>
      <c r="P332" s="56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560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customHeight="1" x14ac:dyDescent="0.25">
      <c r="A334" s="567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0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71"/>
      <c r="P338" s="56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71"/>
      <c r="P339" s="56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568" t="s">
        <v>544</v>
      </c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69"/>
      <c r="P340" s="569"/>
      <c r="Q340" s="569"/>
      <c r="R340" s="569"/>
      <c r="S340" s="569"/>
      <c r="T340" s="569"/>
      <c r="U340" s="569"/>
      <c r="V340" s="569"/>
      <c r="W340" s="569"/>
      <c r="X340" s="569"/>
      <c r="Y340" s="569"/>
      <c r="Z340" s="569"/>
      <c r="AA340" s="48"/>
      <c r="AB340" s="48"/>
      <c r="AC340" s="48"/>
    </row>
    <row r="341" spans="1:68" ht="16.5" customHeight="1" x14ac:dyDescent="0.25">
      <c r="A341" s="560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customHeight="1" x14ac:dyDescent="0.25">
      <c r="A342" s="567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0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71"/>
      <c r="P350" s="56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0</v>
      </c>
      <c r="Y350" s="553">
        <f>IFERROR(Y343/H343,"0")+IFERROR(Y344/H344,"0")+IFERROR(Y345/H345,"0")+IFERROR(Y346/H346,"0")+IFERROR(Y347/H347,"0")+IFERROR(Y348/H348,"0")+IFERROR(Y349/H349,"0")</f>
        <v>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71"/>
      <c r="P351" s="56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0</v>
      </c>
      <c r="Y351" s="553">
        <f>IFERROR(SUM(Y343:Y349),"0")</f>
        <v>0</v>
      </c>
      <c r="Z351" s="37"/>
      <c r="AA351" s="554"/>
      <c r="AB351" s="554"/>
      <c r="AC351" s="554"/>
    </row>
    <row r="352" spans="1:68" ht="14.25" customHeight="1" x14ac:dyDescent="0.25">
      <c r="A352" s="567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7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6000</v>
      </c>
      <c r="Y353" s="552">
        <f>IFERROR(IF(X353="",0,CEILING((X353/$H353),1)*$H353),"")</f>
        <v>6000</v>
      </c>
      <c r="Z353" s="36">
        <f>IFERROR(IF(Y353=0,"",ROUNDUP(Y353/H353,0)*0.02175),"")</f>
        <v>8.6999999999999993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6192</v>
      </c>
      <c r="BN353" s="64">
        <f>IFERROR(Y353*I353/H353,"0")</f>
        <v>6192</v>
      </c>
      <c r="BO353" s="64">
        <f>IFERROR(1/J353*(X353/H353),"0")</f>
        <v>8.3333333333333321</v>
      </c>
      <c r="BP353" s="64">
        <f>IFERROR(1/J353*(Y353/H353),"0")</f>
        <v>8.3333333333333321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0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71"/>
      <c r="P355" s="56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400</v>
      </c>
      <c r="Y355" s="553">
        <f>IFERROR(Y353/H353,"0")+IFERROR(Y354/H354,"0")</f>
        <v>400</v>
      </c>
      <c r="Z355" s="553">
        <f>IFERROR(IF(Z353="",0,Z353),"0")+IFERROR(IF(Z354="",0,Z354),"0")</f>
        <v>8.6999999999999993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71"/>
      <c r="P356" s="56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6000</v>
      </c>
      <c r="Y356" s="553">
        <f>IFERROR(SUM(Y353:Y354),"0")</f>
        <v>6000</v>
      </c>
      <c r="Z356" s="37"/>
      <c r="AA356" s="554"/>
      <c r="AB356" s="554"/>
      <c r="AC356" s="554"/>
    </row>
    <row r="357" spans="1:68" ht="14.25" customHeight="1" x14ac:dyDescent="0.25">
      <c r="A357" s="567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7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800</v>
      </c>
      <c r="Y358" s="552">
        <f>IFERROR(IF(X358="",0,CEILING((X358/$H358),1)*$H358),"")</f>
        <v>801</v>
      </c>
      <c r="Z358" s="36">
        <f>IFERROR(IF(Y358=0,"",ROUNDUP(Y358/H358,0)*0.01898),"")</f>
        <v>1.6892199999999999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846.66666666666663</v>
      </c>
      <c r="BN358" s="64">
        <f>IFERROR(Y358*I358/H358,"0")</f>
        <v>847.72500000000002</v>
      </c>
      <c r="BO358" s="64">
        <f>IFERROR(1/J358*(X358/H358),"0")</f>
        <v>1.3888888888888888</v>
      </c>
      <c r="BP358" s="64">
        <f>IFERROR(1/J358*(Y358/H358),"0")</f>
        <v>1.390625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6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0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71"/>
      <c r="P360" s="56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88.888888888888886</v>
      </c>
      <c r="Y360" s="553">
        <f>IFERROR(Y358/H358,"0")+IFERROR(Y359/H359,"0")</f>
        <v>89</v>
      </c>
      <c r="Z360" s="553">
        <f>IFERROR(IF(Z358="",0,Z358),"0")+IFERROR(IF(Z359="",0,Z359),"0")</f>
        <v>1.6892199999999999</v>
      </c>
      <c r="AA360" s="554"/>
      <c r="AB360" s="554"/>
      <c r="AC360" s="554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71"/>
      <c r="P361" s="56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800</v>
      </c>
      <c r="Y361" s="553">
        <f>IFERROR(SUM(Y358:Y359),"0")</f>
        <v>801</v>
      </c>
      <c r="Z361" s="37"/>
      <c r="AA361" s="554"/>
      <c r="AB361" s="554"/>
      <c r="AC361" s="554"/>
    </row>
    <row r="362" spans="1:68" ht="14.25" customHeight="1" x14ac:dyDescent="0.25">
      <c r="A362" s="567" t="s">
        <v>169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72" t="s">
        <v>578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0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71"/>
      <c r="P364" s="56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71"/>
      <c r="P365" s="56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560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customHeight="1" x14ac:dyDescent="0.25">
      <c r="A367" s="567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5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0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71"/>
      <c r="P371" s="56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71"/>
      <c r="P372" s="56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7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0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71"/>
      <c r="P375" s="56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71"/>
      <c r="P376" s="56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7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7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0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71"/>
      <c r="P380" s="56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71"/>
      <c r="P381" s="56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7" t="s">
        <v>169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0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71"/>
      <c r="P384" s="56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71"/>
      <c r="P385" s="56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568" t="s">
        <v>600</v>
      </c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69"/>
      <c r="P386" s="569"/>
      <c r="Q386" s="569"/>
      <c r="R386" s="569"/>
      <c r="S386" s="569"/>
      <c r="T386" s="569"/>
      <c r="U386" s="569"/>
      <c r="V386" s="569"/>
      <c r="W386" s="569"/>
      <c r="X386" s="569"/>
      <c r="Y386" s="569"/>
      <c r="Z386" s="569"/>
      <c r="AA386" s="48"/>
      <c r="AB386" s="48"/>
      <c r="AC386" s="48"/>
    </row>
    <row r="387" spans="1:68" ht="16.5" customHeight="1" x14ac:dyDescent="0.25">
      <c r="A387" s="560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customHeight="1" x14ac:dyDescent="0.25">
      <c r="A388" s="567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6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6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0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71"/>
      <c r="P399" s="56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71"/>
      <c r="P400" s="56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7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0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71"/>
      <c r="P404" s="56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71"/>
      <c r="P405" s="56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560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customHeight="1" x14ac:dyDescent="0.25">
      <c r="A407" s="567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60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0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71"/>
      <c r="P409" s="56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71"/>
      <c r="P410" s="56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7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0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71"/>
      <c r="P416" s="56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71"/>
      <c r="P417" s="56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560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customHeight="1" x14ac:dyDescent="0.25">
      <c r="A419" s="567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4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0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71"/>
      <c r="P421" s="56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71"/>
      <c r="P422" s="56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560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customHeight="1" x14ac:dyDescent="0.25">
      <c r="A424" s="567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0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71"/>
      <c r="P426" s="56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71"/>
      <c r="P427" s="56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568" t="s">
        <v>656</v>
      </c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69"/>
      <c r="P428" s="569"/>
      <c r="Q428" s="569"/>
      <c r="R428" s="569"/>
      <c r="S428" s="569"/>
      <c r="T428" s="569"/>
      <c r="U428" s="569"/>
      <c r="V428" s="569"/>
      <c r="W428" s="569"/>
      <c r="X428" s="569"/>
      <c r="Y428" s="569"/>
      <c r="Z428" s="569"/>
      <c r="AA428" s="48"/>
      <c r="AB428" s="48"/>
      <c r="AC428" s="48"/>
    </row>
    <row r="429" spans="1:68" ht="16.5" customHeight="1" x14ac:dyDescent="0.25">
      <c r="A429" s="560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customHeight="1" x14ac:dyDescent="0.25">
      <c r="A430" s="567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1100</v>
      </c>
      <c r="Y431" s="552">
        <f t="shared" ref="Y431:Y443" si="54">IFERROR(IF(X431="",0,CEILING((X431/$H431),1)*$H431),"")</f>
        <v>1103.52</v>
      </c>
      <c r="Z431" s="36">
        <f t="shared" ref="Z431:Z437" si="55">IFERROR(IF(Y431=0,"",ROUNDUP(Y431/H431,0)*0.01196),"")</f>
        <v>2.4996399999999999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1175</v>
      </c>
      <c r="BN431" s="64">
        <f t="shared" ref="BN431:BN443" si="57">IFERROR(Y431*I431/H431,"0")</f>
        <v>1178.76</v>
      </c>
      <c r="BO431" s="64">
        <f t="shared" ref="BO431:BO443" si="58">IFERROR(1/J431*(X431/H431),"0")</f>
        <v>2.0032051282051282</v>
      </c>
      <c r="BP431" s="64">
        <f t="shared" ref="BP431:BP443" si="59">IFERROR(1/J431*(Y431/H431),"0")</f>
        <v>2.0096153846153846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6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1" t="s">
        <v>668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550</v>
      </c>
      <c r="Y436" s="552">
        <f t="shared" si="54"/>
        <v>554.4</v>
      </c>
      <c r="Z436" s="36">
        <f t="shared" si="55"/>
        <v>1.2558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587.5</v>
      </c>
      <c r="BN436" s="64">
        <f t="shared" si="57"/>
        <v>592.19999999999993</v>
      </c>
      <c r="BO436" s="64">
        <f t="shared" si="58"/>
        <v>1.0016025641025641</v>
      </c>
      <c r="BP436" s="64">
        <f t="shared" si="59"/>
        <v>1.0096153846153846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0" t="s">
        <v>685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7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0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71"/>
      <c r="P444" s="56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312.5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314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3.7554400000000001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71"/>
      <c r="P445" s="56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1650</v>
      </c>
      <c r="Y445" s="553">
        <f>IFERROR(SUM(Y431:Y443),"0")</f>
        <v>1657.92</v>
      </c>
      <c r="Z445" s="37"/>
      <c r="AA445" s="554"/>
      <c r="AB445" s="554"/>
      <c r="AC445" s="554"/>
    </row>
    <row r="446" spans="1:68" ht="14.25" customHeight="1" x14ac:dyDescent="0.25">
      <c r="A446" s="567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7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1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56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0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71"/>
      <c r="P450" s="56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71"/>
      <c r="P451" s="56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7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2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7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7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0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71"/>
      <c r="P459" s="56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71"/>
      <c r="P460" s="56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customHeight="1" x14ac:dyDescent="0.25">
      <c r="A461" s="567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6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65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0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71"/>
      <c r="P465" s="56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71"/>
      <c r="P466" s="56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568" t="s">
        <v>723</v>
      </c>
      <c r="B467" s="569"/>
      <c r="C467" s="569"/>
      <c r="D467" s="569"/>
      <c r="E467" s="569"/>
      <c r="F467" s="569"/>
      <c r="G467" s="569"/>
      <c r="H467" s="569"/>
      <c r="I467" s="569"/>
      <c r="J467" s="569"/>
      <c r="K467" s="569"/>
      <c r="L467" s="569"/>
      <c r="M467" s="569"/>
      <c r="N467" s="569"/>
      <c r="O467" s="569"/>
      <c r="P467" s="569"/>
      <c r="Q467" s="569"/>
      <c r="R467" s="569"/>
      <c r="S467" s="569"/>
      <c r="T467" s="569"/>
      <c r="U467" s="569"/>
      <c r="V467" s="569"/>
      <c r="W467" s="569"/>
      <c r="X467" s="569"/>
      <c r="Y467" s="569"/>
      <c r="Z467" s="569"/>
      <c r="AA467" s="48"/>
      <c r="AB467" s="48"/>
      <c r="AC467" s="48"/>
    </row>
    <row r="468" spans="1:68" ht="16.5" customHeight="1" x14ac:dyDescent="0.25">
      <c r="A468" s="560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customHeight="1" x14ac:dyDescent="0.25">
      <c r="A469" s="567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2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0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2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0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71"/>
      <c r="P474" s="56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71"/>
      <c r="P475" s="56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7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51" t="s">
        <v>740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81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0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71"/>
      <c r="P480" s="56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71"/>
      <c r="P481" s="56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7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6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6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600</v>
      </c>
      <c r="Y484" s="552">
        <f>IFERROR(IF(X484="",0,CEILING((X484/$H484),1)*$H484),"")</f>
        <v>600.6</v>
      </c>
      <c r="Z484" s="36">
        <f>IFERROR(IF(Y484=0,"",ROUNDUP(Y484/H484,0)*0.00902),"")</f>
        <v>1.28986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638.57142857142856</v>
      </c>
      <c r="BN484" s="64">
        <f>IFERROR(Y484*I484/H484,"0")</f>
        <v>639.20999999999992</v>
      </c>
      <c r="BO484" s="64">
        <f>IFERROR(1/J484*(X484/H484),"0")</f>
        <v>1.0822510822510822</v>
      </c>
      <c r="BP484" s="64">
        <f>IFERROR(1/J484*(Y484/H484),"0")</f>
        <v>1.0833333333333333</v>
      </c>
    </row>
    <row r="485" spans="1:68" x14ac:dyDescent="0.2">
      <c r="A485" s="570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71"/>
      <c r="P485" s="56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142.85714285714286</v>
      </c>
      <c r="Y485" s="553">
        <f>IFERROR(Y483/H483,"0")+IFERROR(Y484/H484,"0")</f>
        <v>143</v>
      </c>
      <c r="Z485" s="553">
        <f>IFERROR(IF(Z483="",0,Z483),"0")+IFERROR(IF(Z484="",0,Z484),"0")</f>
        <v>1.28986</v>
      </c>
      <c r="AA485" s="554"/>
      <c r="AB485" s="554"/>
      <c r="AC485" s="554"/>
    </row>
    <row r="486" spans="1:68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71"/>
      <c r="P486" s="56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600</v>
      </c>
      <c r="Y486" s="553">
        <f>IFERROR(SUM(Y483:Y484),"0")</f>
        <v>600.6</v>
      </c>
      <c r="Z486" s="37"/>
      <c r="AA486" s="554"/>
      <c r="AB486" s="554"/>
      <c r="AC486" s="554"/>
    </row>
    <row r="487" spans="1:68" ht="14.25" customHeight="1" x14ac:dyDescent="0.25">
      <c r="A487" s="567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66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9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0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71"/>
      <c r="P490" s="56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71"/>
      <c r="P491" s="56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7" t="s">
        <v>169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9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79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0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71"/>
      <c r="P495" s="56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71"/>
      <c r="P496" s="56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560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customHeight="1" x14ac:dyDescent="0.25">
      <c r="A498" s="567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585" t="s">
        <v>765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0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71"/>
      <c r="P500" s="56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71"/>
      <c r="P501" s="56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97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37"/>
      <c r="P502" s="707" t="s">
        <v>767</v>
      </c>
      <c r="Q502" s="708"/>
      <c r="R502" s="708"/>
      <c r="S502" s="708"/>
      <c r="T502" s="708"/>
      <c r="U502" s="708"/>
      <c r="V502" s="582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17794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17858.82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37"/>
      <c r="P503" s="707" t="s">
        <v>768</v>
      </c>
      <c r="Q503" s="708"/>
      <c r="R503" s="708"/>
      <c r="S503" s="708"/>
      <c r="T503" s="708"/>
      <c r="U503" s="708"/>
      <c r="V503" s="582"/>
      <c r="W503" s="37" t="s">
        <v>69</v>
      </c>
      <c r="X503" s="553">
        <f>IFERROR(SUM(BM22:BM499),"0")</f>
        <v>18573.042804232799</v>
      </c>
      <c r="Y503" s="553">
        <f>IFERROR(SUM(BN22:BN499),"0")</f>
        <v>18641.115000000002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37"/>
      <c r="P504" s="707" t="s">
        <v>769</v>
      </c>
      <c r="Q504" s="708"/>
      <c r="R504" s="708"/>
      <c r="S504" s="708"/>
      <c r="T504" s="708"/>
      <c r="U504" s="708"/>
      <c r="V504" s="582"/>
      <c r="W504" s="37" t="s">
        <v>770</v>
      </c>
      <c r="X504" s="38">
        <f>ROUNDUP(SUM(BO22:BO499),0)</f>
        <v>28</v>
      </c>
      <c r="Y504" s="38">
        <f>ROUNDUP(SUM(BP22:BP499),0)</f>
        <v>28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37"/>
      <c r="P505" s="707" t="s">
        <v>771</v>
      </c>
      <c r="Q505" s="708"/>
      <c r="R505" s="708"/>
      <c r="S505" s="708"/>
      <c r="T505" s="708"/>
      <c r="U505" s="708"/>
      <c r="V505" s="582"/>
      <c r="W505" s="37" t="s">
        <v>69</v>
      </c>
      <c r="X505" s="553">
        <f>GrossWeightTotal+PalletQtyTotal*25</f>
        <v>19273.042804232799</v>
      </c>
      <c r="Y505" s="553">
        <f>GrossWeightTotalR+PalletQtyTotalR*25</f>
        <v>19341.115000000002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37"/>
      <c r="P506" s="707" t="s">
        <v>772</v>
      </c>
      <c r="Q506" s="708"/>
      <c r="R506" s="708"/>
      <c r="S506" s="708"/>
      <c r="T506" s="708"/>
      <c r="U506" s="708"/>
      <c r="V506" s="582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1880.157848324515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1888</v>
      </c>
      <c r="Z506" s="37"/>
      <c r="AA506" s="554"/>
      <c r="AB506" s="554"/>
      <c r="AC506" s="554"/>
    </row>
    <row r="507" spans="1:68" ht="14.25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737"/>
      <c r="P507" s="707" t="s">
        <v>773</v>
      </c>
      <c r="Q507" s="708"/>
      <c r="R507" s="708"/>
      <c r="S507" s="708"/>
      <c r="T507" s="708"/>
      <c r="U507" s="708"/>
      <c r="V507" s="582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31.759920000000001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86" t="s">
        <v>101</v>
      </c>
      <c r="D509" s="655"/>
      <c r="E509" s="655"/>
      <c r="F509" s="655"/>
      <c r="G509" s="655"/>
      <c r="H509" s="656"/>
      <c r="I509" s="586" t="s">
        <v>253</v>
      </c>
      <c r="J509" s="655"/>
      <c r="K509" s="655"/>
      <c r="L509" s="655"/>
      <c r="M509" s="655"/>
      <c r="N509" s="655"/>
      <c r="O509" s="655"/>
      <c r="P509" s="655"/>
      <c r="Q509" s="655"/>
      <c r="R509" s="655"/>
      <c r="S509" s="656"/>
      <c r="T509" s="586" t="s">
        <v>544</v>
      </c>
      <c r="U509" s="656"/>
      <c r="V509" s="586" t="s">
        <v>600</v>
      </c>
      <c r="W509" s="655"/>
      <c r="X509" s="655"/>
      <c r="Y509" s="656"/>
      <c r="Z509" s="548" t="s">
        <v>656</v>
      </c>
      <c r="AA509" s="586" t="s">
        <v>723</v>
      </c>
      <c r="AB509" s="656"/>
      <c r="AC509" s="52"/>
      <c r="AF509" s="549"/>
    </row>
    <row r="510" spans="1:68" ht="14.25" customHeight="1" thickTop="1" x14ac:dyDescent="0.2">
      <c r="A510" s="696" t="s">
        <v>776</v>
      </c>
      <c r="B510" s="586" t="s">
        <v>63</v>
      </c>
      <c r="C510" s="586" t="s">
        <v>102</v>
      </c>
      <c r="D510" s="586" t="s">
        <v>119</v>
      </c>
      <c r="E510" s="586" t="s">
        <v>176</v>
      </c>
      <c r="F510" s="586" t="s">
        <v>196</v>
      </c>
      <c r="G510" s="586" t="s">
        <v>229</v>
      </c>
      <c r="H510" s="586" t="s">
        <v>101</v>
      </c>
      <c r="I510" s="586" t="s">
        <v>254</v>
      </c>
      <c r="J510" s="586" t="s">
        <v>294</v>
      </c>
      <c r="K510" s="586" t="s">
        <v>354</v>
      </c>
      <c r="L510" s="586" t="s">
        <v>400</v>
      </c>
      <c r="M510" s="586" t="s">
        <v>416</v>
      </c>
      <c r="N510" s="549"/>
      <c r="O510" s="586" t="s">
        <v>430</v>
      </c>
      <c r="P510" s="586" t="s">
        <v>440</v>
      </c>
      <c r="Q510" s="586" t="s">
        <v>447</v>
      </c>
      <c r="R510" s="586" t="s">
        <v>452</v>
      </c>
      <c r="S510" s="586" t="s">
        <v>534</v>
      </c>
      <c r="T510" s="586" t="s">
        <v>545</v>
      </c>
      <c r="U510" s="586" t="s">
        <v>580</v>
      </c>
      <c r="V510" s="586" t="s">
        <v>601</v>
      </c>
      <c r="W510" s="586" t="s">
        <v>633</v>
      </c>
      <c r="X510" s="586" t="s">
        <v>648</v>
      </c>
      <c r="Y510" s="586" t="s">
        <v>652</v>
      </c>
      <c r="Z510" s="586" t="s">
        <v>656</v>
      </c>
      <c r="AA510" s="586" t="s">
        <v>723</v>
      </c>
      <c r="AB510" s="586" t="s">
        <v>762</v>
      </c>
      <c r="AC510" s="52"/>
      <c r="AF510" s="549"/>
    </row>
    <row r="511" spans="1:68" ht="13.5" customHeight="1" thickBot="1" x14ac:dyDescent="0.25">
      <c r="A511" s="69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49"/>
      <c r="O511" s="587"/>
      <c r="P511" s="587"/>
      <c r="Q511" s="587"/>
      <c r="R511" s="587"/>
      <c r="S511" s="587"/>
      <c r="T511" s="587"/>
      <c r="U511" s="587"/>
      <c r="V511" s="587"/>
      <c r="W511" s="587"/>
      <c r="X511" s="587"/>
      <c r="Y511" s="587"/>
      <c r="Z511" s="587"/>
      <c r="AA511" s="587"/>
      <c r="AB511" s="587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748.80000000000007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4816.8</v>
      </c>
      <c r="E512" s="46">
        <f>IFERROR(Y87*1,"0")+IFERROR(Y88*1,"0")+IFERROR(Y89*1,"0")+IFERROR(Y93*1,"0")+IFERROR(Y94*1,"0")+IFERROR(Y95*1,"0")+IFERROR(Y96*1,"0")</f>
        <v>707.40000000000009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607.5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1209.6000000000001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709.2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6801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1657.92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600.6</v>
      </c>
      <c r="AB512" s="46">
        <f>IFERROR(Y499*1,"0")</f>
        <v>0</v>
      </c>
      <c r="AC512" s="52"/>
      <c r="AF512" s="549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187:E187"/>
    <mergeCell ref="P302:T302"/>
    <mergeCell ref="D472:E472"/>
    <mergeCell ref="A352:Z352"/>
    <mergeCell ref="P451:V451"/>
    <mergeCell ref="P105:V105"/>
    <mergeCell ref="A150:O151"/>
    <mergeCell ref="D299:E299"/>
    <mergeCell ref="D370:E370"/>
    <mergeCell ref="P405:V405"/>
    <mergeCell ref="A401:Z401"/>
    <mergeCell ref="D222:E222"/>
    <mergeCell ref="P346:T346"/>
    <mergeCell ref="A105:O106"/>
    <mergeCell ref="D227:E227"/>
    <mergeCell ref="P321:T321"/>
    <mergeCell ref="D149:E149"/>
    <mergeCell ref="P470:T470"/>
    <mergeCell ref="D447:E4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P328:T328"/>
    <mergeCell ref="A80:Z80"/>
    <mergeCell ref="P455:T455"/>
    <mergeCell ref="D205:E205"/>
    <mergeCell ref="D363:E363"/>
    <mergeCell ref="P172:T172"/>
    <mergeCell ref="T509:U509"/>
    <mergeCell ref="P504:V504"/>
    <mergeCell ref="P466:V466"/>
    <mergeCell ref="D473:E473"/>
    <mergeCell ref="R1:T1"/>
    <mergeCell ref="P28:T28"/>
    <mergeCell ref="P392:T392"/>
    <mergeCell ref="P221:T221"/>
    <mergeCell ref="D307:E307"/>
    <mergeCell ref="P215:T215"/>
    <mergeCell ref="P457:T457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P506:V506"/>
    <mergeCell ref="A60:Z60"/>
    <mergeCell ref="D494:E494"/>
    <mergeCell ref="P252:T252"/>
    <mergeCell ref="P81:T81"/>
    <mergeCell ref="D195:E195"/>
    <mergeCell ref="P379:T379"/>
    <mergeCell ref="P503:V503"/>
    <mergeCell ref="P279:V279"/>
    <mergeCell ref="P237:T237"/>
    <mergeCell ref="A474:O475"/>
    <mergeCell ref="D74:E74"/>
    <mergeCell ref="D68:E68"/>
    <mergeCell ref="D132:E132"/>
    <mergeCell ref="P89:T89"/>
    <mergeCell ref="P309:T309"/>
    <mergeCell ref="P505:V505"/>
    <mergeCell ref="D172:E172"/>
    <mergeCell ref="A156:O157"/>
    <mergeCell ref="P88:T88"/>
    <mergeCell ref="A444:O445"/>
    <mergeCell ref="P244:T244"/>
    <mergeCell ref="P73:T73"/>
    <mergeCell ref="P437:T437"/>
    <mergeCell ref="D493:E493"/>
    <mergeCell ref="V10:W10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W17:W18"/>
    <mergeCell ref="P90:V90"/>
    <mergeCell ref="A86:Z86"/>
    <mergeCell ref="P332:V332"/>
    <mergeCell ref="A331:O332"/>
    <mergeCell ref="P459:V459"/>
    <mergeCell ref="P217:V217"/>
    <mergeCell ref="P325:V325"/>
    <mergeCell ref="D300:E300"/>
    <mergeCell ref="D479:E479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P394:T394"/>
    <mergeCell ref="A380:O381"/>
    <mergeCell ref="D315:E315"/>
    <mergeCell ref="D442:E442"/>
    <mergeCell ref="A184:O185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D208:E208"/>
    <mergeCell ref="D8:M8"/>
    <mergeCell ref="P485:V485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P98:V98"/>
    <mergeCell ref="D94:E94"/>
    <mergeCell ref="P259:T259"/>
    <mergeCell ref="D209:E209"/>
    <mergeCell ref="A282:Z282"/>
    <mergeCell ref="P464:T464"/>
    <mergeCell ref="P166:T166"/>
    <mergeCell ref="P103:T103"/>
    <mergeCell ref="P59:V59"/>
    <mergeCell ref="P56:T56"/>
    <mergeCell ref="A266:Z266"/>
    <mergeCell ref="P235:V235"/>
    <mergeCell ref="A34:Z34"/>
    <mergeCell ref="P315:T315"/>
    <mergeCell ref="B510:B511"/>
    <mergeCell ref="P480:V480"/>
    <mergeCell ref="P280:V280"/>
    <mergeCell ref="D510:D511"/>
    <mergeCell ref="H1:Q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P413:T413"/>
    <mergeCell ref="P242:T242"/>
    <mergeCell ref="D353:E353"/>
    <mergeCell ref="D30:E30"/>
    <mergeCell ref="D67:E67"/>
    <mergeCell ref="D5:E5"/>
    <mergeCell ref="D303:E303"/>
    <mergeCell ref="A238:O239"/>
    <mergeCell ref="Y510:Y511"/>
    <mergeCell ref="P148:T148"/>
    <mergeCell ref="D69:E69"/>
    <mergeCell ref="P175:V175"/>
    <mergeCell ref="P54:T54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P337:T337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A468:Z468"/>
    <mergeCell ref="P268:T268"/>
    <mergeCell ref="D211:E211"/>
    <mergeCell ref="P130:V130"/>
    <mergeCell ref="P190:V190"/>
    <mergeCell ref="C510:C511"/>
    <mergeCell ref="E510:E511"/>
    <mergeCell ref="P479:T479"/>
    <mergeCell ref="D229:E229"/>
    <mergeCell ref="K510:K511"/>
    <mergeCell ref="M510:M511"/>
    <mergeCell ref="J510:J511"/>
    <mergeCell ref="L510:L511"/>
    <mergeCell ref="P211:T211"/>
    <mergeCell ref="D1:F1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A416:O417"/>
    <mergeCell ref="D329:E329"/>
    <mergeCell ref="AA509:AB509"/>
    <mergeCell ref="D77:E77"/>
    <mergeCell ref="P187:T187"/>
    <mergeCell ref="D108:E108"/>
    <mergeCell ref="A111:O112"/>
    <mergeCell ref="D369:E369"/>
    <mergeCell ref="A304:O305"/>
    <mergeCell ref="P223:T223"/>
    <mergeCell ref="P494:T494"/>
    <mergeCell ref="A480:O481"/>
    <mergeCell ref="A495:O496"/>
    <mergeCell ref="P491:V491"/>
    <mergeCell ref="P493:T493"/>
    <mergeCell ref="P486:V486"/>
    <mergeCell ref="A502:O507"/>
    <mergeCell ref="P489:T489"/>
    <mergeCell ref="P87:T87"/>
    <mergeCell ref="D335:E335"/>
    <mergeCell ref="A375:O376"/>
    <mergeCell ref="P245:T245"/>
    <mergeCell ref="D188:E188"/>
    <mergeCell ref="P224:T224"/>
    <mergeCell ref="P322:T322"/>
    <mergeCell ref="P260:T260"/>
    <mergeCell ref="D160:E160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D52:E52"/>
    <mergeCell ref="D27:E27"/>
    <mergeCell ref="A338:O339"/>
    <mergeCell ref="P208:T208"/>
    <mergeCell ref="D396:E396"/>
    <mergeCell ref="D137:E137"/>
    <mergeCell ref="P124:V124"/>
    <mergeCell ref="P360:V360"/>
    <mergeCell ref="A217:O218"/>
    <mergeCell ref="P151:V151"/>
    <mergeCell ref="P31:T31"/>
    <mergeCell ref="P329:T329"/>
    <mergeCell ref="Q9:R9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353:T353"/>
    <mergeCell ref="A265:Z265"/>
    <mergeCell ref="P303:T303"/>
    <mergeCell ref="P132:T132"/>
    <mergeCell ref="A357:Z357"/>
    <mergeCell ref="D63:E63"/>
    <mergeCell ref="D330:E330"/>
    <mergeCell ref="P304:V304"/>
    <mergeCell ref="D96:E9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115:E115"/>
    <mergeCell ref="D311:E311"/>
    <mergeCell ref="P55:T55"/>
    <mergeCell ref="P182:T182"/>
    <mergeCell ref="Q12:R12"/>
    <mergeCell ref="D261:E261"/>
    <mergeCell ref="D390:E390"/>
    <mergeCell ref="D167:E167"/>
    <mergeCell ref="P289:T289"/>
    <mergeCell ref="D403:E403"/>
    <mergeCell ref="D161:E161"/>
    <mergeCell ref="P238:V238"/>
    <mergeCell ref="P68:T68"/>
    <mergeCell ref="D147:E147"/>
    <mergeCell ref="A312:O313"/>
    <mergeCell ref="A5:C5"/>
    <mergeCell ref="A492:Z492"/>
    <mergeCell ref="P64:V64"/>
    <mergeCell ref="P135:V135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P380:V380"/>
    <mergeCell ref="P137:T137"/>
    <mergeCell ref="D9:E9"/>
    <mergeCell ref="P197:T197"/>
    <mergeCell ref="F9:G9"/>
    <mergeCell ref="P53:T53"/>
    <mergeCell ref="A12:M12"/>
    <mergeCell ref="P355:V355"/>
    <mergeCell ref="A180:Z180"/>
    <mergeCell ref="A411:Z411"/>
    <mergeCell ref="D343:E343"/>
    <mergeCell ref="A482:Z482"/>
    <mergeCell ref="P397:T397"/>
    <mergeCell ref="A240:Z240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D345:E345"/>
    <mergeCell ref="P138:T138"/>
    <mergeCell ref="P318:V318"/>
    <mergeCell ref="P256:V256"/>
    <mergeCell ref="P84:V84"/>
    <mergeCell ref="D43:E43"/>
    <mergeCell ref="A272:Z272"/>
    <mergeCell ref="A406:Z406"/>
    <mergeCell ref="T5:U5"/>
    <mergeCell ref="P76:T76"/>
    <mergeCell ref="V5:W5"/>
    <mergeCell ref="P374:T374"/>
    <mergeCell ref="P203:T203"/>
    <mergeCell ref="D488:E488"/>
    <mergeCell ref="P294:V294"/>
    <mergeCell ref="D233:E233"/>
    <mergeCell ref="P212:V212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507:V507"/>
    <mergeCell ref="A92:Z92"/>
    <mergeCell ref="P338:V338"/>
    <mergeCell ref="P71:V71"/>
    <mergeCell ref="P313:V313"/>
    <mergeCell ref="P444:V444"/>
    <mergeCell ref="P500:V500"/>
    <mergeCell ref="P58:V58"/>
    <mergeCell ref="P275:V275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D456:E456"/>
    <mergeCell ref="A325:O326"/>
    <mergeCell ref="D116:E116"/>
    <mergeCell ref="D414:E414"/>
    <mergeCell ref="A275:O276"/>
    <mergeCell ref="A498:Z49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326:V326"/>
    <mergeCell ref="D138:E138"/>
    <mergeCell ref="H17:H18"/>
    <mergeCell ref="P26:T26"/>
    <mergeCell ref="P324:T324"/>
    <mergeCell ref="D463:E463"/>
    <mergeCell ref="A270:O271"/>
    <mergeCell ref="P27:T27"/>
    <mergeCell ref="P15:T16"/>
    <mergeCell ref="D162:E162"/>
    <mergeCell ref="P210:T210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P233:T233"/>
    <mergeCell ref="D347:E347"/>
    <mergeCell ref="D114:E114"/>
    <mergeCell ref="D412:E412"/>
    <mergeCell ref="P143:T143"/>
    <mergeCell ref="A129:O130"/>
    <mergeCell ref="P441:T441"/>
    <mergeCell ref="D349:E349"/>
    <mergeCell ref="P157:V157"/>
    <mergeCell ref="P384:V384"/>
    <mergeCell ref="P213:V213"/>
    <mergeCell ref="A38:Z38"/>
    <mergeCell ref="P207:T207"/>
    <mergeCell ref="P299:T299"/>
    <mergeCell ref="P150:V150"/>
    <mergeCell ref="T510:T511"/>
    <mergeCell ref="A40:Z40"/>
    <mergeCell ref="P393:T393"/>
    <mergeCell ref="V510:V511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D198:E198"/>
    <mergeCell ref="D440:E440"/>
    <mergeCell ref="D269:E269"/>
    <mergeCell ref="D489:E489"/>
    <mergeCell ref="AA17:AA18"/>
    <mergeCell ref="H10:M10"/>
    <mergeCell ref="A377:Z377"/>
    <mergeCell ref="AC17:AC18"/>
    <mergeCell ref="A409:O410"/>
    <mergeCell ref="P108:T108"/>
    <mergeCell ref="P472:T472"/>
    <mergeCell ref="D393:E393"/>
    <mergeCell ref="D89:E89"/>
    <mergeCell ref="A72:Z72"/>
    <mergeCell ref="P254:T254"/>
    <mergeCell ref="P445:V445"/>
    <mergeCell ref="P251:T251"/>
    <mergeCell ref="P343:T343"/>
    <mergeCell ref="D420:E420"/>
    <mergeCell ref="D128:E128"/>
    <mergeCell ref="Z17:Z18"/>
    <mergeCell ref="AB17:AB18"/>
    <mergeCell ref="A13:M13"/>
    <mergeCell ref="A230:O231"/>
    <mergeCell ref="D87:E87"/>
    <mergeCell ref="P79:V79"/>
    <mergeCell ref="A367:Z367"/>
    <mergeCell ref="P115:T115"/>
    <mergeCell ref="V6:W9"/>
    <mergeCell ref="D199:E199"/>
    <mergeCell ref="P234:V234"/>
    <mergeCell ref="P109:T109"/>
    <mergeCell ref="D435:E435"/>
    <mergeCell ref="A404:O405"/>
    <mergeCell ref="D413:E413"/>
    <mergeCell ref="P345:T345"/>
    <mergeCell ref="D484:E484"/>
    <mergeCell ref="P274:T274"/>
    <mergeCell ref="P222:T222"/>
    <mergeCell ref="P193:T193"/>
    <mergeCell ref="P22:T22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D383:E383"/>
    <mergeCell ref="P164:T164"/>
    <mergeCell ref="H5:M5"/>
    <mergeCell ref="A154:Z154"/>
    <mergeCell ref="A214:Z214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D143:E143"/>
    <mergeCell ref="A85:Z85"/>
    <mergeCell ref="P398:T398"/>
    <mergeCell ref="A384:O385"/>
    <mergeCell ref="D368:E368"/>
    <mergeCell ref="P227:T227"/>
    <mergeCell ref="P177:T177"/>
    <mergeCell ref="P226:T226"/>
    <mergeCell ref="A294:O295"/>
    <mergeCell ref="P335:T335"/>
    <mergeCell ref="P269:T269"/>
    <mergeCell ref="D207:E207"/>
    <mergeCell ref="G17:G18"/>
    <mergeCell ref="P184:V184"/>
    <mergeCell ref="A450:O451"/>
    <mergeCell ref="D159:E159"/>
    <mergeCell ref="A232:Z232"/>
    <mergeCell ref="P188:T188"/>
    <mergeCell ref="I510:I511"/>
    <mergeCell ref="A467:Z467"/>
    <mergeCell ref="A296:Z296"/>
    <mergeCell ref="A461:Z461"/>
    <mergeCell ref="D288:E288"/>
    <mergeCell ref="P123:V123"/>
    <mergeCell ref="P421:V421"/>
    <mergeCell ref="D434:E434"/>
    <mergeCell ref="P488:T488"/>
    <mergeCell ref="D225:E225"/>
    <mergeCell ref="A399:O400"/>
    <mergeCell ref="P61:T61"/>
    <mergeCell ref="P359:T359"/>
    <mergeCell ref="A273:Z273"/>
    <mergeCell ref="A178:O179"/>
    <mergeCell ref="D436:E436"/>
    <mergeCell ref="D292:E292"/>
    <mergeCell ref="A510:A51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P134:V134"/>
    <mergeCell ref="P97:V97"/>
    <mergeCell ref="Q13:R13"/>
    <mergeCell ref="P339:V339"/>
    <mergeCell ref="D389:E389"/>
    <mergeCell ref="A220:Z220"/>
    <mergeCell ref="A318:O319"/>
    <mergeCell ref="P114:T114"/>
    <mergeCell ref="P241:T241"/>
    <mergeCell ref="P41:T41"/>
    <mergeCell ref="P483:T483"/>
    <mergeCell ref="D155:E155"/>
    <mergeCell ref="D22:E22"/>
    <mergeCell ref="AA510:AA511"/>
    <mergeCell ref="D449:E449"/>
    <mergeCell ref="P284:V284"/>
    <mergeCell ref="P478:T478"/>
    <mergeCell ref="D321:E321"/>
    <mergeCell ref="P278:T278"/>
    <mergeCell ref="P129:V129"/>
    <mergeCell ref="P101:T101"/>
    <mergeCell ref="D215:E215"/>
    <mergeCell ref="A426:O427"/>
    <mergeCell ref="A255:O256"/>
    <mergeCell ref="A364:O365"/>
    <mergeCell ref="P415:T415"/>
    <mergeCell ref="A168:O169"/>
    <mergeCell ref="D455:E455"/>
    <mergeCell ref="G510:G511"/>
    <mergeCell ref="D457:E457"/>
    <mergeCell ref="I509:S509"/>
    <mergeCell ref="D223:E223"/>
    <mergeCell ref="A141:Z141"/>
    <mergeCell ref="A144:O145"/>
    <mergeCell ref="P502:V502"/>
    <mergeCell ref="S510:S511"/>
    <mergeCell ref="U510:U511"/>
    <mergeCell ref="M17:M18"/>
    <mergeCell ref="A469:Z469"/>
    <mergeCell ref="P336:T336"/>
    <mergeCell ref="O17:O18"/>
    <mergeCell ref="A248:Z248"/>
    <mergeCell ref="P174:V174"/>
    <mergeCell ref="P350:V350"/>
    <mergeCell ref="P410:V410"/>
    <mergeCell ref="P481:V481"/>
    <mergeCell ref="P102:T102"/>
    <mergeCell ref="P189:V189"/>
    <mergeCell ref="P196:T196"/>
    <mergeCell ref="D177:E177"/>
    <mergeCell ref="P354:T354"/>
    <mergeCell ref="D226:E226"/>
    <mergeCell ref="P183:T183"/>
    <mergeCell ref="D164:E164"/>
    <mergeCell ref="D462:E462"/>
    <mergeCell ref="P62:T62"/>
    <mergeCell ref="D397:E397"/>
    <mergeCell ref="P78:V78"/>
    <mergeCell ref="P376:V376"/>
    <mergeCell ref="P128:T128"/>
    <mergeCell ref="D310:E310"/>
    <mergeCell ref="P2:W3"/>
    <mergeCell ref="P133:T133"/>
    <mergeCell ref="P127:T127"/>
    <mergeCell ref="P298:T298"/>
    <mergeCell ref="P198:T198"/>
    <mergeCell ref="D437:E437"/>
    <mergeCell ref="P369:T369"/>
    <mergeCell ref="D241:E241"/>
    <mergeCell ref="F510:F511"/>
    <mergeCell ref="P347:T347"/>
    <mergeCell ref="P218:V218"/>
    <mergeCell ref="H510:H511"/>
    <mergeCell ref="A371:O372"/>
    <mergeCell ref="P412:T412"/>
    <mergeCell ref="D228:E228"/>
    <mergeCell ref="P312:V312"/>
    <mergeCell ref="A170:Z170"/>
    <mergeCell ref="D35:E35"/>
    <mergeCell ref="A23:O24"/>
    <mergeCell ref="D10:E10"/>
    <mergeCell ref="F10:G10"/>
    <mergeCell ref="D243:E243"/>
    <mergeCell ref="P349:T349"/>
    <mergeCell ref="P420:T420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253:T253"/>
    <mergeCell ref="D392:E392"/>
    <mergeCell ref="D221:E221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A20:Z20"/>
    <mergeCell ref="A125:Z125"/>
    <mergeCell ref="P371:V371"/>
    <mergeCell ref="D252:E252"/>
    <mergeCell ref="P110:T110"/>
    <mergeCell ref="A107:Z107"/>
    <mergeCell ref="A51:Z51"/>
    <mergeCell ref="A83:O84"/>
    <mergeCell ref="P93:T93"/>
    <mergeCell ref="A39:Z39"/>
    <mergeCell ref="A44:O45"/>
    <mergeCell ref="P301:T301"/>
    <mergeCell ref="P255:V255"/>
    <mergeCell ref="A64:O65"/>
    <mergeCell ref="P35:T35"/>
    <mergeCell ref="D254:E254"/>
    <mergeCell ref="P231:V231"/>
    <mergeCell ref="P308:T308"/>
    <mergeCell ref="P283:T283"/>
    <mergeCell ref="D93:E93"/>
    <mergeCell ref="P122:T122"/>
    <mergeCell ref="P43:T43"/>
    <mergeCell ref="D328:E328"/>
    <mergeCell ref="P65:V65"/>
    <mergeCell ref="P484:T484"/>
    <mergeCell ref="D483:E483"/>
    <mergeCell ref="A362:Z362"/>
    <mergeCell ref="D237:E237"/>
    <mergeCell ref="P285:V285"/>
    <mergeCell ref="P383:T383"/>
    <mergeCell ref="A263:O264"/>
    <mergeCell ref="P121:T121"/>
    <mergeCell ref="D29:E29"/>
    <mergeCell ref="P344:T344"/>
    <mergeCell ref="D216:E216"/>
    <mergeCell ref="A134:O135"/>
    <mergeCell ref="P426:V426"/>
    <mergeCell ref="P463:T463"/>
    <mergeCell ref="D398:E398"/>
    <mergeCell ref="D454:E454"/>
    <mergeCell ref="D391:E391"/>
    <mergeCell ref="P263:V263"/>
    <mergeCell ref="A126:Z126"/>
    <mergeCell ref="A424:Z424"/>
    <mergeCell ref="D251:E251"/>
    <mergeCell ref="P385:V385"/>
    <mergeCell ref="P216:T216"/>
    <mergeCell ref="P52:T52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476:Z476"/>
    <mergeCell ref="P201:V201"/>
    <mergeCell ref="P473:T473"/>
    <mergeCell ref="A459:O460"/>
    <mergeCell ref="P471:T471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163:E163"/>
    <mergeCell ref="P434:T434"/>
    <mergeCell ref="P305:V305"/>
    <mergeCell ref="D244:E244"/>
    <mergeCell ref="P228:T228"/>
    <mergeCell ref="V12:W12"/>
    <mergeCell ref="A200:O201"/>
    <mergeCell ref="D458:E458"/>
    <mergeCell ref="D433:E433"/>
    <mergeCell ref="D262:E262"/>
    <mergeCell ref="P368:T368"/>
    <mergeCell ref="P408:T408"/>
    <mergeCell ref="A249:Z249"/>
    <mergeCell ref="P510:P511"/>
    <mergeCell ref="D336:E336"/>
    <mergeCell ref="R510:R511"/>
    <mergeCell ref="P293:T293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P450:V450"/>
    <mergeCell ref="D196:E196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N17:N18"/>
    <mergeCell ref="A58:O59"/>
    <mergeCell ref="P501:V501"/>
    <mergeCell ref="A500:O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D471:E471"/>
    <mergeCell ref="A131:Z131"/>
    <mergeCell ref="X17:X18"/>
    <mergeCell ref="P307:T307"/>
    <mergeCell ref="D250:E250"/>
    <mergeCell ref="D110:E110"/>
    <mergeCell ref="D408:E408"/>
    <mergeCell ref="P499:T499"/>
    <mergeCell ref="D171:E171"/>
    <mergeCell ref="P495:V495"/>
    <mergeCell ref="A320:Z320"/>
    <mergeCell ref="P351:V351"/>
    <mergeCell ref="A176:Z176"/>
    <mergeCell ref="A8:C8"/>
    <mergeCell ref="D293:E293"/>
    <mergeCell ref="A153:Z153"/>
    <mergeCell ref="D268:E268"/>
    <mergeCell ref="D395:E395"/>
    <mergeCell ref="P449:T449"/>
    <mergeCell ref="P496:V496"/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2025-09-15T08:03:56Z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