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008A9A-2FB0-49D4-9F1D-48C4ACBD8B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Y496" i="1" s="1"/>
  <c r="P493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P479" i="1"/>
  <c r="BO478" i="1"/>
  <c r="BM478" i="1"/>
  <c r="Y478" i="1"/>
  <c r="BP478" i="1" s="1"/>
  <c r="BO477" i="1"/>
  <c r="BM477" i="1"/>
  <c r="Y477" i="1"/>
  <c r="Y480" i="1" s="1"/>
  <c r="P477" i="1"/>
  <c r="X475" i="1"/>
  <c r="X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Y365" i="1" s="1"/>
  <c r="X361" i="1"/>
  <c r="X360" i="1"/>
  <c r="BO359" i="1"/>
  <c r="BM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Y356" i="1" s="1"/>
  <c r="P354" i="1"/>
  <c r="BP353" i="1"/>
  <c r="BO353" i="1"/>
  <c r="BN353" i="1"/>
  <c r="BM353" i="1"/>
  <c r="Z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Y350" i="1" s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Z288" i="1"/>
  <c r="Y288" i="1"/>
  <c r="BP288" i="1" s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Y234" i="1" s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Z188" i="1" s="1"/>
  <c r="P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Y151" i="1" s="1"/>
  <c r="P147" i="1"/>
  <c r="X145" i="1"/>
  <c r="X144" i="1"/>
  <c r="BO143" i="1"/>
  <c r="BM143" i="1"/>
  <c r="Y143" i="1"/>
  <c r="H512" i="1" s="1"/>
  <c r="P143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81" i="1" l="1"/>
  <c r="BN81" i="1"/>
  <c r="Z81" i="1"/>
  <c r="BP110" i="1"/>
  <c r="BN110" i="1"/>
  <c r="Z110" i="1"/>
  <c r="Y156" i="1"/>
  <c r="BP155" i="1"/>
  <c r="BN155" i="1"/>
  <c r="Z155" i="1"/>
  <c r="Z156" i="1" s="1"/>
  <c r="BP159" i="1"/>
  <c r="BN159" i="1"/>
  <c r="Z159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Z283" i="1"/>
  <c r="Z284" i="1" s="1"/>
  <c r="BP302" i="1"/>
  <c r="BN302" i="1"/>
  <c r="Z302" i="1"/>
  <c r="BP335" i="1"/>
  <c r="BN335" i="1"/>
  <c r="Z335" i="1"/>
  <c r="BP391" i="1"/>
  <c r="BN391" i="1"/>
  <c r="Z391" i="1"/>
  <c r="BP454" i="1"/>
  <c r="BN454" i="1"/>
  <c r="Z454" i="1"/>
  <c r="Z30" i="1"/>
  <c r="BN30" i="1"/>
  <c r="Z57" i="1"/>
  <c r="BN57" i="1"/>
  <c r="Z69" i="1"/>
  <c r="BN69" i="1"/>
  <c r="Y79" i="1"/>
  <c r="BP95" i="1"/>
  <c r="BN95" i="1"/>
  <c r="Z95" i="1"/>
  <c r="BP127" i="1"/>
  <c r="BN127" i="1"/>
  <c r="Z127" i="1"/>
  <c r="BP167" i="1"/>
  <c r="BN167" i="1"/>
  <c r="Z167" i="1"/>
  <c r="BP171" i="1"/>
  <c r="BN171" i="1"/>
  <c r="Z171" i="1"/>
  <c r="BP203" i="1"/>
  <c r="BN203" i="1"/>
  <c r="Z203" i="1"/>
  <c r="BP253" i="1"/>
  <c r="BN253" i="1"/>
  <c r="Z253" i="1"/>
  <c r="BP262" i="1"/>
  <c r="BN262" i="1"/>
  <c r="Z262" i="1"/>
  <c r="BP290" i="1"/>
  <c r="BN290" i="1"/>
  <c r="Z290" i="1"/>
  <c r="BP324" i="1"/>
  <c r="BN324" i="1"/>
  <c r="Z324" i="1"/>
  <c r="BP347" i="1"/>
  <c r="BN347" i="1"/>
  <c r="Z347" i="1"/>
  <c r="BP403" i="1"/>
  <c r="BN403" i="1"/>
  <c r="Z403" i="1"/>
  <c r="BP464" i="1"/>
  <c r="BN464" i="1"/>
  <c r="Z464" i="1"/>
  <c r="Y84" i="1"/>
  <c r="E512" i="1"/>
  <c r="F512" i="1"/>
  <c r="Y118" i="1"/>
  <c r="Y130" i="1"/>
  <c r="Y338" i="1"/>
  <c r="U512" i="1"/>
  <c r="Y270" i="1"/>
  <c r="BN283" i="1"/>
  <c r="BP283" i="1"/>
  <c r="Y284" i="1"/>
  <c r="BN288" i="1"/>
  <c r="BP292" i="1"/>
  <c r="BN292" i="1"/>
  <c r="Z292" i="1"/>
  <c r="BP308" i="1"/>
  <c r="BN308" i="1"/>
  <c r="Z308" i="1"/>
  <c r="BP321" i="1"/>
  <c r="BN321" i="1"/>
  <c r="Z321" i="1"/>
  <c r="Y332" i="1"/>
  <c r="BP328" i="1"/>
  <c r="BN328" i="1"/>
  <c r="Z328" i="1"/>
  <c r="BP345" i="1"/>
  <c r="BN345" i="1"/>
  <c r="Z345" i="1"/>
  <c r="BP359" i="1"/>
  <c r="BN359" i="1"/>
  <c r="Z359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BP432" i="1"/>
  <c r="BN432" i="1"/>
  <c r="Z432" i="1"/>
  <c r="BP439" i="1"/>
  <c r="BN439" i="1"/>
  <c r="Z439" i="1"/>
  <c r="BP448" i="1"/>
  <c r="BN448" i="1"/>
  <c r="Z448" i="1"/>
  <c r="Y466" i="1"/>
  <c r="BP462" i="1"/>
  <c r="BN462" i="1"/>
  <c r="Z462" i="1"/>
  <c r="X502" i="1"/>
  <c r="Y32" i="1"/>
  <c r="Z28" i="1"/>
  <c r="BN28" i="1"/>
  <c r="Z42" i="1"/>
  <c r="BN42" i="1"/>
  <c r="D512" i="1"/>
  <c r="Z55" i="1"/>
  <c r="BN55" i="1"/>
  <c r="Z61" i="1"/>
  <c r="BN61" i="1"/>
  <c r="BP61" i="1"/>
  <c r="Y64" i="1"/>
  <c r="Z67" i="1"/>
  <c r="BN67" i="1"/>
  <c r="BP67" i="1"/>
  <c r="Y70" i="1"/>
  <c r="Z73" i="1"/>
  <c r="BN73" i="1"/>
  <c r="BP73" i="1"/>
  <c r="Y78" i="1"/>
  <c r="Z77" i="1"/>
  <c r="BN77" i="1"/>
  <c r="Y83" i="1"/>
  <c r="Z88" i="1"/>
  <c r="BN88" i="1"/>
  <c r="Z93" i="1"/>
  <c r="BN93" i="1"/>
  <c r="BP93" i="1"/>
  <c r="Y98" i="1"/>
  <c r="Z102" i="1"/>
  <c r="BN102" i="1"/>
  <c r="Z108" i="1"/>
  <c r="BN108" i="1"/>
  <c r="BP108" i="1"/>
  <c r="Y111" i="1"/>
  <c r="Z114" i="1"/>
  <c r="BN114" i="1"/>
  <c r="BP114" i="1"/>
  <c r="Y119" i="1"/>
  <c r="Z122" i="1"/>
  <c r="BN122" i="1"/>
  <c r="Z133" i="1"/>
  <c r="BN133" i="1"/>
  <c r="Y139" i="1"/>
  <c r="Z149" i="1"/>
  <c r="I512" i="1"/>
  <c r="Y169" i="1"/>
  <c r="Z161" i="1"/>
  <c r="BN161" i="1"/>
  <c r="Z165" i="1"/>
  <c r="BN165" i="1"/>
  <c r="Y175" i="1"/>
  <c r="Z173" i="1"/>
  <c r="BN173" i="1"/>
  <c r="Y185" i="1"/>
  <c r="Z195" i="1"/>
  <c r="BN195" i="1"/>
  <c r="Z199" i="1"/>
  <c r="BN199" i="1"/>
  <c r="Y213" i="1"/>
  <c r="Z205" i="1"/>
  <c r="BN205" i="1"/>
  <c r="Z209" i="1"/>
  <c r="BN209" i="1"/>
  <c r="Z215" i="1"/>
  <c r="BN215" i="1"/>
  <c r="BP215" i="1"/>
  <c r="K512" i="1"/>
  <c r="Z227" i="1"/>
  <c r="BN227" i="1"/>
  <c r="Z228" i="1"/>
  <c r="BN228" i="1"/>
  <c r="Z237" i="1"/>
  <c r="Z238" i="1" s="1"/>
  <c r="BN237" i="1"/>
  <c r="BP237" i="1"/>
  <c r="Y238" i="1"/>
  <c r="Z241" i="1"/>
  <c r="BN241" i="1"/>
  <c r="BP241" i="1"/>
  <c r="Z242" i="1"/>
  <c r="BN242" i="1"/>
  <c r="Z251" i="1"/>
  <c r="BN251" i="1"/>
  <c r="Z267" i="1"/>
  <c r="BN267" i="1"/>
  <c r="BP300" i="1"/>
  <c r="BN300" i="1"/>
  <c r="Z300" i="1"/>
  <c r="BP316" i="1"/>
  <c r="BN316" i="1"/>
  <c r="Z316" i="1"/>
  <c r="BP322" i="1"/>
  <c r="BN322" i="1"/>
  <c r="Z322" i="1"/>
  <c r="Y331" i="1"/>
  <c r="BP337" i="1"/>
  <c r="BN337" i="1"/>
  <c r="Z337" i="1"/>
  <c r="BP349" i="1"/>
  <c r="BN349" i="1"/>
  <c r="Z349" i="1"/>
  <c r="BP369" i="1"/>
  <c r="BN369" i="1"/>
  <c r="Z369" i="1"/>
  <c r="BP393" i="1"/>
  <c r="BN393" i="1"/>
  <c r="Z393" i="1"/>
  <c r="Y409" i="1"/>
  <c r="BP408" i="1"/>
  <c r="BN408" i="1"/>
  <c r="Z408" i="1"/>
  <c r="Z409" i="1" s="1"/>
  <c r="Y416" i="1"/>
  <c r="BP412" i="1"/>
  <c r="BN412" i="1"/>
  <c r="Z412" i="1"/>
  <c r="BP435" i="1"/>
  <c r="BN435" i="1"/>
  <c r="Z435" i="1"/>
  <c r="BP440" i="1"/>
  <c r="BN440" i="1"/>
  <c r="Z440" i="1"/>
  <c r="BP456" i="1"/>
  <c r="BN456" i="1"/>
  <c r="Z456" i="1"/>
  <c r="Y475" i="1"/>
  <c r="BP470" i="1"/>
  <c r="BN470" i="1"/>
  <c r="Z470" i="1"/>
  <c r="Y355" i="1"/>
  <c r="Y417" i="1"/>
  <c r="Y459" i="1"/>
  <c r="Y465" i="1"/>
  <c r="H9" i="1"/>
  <c r="A10" i="1"/>
  <c r="B512" i="1"/>
  <c r="X503" i="1"/>
  <c r="X504" i="1"/>
  <c r="X506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BN68" i="1"/>
  <c r="BP68" i="1"/>
  <c r="Z74" i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BN94" i="1"/>
  <c r="BP94" i="1"/>
  <c r="Z96" i="1"/>
  <c r="BN96" i="1"/>
  <c r="Z101" i="1"/>
  <c r="BN101" i="1"/>
  <c r="BP101" i="1"/>
  <c r="Z103" i="1"/>
  <c r="BN103" i="1"/>
  <c r="Y106" i="1"/>
  <c r="Z109" i="1"/>
  <c r="BN109" i="1"/>
  <c r="BP109" i="1"/>
  <c r="Z115" i="1"/>
  <c r="BN115" i="1"/>
  <c r="BP115" i="1"/>
  <c r="Z117" i="1"/>
  <c r="BN117" i="1"/>
  <c r="Z121" i="1"/>
  <c r="Z123" i="1" s="1"/>
  <c r="BN121" i="1"/>
  <c r="BP121" i="1"/>
  <c r="Y124" i="1"/>
  <c r="G512" i="1"/>
  <c r="Z128" i="1"/>
  <c r="Z129" i="1" s="1"/>
  <c r="BN128" i="1"/>
  <c r="BP128" i="1"/>
  <c r="Y129" i="1"/>
  <c r="Z132" i="1"/>
  <c r="Z134" i="1" s="1"/>
  <c r="BN132" i="1"/>
  <c r="BP132" i="1"/>
  <c r="Y135" i="1"/>
  <c r="Z138" i="1"/>
  <c r="Z139" i="1" s="1"/>
  <c r="BN138" i="1"/>
  <c r="BP138" i="1"/>
  <c r="Z143" i="1"/>
  <c r="Z144" i="1" s="1"/>
  <c r="BN143" i="1"/>
  <c r="BP143" i="1"/>
  <c r="Y144" i="1"/>
  <c r="Z147" i="1"/>
  <c r="BN147" i="1"/>
  <c r="BP147" i="1"/>
  <c r="BN149" i="1"/>
  <c r="Y150" i="1"/>
  <c r="Y168" i="1"/>
  <c r="Y174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F9" i="1"/>
  <c r="J9" i="1"/>
  <c r="Y45" i="1"/>
  <c r="Y58" i="1"/>
  <c r="Y91" i="1"/>
  <c r="Y105" i="1"/>
  <c r="Y145" i="1"/>
  <c r="Z148" i="1"/>
  <c r="BN148" i="1"/>
  <c r="Y157" i="1"/>
  <c r="Z160" i="1"/>
  <c r="BN160" i="1"/>
  <c r="Z162" i="1"/>
  <c r="BN162" i="1"/>
  <c r="Z164" i="1"/>
  <c r="BN164" i="1"/>
  <c r="Z166" i="1"/>
  <c r="BN166" i="1"/>
  <c r="Z172" i="1"/>
  <c r="Z174" i="1" s="1"/>
  <c r="BN172" i="1"/>
  <c r="J512" i="1"/>
  <c r="Z183" i="1"/>
  <c r="Z184" i="1" s="1"/>
  <c r="BN183" i="1"/>
  <c r="Y184" i="1"/>
  <c r="Z187" i="1"/>
  <c r="Z189" i="1" s="1"/>
  <c r="BN187" i="1"/>
  <c r="BP187" i="1"/>
  <c r="BP188" i="1"/>
  <c r="BN188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Y218" i="1"/>
  <c r="Y231" i="1"/>
  <c r="Y235" i="1"/>
  <c r="Y247" i="1"/>
  <c r="L512" i="1"/>
  <c r="Y255" i="1"/>
  <c r="BP260" i="1"/>
  <c r="BN260" i="1"/>
  <c r="Z260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216" i="1"/>
  <c r="Z217" i="1" s="1"/>
  <c r="BN216" i="1"/>
  <c r="Z221" i="1"/>
  <c r="BN221" i="1"/>
  <c r="BP221" i="1"/>
  <c r="Z223" i="1"/>
  <c r="BN223" i="1"/>
  <c r="Z224" i="1"/>
  <c r="BN224" i="1"/>
  <c r="Z226" i="1"/>
  <c r="BN226" i="1"/>
  <c r="Z229" i="1"/>
  <c r="BN229" i="1"/>
  <c r="Y230" i="1"/>
  <c r="Z233" i="1"/>
  <c r="Z234" i="1" s="1"/>
  <c r="BN233" i="1"/>
  <c r="BP233" i="1"/>
  <c r="Z243" i="1"/>
  <c r="BN243" i="1"/>
  <c r="Z245" i="1"/>
  <c r="BN245" i="1"/>
  <c r="Z250" i="1"/>
  <c r="BN250" i="1"/>
  <c r="BP250" i="1"/>
  <c r="Z252" i="1"/>
  <c r="BN252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Y325" i="1"/>
  <c r="BP329" i="1"/>
  <c r="BN329" i="1"/>
  <c r="Z329" i="1"/>
  <c r="O512" i="1"/>
  <c r="Y271" i="1"/>
  <c r="Y276" i="1"/>
  <c r="Y285" i="1"/>
  <c r="R512" i="1"/>
  <c r="Y294" i="1"/>
  <c r="S512" i="1"/>
  <c r="Z336" i="1"/>
  <c r="BN336" i="1"/>
  <c r="BP336" i="1"/>
  <c r="Y339" i="1"/>
  <c r="T512" i="1"/>
  <c r="Z344" i="1"/>
  <c r="Z350" i="1" s="1"/>
  <c r="BN344" i="1"/>
  <c r="BP344" i="1"/>
  <c r="Z346" i="1"/>
  <c r="BN346" i="1"/>
  <c r="Z348" i="1"/>
  <c r="BN348" i="1"/>
  <c r="Y351" i="1"/>
  <c r="Z354" i="1"/>
  <c r="Z355" i="1" s="1"/>
  <c r="BN354" i="1"/>
  <c r="BP354" i="1"/>
  <c r="Z358" i="1"/>
  <c r="BN358" i="1"/>
  <c r="BP358" i="1"/>
  <c r="Y361" i="1"/>
  <c r="Z363" i="1"/>
  <c r="Z364" i="1" s="1"/>
  <c r="BN363" i="1"/>
  <c r="BP363" i="1"/>
  <c r="Y364" i="1"/>
  <c r="Z368" i="1"/>
  <c r="BN368" i="1"/>
  <c r="BP368" i="1"/>
  <c r="Z370" i="1"/>
  <c r="BN370" i="1"/>
  <c r="Y371" i="1"/>
  <c r="Z374" i="1"/>
  <c r="Z375" i="1" s="1"/>
  <c r="BN374" i="1"/>
  <c r="BP374" i="1"/>
  <c r="Y375" i="1"/>
  <c r="Z378" i="1"/>
  <c r="Z380" i="1" s="1"/>
  <c r="BN378" i="1"/>
  <c r="BP378" i="1"/>
  <c r="Y381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BN402" i="1"/>
  <c r="BP402" i="1"/>
  <c r="Y405" i="1"/>
  <c r="W512" i="1"/>
  <c r="Y410" i="1"/>
  <c r="Z413" i="1"/>
  <c r="BN413" i="1"/>
  <c r="BP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3" i="1"/>
  <c r="BN433" i="1"/>
  <c r="BP434" i="1"/>
  <c r="BN434" i="1"/>
  <c r="Z434" i="1"/>
  <c r="BP438" i="1"/>
  <c r="BN438" i="1"/>
  <c r="Z438" i="1"/>
  <c r="Y372" i="1"/>
  <c r="Y400" i="1"/>
  <c r="Y422" i="1"/>
  <c r="Y427" i="1"/>
  <c r="Z512" i="1"/>
  <c r="Y445" i="1"/>
  <c r="Y444" i="1"/>
  <c r="BP436" i="1"/>
  <c r="BN436" i="1"/>
  <c r="Z436" i="1"/>
  <c r="Z441" i="1"/>
  <c r="BN441" i="1"/>
  <c r="Z443" i="1"/>
  <c r="BN443" i="1"/>
  <c r="Z447" i="1"/>
  <c r="Z450" i="1" s="1"/>
  <c r="BN447" i="1"/>
  <c r="BP447" i="1"/>
  <c r="Z449" i="1"/>
  <c r="BN449" i="1"/>
  <c r="Y450" i="1"/>
  <c r="Z453" i="1"/>
  <c r="Z459" i="1" s="1"/>
  <c r="BN453" i="1"/>
  <c r="BP453" i="1"/>
  <c r="Z455" i="1"/>
  <c r="BN455" i="1"/>
  <c r="Z457" i="1"/>
  <c r="BN457" i="1"/>
  <c r="Y460" i="1"/>
  <c r="Z463" i="1"/>
  <c r="Z465" i="1" s="1"/>
  <c r="BN463" i="1"/>
  <c r="BP463" i="1"/>
  <c r="Z471" i="1"/>
  <c r="BN471" i="1"/>
  <c r="Z473" i="1"/>
  <c r="BN473" i="1"/>
  <c r="Y474" i="1"/>
  <c r="Z477" i="1"/>
  <c r="BN477" i="1"/>
  <c r="BP477" i="1"/>
  <c r="Z478" i="1"/>
  <c r="BN478" i="1"/>
  <c r="Y481" i="1"/>
  <c r="Z484" i="1"/>
  <c r="BN484" i="1"/>
  <c r="Y485" i="1"/>
  <c r="Z488" i="1"/>
  <c r="BN488" i="1"/>
  <c r="BP488" i="1"/>
  <c r="Y491" i="1"/>
  <c r="Y495" i="1"/>
  <c r="Y501" i="1"/>
  <c r="AA512" i="1"/>
  <c r="Z479" i="1"/>
  <c r="BN479" i="1"/>
  <c r="Z483" i="1"/>
  <c r="Z485" i="1" s="1"/>
  <c r="BN483" i="1"/>
  <c r="BP483" i="1"/>
  <c r="Z489" i="1"/>
  <c r="BN489" i="1"/>
  <c r="Z493" i="1"/>
  <c r="Z495" i="1" s="1"/>
  <c r="BN493" i="1"/>
  <c r="BP493" i="1"/>
  <c r="Z499" i="1"/>
  <c r="Z500" i="1" s="1"/>
  <c r="BN499" i="1"/>
  <c r="BP499" i="1"/>
  <c r="Y500" i="1"/>
  <c r="Z404" i="1" l="1"/>
  <c r="Z360" i="1"/>
  <c r="Z338" i="1"/>
  <c r="Z331" i="1"/>
  <c r="Z325" i="1"/>
  <c r="Z212" i="1"/>
  <c r="Z111" i="1"/>
  <c r="Z105" i="1"/>
  <c r="Z70" i="1"/>
  <c r="Z32" i="1"/>
  <c r="Z474" i="1"/>
  <c r="Z416" i="1"/>
  <c r="Z263" i="1"/>
  <c r="Z294" i="1"/>
  <c r="Y504" i="1"/>
  <c r="Z168" i="1"/>
  <c r="Z118" i="1"/>
  <c r="Z97" i="1"/>
  <c r="Z78" i="1"/>
  <c r="Z399" i="1"/>
  <c r="Z246" i="1"/>
  <c r="Y503" i="1"/>
  <c r="Y506" i="1"/>
  <c r="Y505" i="1"/>
  <c r="Z444" i="1"/>
  <c r="Z230" i="1"/>
  <c r="Z304" i="1"/>
  <c r="Z150" i="1"/>
  <c r="X505" i="1"/>
  <c r="Z480" i="1"/>
  <c r="Z490" i="1"/>
  <c r="Z371" i="1"/>
  <c r="Z312" i="1"/>
  <c r="Z255" i="1"/>
  <c r="Z200" i="1"/>
  <c r="Z90" i="1"/>
  <c r="Z58" i="1"/>
  <c r="Z44" i="1"/>
  <c r="Y502" i="1"/>
  <c r="Z507" i="1" l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<sst xmlns="http://schemas.openxmlformats.org/spreadsheetml/2006/main" count="2218" uniqueCount="794">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</sst>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6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9" t="s">
        <v>0</v>
      </c>
      <c r="E1" s="587"/>
      <c r="F1" s="587"/>
      <c r="G1" s="12" t="s">
        <v>1</v>
      </c>
      <c r="H1" s="63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91" t="s">
        <v>8</v>
      </c>
      <c r="B5" s="582"/>
      <c r="C5" s="583"/>
      <c r="D5" s="648"/>
      <c r="E5" s="649"/>
      <c r="F5" s="835" t="s">
        <v>9</v>
      </c>
      <c r="G5" s="583"/>
      <c r="H5" s="648" t="s">
        <v>793</v>
      </c>
      <c r="I5" s="793"/>
      <c r="J5" s="793"/>
      <c r="K5" s="793"/>
      <c r="L5" s="793"/>
      <c r="M5" s="649"/>
      <c r="N5" s="58"/>
      <c r="P5" s="24" t="s">
        <v>10</v>
      </c>
      <c r="Q5" s="854">
        <v>45917</v>
      </c>
      <c r="R5" s="666"/>
      <c r="T5" s="726" t="s">
        <v>11</v>
      </c>
      <c r="U5" s="637"/>
      <c r="V5" s="728" t="s">
        <v>12</v>
      </c>
      <c r="W5" s="666"/>
      <c r="AB5" s="51"/>
      <c r="AC5" s="51"/>
      <c r="AD5" s="51"/>
      <c r="AE5" s="51"/>
    </row>
    <row r="6" spans="1:32" s="548" customFormat="1" ht="24" customHeight="1" x14ac:dyDescent="0.2">
      <c r="A6" s="691" t="s">
        <v>13</v>
      </c>
      <c r="B6" s="582"/>
      <c r="C6" s="583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66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Среда</v>
      </c>
      <c r="R6" s="561"/>
      <c r="T6" s="712" t="s">
        <v>16</v>
      </c>
      <c r="U6" s="637"/>
      <c r="V6" s="780" t="s">
        <v>17</v>
      </c>
      <c r="W6" s="7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79"/>
      <c r="N7" s="60"/>
      <c r="P7" s="24"/>
      <c r="Q7" s="42"/>
      <c r="R7" s="42"/>
      <c r="T7" s="556"/>
      <c r="U7" s="637"/>
      <c r="V7" s="781"/>
      <c r="W7" s="782"/>
      <c r="AB7" s="51"/>
      <c r="AC7" s="51"/>
      <c r="AD7" s="51"/>
      <c r="AE7" s="51"/>
    </row>
    <row r="8" spans="1:32" s="548" customFormat="1" ht="25.5" customHeight="1" x14ac:dyDescent="0.2">
      <c r="A8" s="873" t="s">
        <v>18</v>
      </c>
      <c r="B8" s="558"/>
      <c r="C8" s="559"/>
      <c r="D8" s="699" t="s">
        <v>19</v>
      </c>
      <c r="E8" s="700"/>
      <c r="F8" s="700"/>
      <c r="G8" s="700"/>
      <c r="H8" s="700"/>
      <c r="I8" s="700"/>
      <c r="J8" s="700"/>
      <c r="K8" s="700"/>
      <c r="L8" s="700"/>
      <c r="M8" s="701"/>
      <c r="N8" s="61"/>
      <c r="P8" s="24" t="s">
        <v>20</v>
      </c>
      <c r="Q8" s="678">
        <v>0.5</v>
      </c>
      <c r="R8" s="679"/>
      <c r="T8" s="556"/>
      <c r="U8" s="637"/>
      <c r="V8" s="781"/>
      <c r="W8" s="782"/>
      <c r="AB8" s="51"/>
      <c r="AC8" s="51"/>
      <c r="AD8" s="51"/>
      <c r="AE8" s="51"/>
    </row>
    <row r="9" spans="1:32" s="548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2"/>
      <c r="E9" s="57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9"/>
      <c r="P9" s="26" t="s">
        <v>21</v>
      </c>
      <c r="Q9" s="662"/>
      <c r="R9" s="663"/>
      <c r="T9" s="556"/>
      <c r="U9" s="637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2"/>
      <c r="E10" s="57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68" t="str">
        <f>IFERROR(VLOOKUP($D$10,Proxy,2,FALSE),"")</f>
        <v/>
      </c>
      <c r="I10" s="556"/>
      <c r="J10" s="556"/>
      <c r="K10" s="556"/>
      <c r="L10" s="556"/>
      <c r="M10" s="556"/>
      <c r="N10" s="547"/>
      <c r="P10" s="26" t="s">
        <v>22</v>
      </c>
      <c r="Q10" s="713"/>
      <c r="R10" s="714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14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30</v>
      </c>
      <c r="Q12" s="678"/>
      <c r="R12" s="679"/>
      <c r="S12" s="23"/>
      <c r="U12" s="24"/>
      <c r="V12" s="587"/>
      <c r="W12" s="556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32</v>
      </c>
      <c r="Q13" s="814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3" t="s">
        <v>34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0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44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43"/>
      <c r="R17" s="643"/>
      <c r="S17" s="643"/>
      <c r="T17" s="644"/>
      <c r="U17" s="878" t="s">
        <v>51</v>
      </c>
      <c r="V17" s="583"/>
      <c r="W17" s="584" t="s">
        <v>52</v>
      </c>
      <c r="X17" s="584" t="s">
        <v>53</v>
      </c>
      <c r="Y17" s="879" t="s">
        <v>54</v>
      </c>
      <c r="Z17" s="776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45"/>
      <c r="E18" s="647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45"/>
      <c r="Q18" s="646"/>
      <c r="R18" s="646"/>
      <c r="S18" s="646"/>
      <c r="T18" s="647"/>
      <c r="U18" s="67" t="s">
        <v>61</v>
      </c>
      <c r="V18" s="67" t="s">
        <v>62</v>
      </c>
      <c r="W18" s="585"/>
      <c r="X18" s="585"/>
      <c r="Y18" s="880"/>
      <c r="Z18" s="777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604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5"/>
      <c r="AB20" s="545"/>
      <c r="AC20" s="545"/>
    </row>
    <row r="21" spans="1:68" ht="14.25" hidden="1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6"/>
      <c r="AB21" s="546"/>
      <c r="AC21" s="546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3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3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6"/>
      <c r="AB25" s="546"/>
      <c r="AC25" s="546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9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3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3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6"/>
      <c r="AB34" s="546"/>
      <c r="AC34" s="546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3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3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hidden="1" customHeight="1" x14ac:dyDescent="0.25">
      <c r="A39" s="604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5"/>
      <c r="AB39" s="545"/>
      <c r="AC39" s="545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60</v>
      </c>
      <c r="Y41" s="552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32</v>
      </c>
      <c r="Y42" s="552">
        <f>IFERROR(IF(X42="",0,CEILING((X42/$H42),1)*$H42),"")</f>
        <v>32</v>
      </c>
      <c r="Z42" s="36">
        <f>IFERROR(IF(Y42=0,"",ROUNDUP(Y42/H42,0)*0.00902),"")</f>
        <v>7.2160000000000002E-2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33.68</v>
      </c>
      <c r="BN42" s="64">
        <f>IFERROR(Y42*I42/H42,"0")</f>
        <v>33.68</v>
      </c>
      <c r="BO42" s="64">
        <f>IFERROR(1/J42*(X42/H42),"0")</f>
        <v>6.0606060606060608E-2</v>
      </c>
      <c r="BP42" s="64">
        <f>IFERROR(1/J42*(Y42/H42),"0")</f>
        <v>6.0606060606060608E-2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2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3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13.555555555555555</v>
      </c>
      <c r="Y44" s="553">
        <f>IFERROR(Y41/H41,"0")+IFERROR(Y42/H42,"0")+IFERROR(Y43/H43,"0")</f>
        <v>14</v>
      </c>
      <c r="Z44" s="553">
        <f>IFERROR(IF(Z41="",0,Z41),"0")+IFERROR(IF(Z42="",0,Z42),"0")+IFERROR(IF(Z43="",0,Z43),"0")</f>
        <v>0.18604000000000001</v>
      </c>
      <c r="AA44" s="554"/>
      <c r="AB44" s="554"/>
      <c r="AC44" s="55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3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92</v>
      </c>
      <c r="Y45" s="553">
        <f>IFERROR(SUM(Y41:Y43),"0")</f>
        <v>96.800000000000011</v>
      </c>
      <c r="Z45" s="37"/>
      <c r="AA45" s="554"/>
      <c r="AB45" s="554"/>
      <c r="AC45" s="554"/>
    </row>
    <row r="46" spans="1:68" ht="14.25" hidden="1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6"/>
      <c r="AB46" s="546"/>
      <c r="AC46" s="546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3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3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04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5"/>
      <c r="AB50" s="545"/>
      <c r="AC50" s="545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6"/>
      <c r="AB51" s="546"/>
      <c r="AC51" s="546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910</v>
      </c>
      <c r="Y53" s="552">
        <f t="shared" si="6"/>
        <v>918.00000000000011</v>
      </c>
      <c r="Z53" s="36">
        <f>IFERROR(IF(Y53=0,"",ROUNDUP(Y53/H53,0)*0.01898),"")</f>
        <v>1.6133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946.65277777777771</v>
      </c>
      <c r="BN53" s="64">
        <f t="shared" si="8"/>
        <v>954.97500000000002</v>
      </c>
      <c r="BO53" s="64">
        <f t="shared" si="9"/>
        <v>1.3165509259259258</v>
      </c>
      <c r="BP53" s="64">
        <f t="shared" si="10"/>
        <v>1.328125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247.5</v>
      </c>
      <c r="Y57" s="552">
        <f t="shared" si="6"/>
        <v>247.5</v>
      </c>
      <c r="Z57" s="36">
        <f>IFERROR(IF(Y57=0,"",ROUNDUP(Y57/H57,0)*0.00902),"")</f>
        <v>0.49609999999999999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259.04999999999995</v>
      </c>
      <c r="BN57" s="64">
        <f t="shared" si="8"/>
        <v>259.04999999999995</v>
      </c>
      <c r="BO57" s="64">
        <f t="shared" si="9"/>
        <v>0.41666666666666669</v>
      </c>
      <c r="BP57" s="64">
        <f t="shared" si="10"/>
        <v>0.41666666666666669</v>
      </c>
    </row>
    <row r="58" spans="1:68" x14ac:dyDescent="0.2">
      <c r="A58" s="562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3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139.25925925925924</v>
      </c>
      <c r="Y58" s="553">
        <f>IFERROR(Y52/H52,"0")+IFERROR(Y53/H53,"0")+IFERROR(Y54/H54,"0")+IFERROR(Y55/H55,"0")+IFERROR(Y56/H56,"0")+IFERROR(Y57/H57,"0")</f>
        <v>140</v>
      </c>
      <c r="Z58" s="553">
        <f>IFERROR(IF(Z52="",0,Z52),"0")+IFERROR(IF(Z53="",0,Z53),"0")+IFERROR(IF(Z54="",0,Z54),"0")+IFERROR(IF(Z55="",0,Z55),"0")+IFERROR(IF(Z56="",0,Z56),"0")+IFERROR(IF(Z57="",0,Z57),"0")</f>
        <v>2.1093999999999999</v>
      </c>
      <c r="AA58" s="554"/>
      <c r="AB58" s="554"/>
      <c r="AC58" s="55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3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1157.5</v>
      </c>
      <c r="Y59" s="553">
        <f>IFERROR(SUM(Y52:Y57),"0")</f>
        <v>1165.5</v>
      </c>
      <c r="Z59" s="37"/>
      <c r="AA59" s="554"/>
      <c r="AB59" s="554"/>
      <c r="AC59" s="554"/>
    </row>
    <row r="60" spans="1:68" ht="14.25" hidden="1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440</v>
      </c>
      <c r="Y61" s="552">
        <f>IFERROR(IF(X61="",0,CEILING((X61/$H61),1)*$H61),"")</f>
        <v>442.8</v>
      </c>
      <c r="Z61" s="36">
        <f>IFERROR(IF(Y61=0,"",ROUNDUP(Y61/H61,0)*0.01898),"")</f>
        <v>0.77817999999999998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457.72222222222217</v>
      </c>
      <c r="BN61" s="64">
        <f>IFERROR(Y61*I61/H61,"0")</f>
        <v>460.63499999999999</v>
      </c>
      <c r="BO61" s="64">
        <f>IFERROR(1/J61*(X61/H61),"0")</f>
        <v>0.63657407407407407</v>
      </c>
      <c r="BP61" s="64">
        <f>IFERROR(1/J61*(Y61/H61),"0")</f>
        <v>0.640625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5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81</v>
      </c>
      <c r="Y63" s="552">
        <f>IFERROR(IF(X63="",0,CEILING((X63/$H63),1)*$H63),"")</f>
        <v>81</v>
      </c>
      <c r="Z63" s="36">
        <f>IFERROR(IF(Y63=0,"",ROUNDUP(Y63/H63,0)*0.00651),"")</f>
        <v>0.1953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86.399999999999991</v>
      </c>
      <c r="BN63" s="64">
        <f>IFERROR(Y63*I63/H63,"0")</f>
        <v>86.399999999999991</v>
      </c>
      <c r="BO63" s="64">
        <f>IFERROR(1/J63*(X63/H63),"0")</f>
        <v>0.16483516483516483</v>
      </c>
      <c r="BP63" s="64">
        <f>IFERROR(1/J63*(Y63/H63),"0")</f>
        <v>0.16483516483516483</v>
      </c>
    </row>
    <row r="64" spans="1:68" x14ac:dyDescent="0.2">
      <c r="A64" s="562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3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70.740740740740733</v>
      </c>
      <c r="Y64" s="553">
        <f>IFERROR(Y61/H61,"0")+IFERROR(Y62/H62,"0")+IFERROR(Y63/H63,"0")</f>
        <v>71</v>
      </c>
      <c r="Z64" s="553">
        <f>IFERROR(IF(Z61="",0,Z61),"0")+IFERROR(IF(Z62="",0,Z62),"0")+IFERROR(IF(Z63="",0,Z63),"0")</f>
        <v>0.97348000000000001</v>
      </c>
      <c r="AA64" s="554"/>
      <c r="AB64" s="554"/>
      <c r="AC64" s="55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3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521</v>
      </c>
      <c r="Y65" s="553">
        <f>IFERROR(SUM(Y61:Y63),"0")</f>
        <v>523.79999999999995</v>
      </c>
      <c r="Z65" s="37"/>
      <c r="AA65" s="554"/>
      <c r="AB65" s="554"/>
      <c r="AC65" s="554"/>
    </row>
    <row r="66" spans="1:68" ht="14.25" hidden="1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6"/>
      <c r="AB66" s="546"/>
      <c r="AC66" s="546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2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3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3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6"/>
      <c r="AB72" s="546"/>
      <c r="AC72" s="546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2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3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3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6"/>
      <c r="AB80" s="546"/>
      <c r="AC80" s="546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2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3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3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04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5"/>
      <c r="AB85" s="545"/>
      <c r="AC85" s="545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70</v>
      </c>
      <c r="Y87" s="552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72.819444444444429</v>
      </c>
      <c r="BN87" s="64">
        <f>IFERROR(Y87*I87/H87,"0")</f>
        <v>78.64500000000001</v>
      </c>
      <c r="BO87" s="64">
        <f>IFERROR(1/J87*(X87/H87),"0")</f>
        <v>0.10127314814814814</v>
      </c>
      <c r="BP87" s="64">
        <f>IFERROR(1/J87*(Y87/H87),"0")</f>
        <v>0.109375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27</v>
      </c>
      <c r="Y89" s="552">
        <f>IFERROR(IF(X89="",0,CEILING((X89/$H89),1)*$H89),"")</f>
        <v>27</v>
      </c>
      <c r="Z89" s="36">
        <f>IFERROR(IF(Y89=0,"",ROUNDUP(Y89/H89,0)*0.00902),"")</f>
        <v>5.4120000000000001E-2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28.26</v>
      </c>
      <c r="BN89" s="64">
        <f>IFERROR(Y89*I89/H89,"0")</f>
        <v>28.26</v>
      </c>
      <c r="BO89" s="64">
        <f>IFERROR(1/J89*(X89/H89),"0")</f>
        <v>4.5454545454545456E-2</v>
      </c>
      <c r="BP89" s="64">
        <f>IFERROR(1/J89*(Y89/H89),"0")</f>
        <v>4.5454545454545456E-2</v>
      </c>
    </row>
    <row r="90" spans="1:68" x14ac:dyDescent="0.2">
      <c r="A90" s="562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3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12.481481481481481</v>
      </c>
      <c r="Y90" s="553">
        <f>IFERROR(Y87/H87,"0")+IFERROR(Y88/H88,"0")+IFERROR(Y89/H89,"0")</f>
        <v>13</v>
      </c>
      <c r="Z90" s="553">
        <f>IFERROR(IF(Z87="",0,Z87),"0")+IFERROR(IF(Z88="",0,Z88),"0")+IFERROR(IF(Z89="",0,Z89),"0")</f>
        <v>0.18698000000000001</v>
      </c>
      <c r="AA90" s="554"/>
      <c r="AB90" s="554"/>
      <c r="AC90" s="55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3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97</v>
      </c>
      <c r="Y91" s="553">
        <f>IFERROR(SUM(Y87:Y89),"0")</f>
        <v>102.60000000000001</v>
      </c>
      <c r="Z91" s="37"/>
      <c r="AA91" s="554"/>
      <c r="AB91" s="554"/>
      <c r="AC91" s="554"/>
    </row>
    <row r="92" spans="1:68" ht="14.25" hidden="1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2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98</v>
      </c>
      <c r="Y93" s="552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104.27925925925926</v>
      </c>
      <c r="BN93" s="64">
        <f>IFERROR(Y93*I93/H93,"0")</f>
        <v>112.047</v>
      </c>
      <c r="BO93" s="64">
        <f>IFERROR(1/J93*(X93/H93),"0")</f>
        <v>0.18904320987654322</v>
      </c>
      <c r="BP93" s="64">
        <f>IFERROR(1/J93*(Y93/H93),"0")</f>
        <v>0.203125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16.2</v>
      </c>
      <c r="Y95" s="552">
        <f>IFERROR(IF(X95="",0,CEILING((X95/$H95),1)*$H95),"")</f>
        <v>16.200000000000003</v>
      </c>
      <c r="Z95" s="36">
        <f>IFERROR(IF(Y95=0,"",ROUNDUP(Y95/H95,0)*0.00651),"")</f>
        <v>3.9059999999999997E-2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17.711999999999996</v>
      </c>
      <c r="BN95" s="64">
        <f>IFERROR(Y95*I95/H95,"0")</f>
        <v>17.712000000000003</v>
      </c>
      <c r="BO95" s="64">
        <f>IFERROR(1/J95*(X95/H95),"0")</f>
        <v>3.2967032967032968E-2</v>
      </c>
      <c r="BP95" s="64">
        <f>IFERROR(1/J95*(Y95/H95),"0")</f>
        <v>3.2967032967032975E-2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2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3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18.098765432098766</v>
      </c>
      <c r="Y97" s="553">
        <f>IFERROR(Y93/H93,"0")+IFERROR(Y94/H94,"0")+IFERROR(Y95/H95,"0")+IFERROR(Y96/H96,"0")</f>
        <v>19</v>
      </c>
      <c r="Z97" s="553">
        <f>IFERROR(IF(Z93="",0,Z93),"0")+IFERROR(IF(Z94="",0,Z94),"0")+IFERROR(IF(Z95="",0,Z95),"0")+IFERROR(IF(Z96="",0,Z96),"0")</f>
        <v>0.2858</v>
      </c>
      <c r="AA97" s="554"/>
      <c r="AB97" s="554"/>
      <c r="AC97" s="55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3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114.2</v>
      </c>
      <c r="Y98" s="553">
        <f>IFERROR(SUM(Y93:Y96),"0")</f>
        <v>121.5</v>
      </c>
      <c r="Z98" s="37"/>
      <c r="AA98" s="554"/>
      <c r="AB98" s="554"/>
      <c r="AC98" s="554"/>
    </row>
    <row r="99" spans="1:68" ht="16.5" hidden="1" customHeight="1" x14ac:dyDescent="0.25">
      <c r="A99" s="604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5"/>
      <c r="AB99" s="545"/>
      <c r="AC99" s="545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10</v>
      </c>
      <c r="Y101" s="552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10.402777777777777</v>
      </c>
      <c r="BN101" s="64">
        <f>IFERROR(Y101*I101/H101,"0")</f>
        <v>11.234999999999999</v>
      </c>
      <c r="BO101" s="64">
        <f>IFERROR(1/J101*(X101/H101),"0")</f>
        <v>1.4467592592592591E-2</v>
      </c>
      <c r="BP101" s="64">
        <f>IFERROR(1/J101*(Y101/H101),"0")</f>
        <v>1.5625E-2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3.75</v>
      </c>
      <c r="Y102" s="552">
        <f>IFERROR(IF(X102="",0,CEILING((X102/$H102),1)*$H102),"")</f>
        <v>3.75</v>
      </c>
      <c r="Z102" s="36">
        <f>IFERROR(IF(Y102=0,"",ROUNDUP(Y102/H102,0)*0.00902),"")</f>
        <v>9.0200000000000002E-3</v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3.96</v>
      </c>
      <c r="BN102" s="64">
        <f>IFERROR(Y102*I102/H102,"0")</f>
        <v>3.96</v>
      </c>
      <c r="BO102" s="64">
        <f>IFERROR(1/J102*(X102/H102),"0")</f>
        <v>7.575757575757576E-3</v>
      </c>
      <c r="BP102" s="64">
        <f>IFERROR(1/J102*(Y102/H102),"0")</f>
        <v>7.575757575757576E-3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5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2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3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1.9259259259259258</v>
      </c>
      <c r="Y105" s="553">
        <f>IFERROR(Y101/H101,"0")+IFERROR(Y102/H102,"0")+IFERROR(Y103/H103,"0")+IFERROR(Y104/H104,"0")</f>
        <v>2</v>
      </c>
      <c r="Z105" s="553">
        <f>IFERROR(IF(Z101="",0,Z101),"0")+IFERROR(IF(Z102="",0,Z102),"0")+IFERROR(IF(Z103="",0,Z103),"0")+IFERROR(IF(Z104="",0,Z104),"0")</f>
        <v>2.8000000000000001E-2</v>
      </c>
      <c r="AA105" s="554"/>
      <c r="AB105" s="554"/>
      <c r="AC105" s="55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3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13.75</v>
      </c>
      <c r="Y106" s="553">
        <f>IFERROR(SUM(Y101:Y104),"0")</f>
        <v>14.55</v>
      </c>
      <c r="Z106" s="37"/>
      <c r="AA106" s="554"/>
      <c r="AB106" s="554"/>
      <c r="AC106" s="554"/>
    </row>
    <row r="107" spans="1:68" ht="14.25" hidden="1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6"/>
      <c r="AB107" s="546"/>
      <c r="AC107" s="546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2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3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3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30</v>
      </c>
      <c r="Y114" s="552">
        <f>IFERROR(IF(X114="",0,CEILING((X114/$H114),1)*$H114),"")</f>
        <v>32.4</v>
      </c>
      <c r="Z114" s="36">
        <f>IFERROR(IF(Y114=0,"",ROUNDUP(Y114/H114,0)*0.01898),"")</f>
        <v>7.5920000000000001E-2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31.9</v>
      </c>
      <c r="BN114" s="64">
        <f>IFERROR(Y114*I114/H114,"0")</f>
        <v>34.451999999999998</v>
      </c>
      <c r="BO114" s="64">
        <f>IFERROR(1/J114*(X114/H114),"0")</f>
        <v>5.7870370370370371E-2</v>
      </c>
      <c r="BP114" s="64">
        <f>IFERROR(1/J114*(Y114/H114),"0")</f>
        <v>6.25E-2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20.7</v>
      </c>
      <c r="Y116" s="552">
        <f>IFERROR(IF(X116="",0,CEILING((X116/$H116),1)*$H116),"")</f>
        <v>21.6</v>
      </c>
      <c r="Z116" s="36">
        <f>IFERROR(IF(Y116=0,"",ROUNDUP(Y116/H116,0)*0.00651),"")</f>
        <v>5.2080000000000001E-2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22.631999999999998</v>
      </c>
      <c r="BN116" s="64">
        <f>IFERROR(Y116*I116/H116,"0")</f>
        <v>23.616</v>
      </c>
      <c r="BO116" s="64">
        <f>IFERROR(1/J116*(X116/H116),"0")</f>
        <v>4.2124542124542128E-2</v>
      </c>
      <c r="BP116" s="64">
        <f>IFERROR(1/J116*(Y116/H116),"0")</f>
        <v>4.3956043956043959E-2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2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3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11.37037037037037</v>
      </c>
      <c r="Y118" s="553">
        <f>IFERROR(Y114/H114,"0")+IFERROR(Y115/H115,"0")+IFERROR(Y116/H116,"0")+IFERROR(Y117/H117,"0")</f>
        <v>12</v>
      </c>
      <c r="Z118" s="553">
        <f>IFERROR(IF(Z114="",0,Z114),"0")+IFERROR(IF(Z115="",0,Z115),"0")+IFERROR(IF(Z116="",0,Z116),"0")+IFERROR(IF(Z117="",0,Z117),"0")</f>
        <v>0.128</v>
      </c>
      <c r="AA118" s="554"/>
      <c r="AB118" s="554"/>
      <c r="AC118" s="55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3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50.7</v>
      </c>
      <c r="Y119" s="553">
        <f>IFERROR(SUM(Y114:Y117),"0")</f>
        <v>54</v>
      </c>
      <c r="Z119" s="37"/>
      <c r="AA119" s="554"/>
      <c r="AB119" s="554"/>
      <c r="AC119" s="554"/>
    </row>
    <row r="120" spans="1:68" ht="14.25" hidden="1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6"/>
      <c r="AB120" s="546"/>
      <c r="AC120" s="546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2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3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3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04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5"/>
      <c r="AB125" s="545"/>
      <c r="AC125" s="545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11.2</v>
      </c>
      <c r="Y127" s="552">
        <f>IFERROR(IF(X127="",0,CEILING((X127/$H127),1)*$H127),"")</f>
        <v>12.8</v>
      </c>
      <c r="Z127" s="36">
        <f>IFERROR(IF(Y127=0,"",ROUNDUP(Y127/H127,0)*0.00651),"")</f>
        <v>2.6040000000000001E-2</v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11.829999999999998</v>
      </c>
      <c r="BN127" s="64">
        <f>IFERROR(Y127*I127/H127,"0")</f>
        <v>13.52</v>
      </c>
      <c r="BO127" s="64">
        <f>IFERROR(1/J127*(X127/H127),"0")</f>
        <v>1.9230769230769228E-2</v>
      </c>
      <c r="BP127" s="64">
        <f>IFERROR(1/J127*(Y127/H127),"0")</f>
        <v>2.197802197802198E-2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2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3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3.4999999999999996</v>
      </c>
      <c r="Y129" s="553">
        <f>IFERROR(Y127/H127,"0")+IFERROR(Y128/H128,"0")</f>
        <v>4</v>
      </c>
      <c r="Z129" s="553">
        <f>IFERROR(IF(Z127="",0,Z127),"0")+IFERROR(IF(Z128="",0,Z128),"0")</f>
        <v>2.6040000000000001E-2</v>
      </c>
      <c r="AA129" s="554"/>
      <c r="AB129" s="554"/>
      <c r="AC129" s="554"/>
    </row>
    <row r="130" spans="1:68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3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11.2</v>
      </c>
      <c r="Y130" s="553">
        <f>IFERROR(SUM(Y127:Y128),"0")</f>
        <v>12.8</v>
      </c>
      <c r="Z130" s="37"/>
      <c r="AA130" s="554"/>
      <c r="AB130" s="554"/>
      <c r="AC130" s="554"/>
    </row>
    <row r="131" spans="1:68" ht="14.25" hidden="1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6"/>
      <c r="AB131" s="546"/>
      <c r="AC131" s="546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2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3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3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6"/>
      <c r="AB136" s="546"/>
      <c r="AC136" s="546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2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3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3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04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5"/>
      <c r="AB141" s="545"/>
      <c r="AC141" s="545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6"/>
      <c r="AB142" s="546"/>
      <c r="AC142" s="546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2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3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3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35</v>
      </c>
      <c r="Y147" s="552">
        <f>IFERROR(IF(X147="",0,CEILING((X147/$H147),1)*$H147),"")</f>
        <v>36</v>
      </c>
      <c r="Z147" s="36">
        <f>IFERROR(IF(Y147=0,"",ROUNDUP(Y147/H147,0)*0.01898),"")</f>
        <v>7.5920000000000001E-2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37.275000000000006</v>
      </c>
      <c r="BN147" s="64">
        <f>IFERROR(Y147*I147/H147,"0")</f>
        <v>38.340000000000003</v>
      </c>
      <c r="BO147" s="64">
        <f>IFERROR(1/J147*(X147/H147),"0")</f>
        <v>6.0763888888888888E-2</v>
      </c>
      <c r="BP147" s="64">
        <f>IFERROR(1/J147*(Y147/H147),"0")</f>
        <v>6.25E-2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15</v>
      </c>
      <c r="Y149" s="552">
        <f>IFERROR(IF(X149="",0,CEILING((X149/$H149),1)*$H149),"")</f>
        <v>18</v>
      </c>
      <c r="Z149" s="36">
        <f>IFERROR(IF(Y149=0,"",ROUNDUP(Y149/H149,0)*0.01898),"")</f>
        <v>3.7960000000000001E-2</v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15.975000000000001</v>
      </c>
      <c r="BN149" s="64">
        <f>IFERROR(Y149*I149/H149,"0")</f>
        <v>19.170000000000002</v>
      </c>
      <c r="BO149" s="64">
        <f>IFERROR(1/J149*(X149/H149),"0")</f>
        <v>2.6041666666666668E-2</v>
      </c>
      <c r="BP149" s="64">
        <f>IFERROR(1/J149*(Y149/H149),"0")</f>
        <v>3.125E-2</v>
      </c>
    </row>
    <row r="150" spans="1:68" x14ac:dyDescent="0.2">
      <c r="A150" s="562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3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5.5555555555555554</v>
      </c>
      <c r="Y150" s="553">
        <f>IFERROR(Y147/H147,"0")+IFERROR(Y148/H148,"0")+IFERROR(Y149/H149,"0")</f>
        <v>6</v>
      </c>
      <c r="Z150" s="553">
        <f>IFERROR(IF(Z147="",0,Z147),"0")+IFERROR(IF(Z148="",0,Z148),"0")+IFERROR(IF(Z149="",0,Z149),"0")</f>
        <v>0.11388000000000001</v>
      </c>
      <c r="AA150" s="554"/>
      <c r="AB150" s="554"/>
      <c r="AC150" s="554"/>
    </row>
    <row r="151" spans="1:68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3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50</v>
      </c>
      <c r="Y151" s="553">
        <f>IFERROR(SUM(Y147:Y149),"0")</f>
        <v>54</v>
      </c>
      <c r="Z151" s="37"/>
      <c r="AA151" s="554"/>
      <c r="AB151" s="554"/>
      <c r="AC151" s="554"/>
    </row>
    <row r="152" spans="1:68" ht="27.75" hidden="1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hidden="1" customHeight="1" x14ac:dyDescent="0.25">
      <c r="A153" s="604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5"/>
      <c r="AB153" s="545"/>
      <c r="AC153" s="545"/>
    </row>
    <row r="154" spans="1:68" ht="14.25" hidden="1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6"/>
      <c r="AB154" s="546"/>
      <c r="AC154" s="546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2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3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3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24</v>
      </c>
      <c r="Y159" s="552">
        <f t="shared" ref="Y159:Y167" si="11">IFERROR(IF(X159="",0,CEILING((X159/$H159),1)*$H159),"")</f>
        <v>25.200000000000003</v>
      </c>
      <c r="Z159" s="36">
        <f>IFERROR(IF(Y159=0,"",ROUNDUP(Y159/H159,0)*0.00902),"")</f>
        <v>5.4120000000000001E-2</v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25.542857142857141</v>
      </c>
      <c r="BN159" s="64">
        <f t="shared" ref="BN159:BN167" si="13">IFERROR(Y159*I159/H159,"0")</f>
        <v>26.82</v>
      </c>
      <c r="BO159" s="64">
        <f t="shared" ref="BO159:BO167" si="14">IFERROR(1/J159*(X159/H159),"0")</f>
        <v>4.3290043290043295E-2</v>
      </c>
      <c r="BP159" s="64">
        <f t="shared" ref="BP159:BP167" si="15">IFERROR(1/J159*(Y159/H159),"0")</f>
        <v>4.5454545454545456E-2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4.1999999999999993</v>
      </c>
      <c r="Y162" s="552">
        <f t="shared" si="11"/>
        <v>4.2</v>
      </c>
      <c r="Z162" s="36">
        <f>IFERROR(IF(Y162=0,"",ROUNDUP(Y162/H162,0)*0.00502),"")</f>
        <v>1.004E-2</v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4.4599999999999991</v>
      </c>
      <c r="BN162" s="64">
        <f t="shared" si="13"/>
        <v>4.46</v>
      </c>
      <c r="BO162" s="64">
        <f t="shared" si="14"/>
        <v>8.5470085470085461E-3</v>
      </c>
      <c r="BP162" s="64">
        <f t="shared" si="15"/>
        <v>8.5470085470085479E-3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2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3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7.7142857142857135</v>
      </c>
      <c r="Y168" s="553">
        <f>IFERROR(Y159/H159,"0")+IFERROR(Y160/H160,"0")+IFERROR(Y161/H161,"0")+IFERROR(Y162/H162,"0")+IFERROR(Y163/H163,"0")+IFERROR(Y164/H164,"0")+IFERROR(Y165/H165,"0")+IFERROR(Y166/H166,"0")+IFERROR(Y167/H167,"0")</f>
        <v>8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6.4159999999999995E-2</v>
      </c>
      <c r="AA168" s="554"/>
      <c r="AB168" s="554"/>
      <c r="AC168" s="554"/>
    </row>
    <row r="169" spans="1:68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3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28.2</v>
      </c>
      <c r="Y169" s="553">
        <f>IFERROR(SUM(Y159:Y167),"0")</f>
        <v>29.400000000000002</v>
      </c>
      <c r="Z169" s="37"/>
      <c r="AA169" s="554"/>
      <c r="AB169" s="554"/>
      <c r="AC169" s="554"/>
    </row>
    <row r="170" spans="1:68" ht="14.25" hidden="1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6"/>
      <c r="AB170" s="546"/>
      <c r="AC170" s="546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2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3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3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6"/>
      <c r="AB176" s="546"/>
      <c r="AC176" s="546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2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3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3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04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5"/>
      <c r="AB180" s="545"/>
      <c r="AC180" s="545"/>
    </row>
    <row r="181" spans="1:68" ht="14.25" hidden="1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6"/>
      <c r="AB181" s="546"/>
      <c r="AC181" s="546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2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3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3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6"/>
      <c r="AB186" s="546"/>
      <c r="AC186" s="546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2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3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3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50</v>
      </c>
      <c r="Y192" s="552">
        <f t="shared" ref="Y192:Y199" si="16">IFERROR(IF(X192="",0,CEILING((X192/$H192),1)*$H192),"")</f>
        <v>54</v>
      </c>
      <c r="Z192" s="36">
        <f>IFERROR(IF(Y192=0,"",ROUNDUP(Y192/H192,0)*0.00902),"")</f>
        <v>9.0200000000000002E-2</v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51.944444444444443</v>
      </c>
      <c r="BN192" s="64">
        <f t="shared" ref="BN192:BN199" si="18">IFERROR(Y192*I192/H192,"0")</f>
        <v>56.099999999999994</v>
      </c>
      <c r="BO192" s="64">
        <f t="shared" ref="BO192:BO199" si="19">IFERROR(1/J192*(X192/H192),"0")</f>
        <v>7.0145903479236812E-2</v>
      </c>
      <c r="BP192" s="64">
        <f t="shared" ref="BP192:BP199" si="20">IFERROR(1/J192*(Y192/H192),"0")</f>
        <v>7.575757575757576E-2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20</v>
      </c>
      <c r="Y193" s="552">
        <f t="shared" si="16"/>
        <v>21.6</v>
      </c>
      <c r="Z193" s="36">
        <f>IFERROR(IF(Y193=0,"",ROUNDUP(Y193/H193,0)*0.00902),"")</f>
        <v>3.6080000000000001E-2</v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20.777777777777779</v>
      </c>
      <c r="BN193" s="64">
        <f t="shared" si="18"/>
        <v>22.44</v>
      </c>
      <c r="BO193" s="64">
        <f t="shared" si="19"/>
        <v>2.8058361391694722E-2</v>
      </c>
      <c r="BP193" s="64">
        <f t="shared" si="20"/>
        <v>3.0303030303030304E-2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30</v>
      </c>
      <c r="Y194" s="552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30</v>
      </c>
      <c r="Y195" s="552">
        <f t="shared" si="16"/>
        <v>32.400000000000006</v>
      </c>
      <c r="Z195" s="36">
        <f>IFERROR(IF(Y195=0,"",ROUNDUP(Y195/H195,0)*0.00902),"")</f>
        <v>5.4120000000000001E-2</v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31.166666666666668</v>
      </c>
      <c r="BN195" s="64">
        <f t="shared" si="18"/>
        <v>33.660000000000004</v>
      </c>
      <c r="BO195" s="64">
        <f t="shared" si="19"/>
        <v>4.208754208754209E-2</v>
      </c>
      <c r="BP195" s="64">
        <f t="shared" si="20"/>
        <v>4.5454545454545463E-2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2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3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24.074074074074076</v>
      </c>
      <c r="Y200" s="553">
        <f>IFERROR(Y192/H192,"0")+IFERROR(Y193/H193,"0")+IFERROR(Y194/H194,"0")+IFERROR(Y195/H195,"0")+IFERROR(Y196/H196,"0")+IFERROR(Y197/H197,"0")+IFERROR(Y198/H198,"0")+IFERROR(Y199/H199,"0")</f>
        <v>26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0.23452000000000001</v>
      </c>
      <c r="AA200" s="554"/>
      <c r="AB200" s="554"/>
      <c r="AC200" s="554"/>
    </row>
    <row r="201" spans="1:68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3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130</v>
      </c>
      <c r="Y201" s="553">
        <f>IFERROR(SUM(Y192:Y199),"0")</f>
        <v>140.4</v>
      </c>
      <c r="Z201" s="37"/>
      <c r="AA201" s="554"/>
      <c r="AB201" s="554"/>
      <c r="AC201" s="554"/>
    </row>
    <row r="202" spans="1:68" ht="14.25" hidden="1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6"/>
      <c r="AB202" s="546"/>
      <c r="AC202" s="546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14</v>
      </c>
      <c r="Y206" s="552">
        <f t="shared" si="21"/>
        <v>14.399999999999999</v>
      </c>
      <c r="Z206" s="36">
        <f t="shared" ref="Z206:Z211" si="26">IFERROR(IF(Y206=0,"",ROUNDUP(Y206/H206,0)*0.00651),"")</f>
        <v>3.9059999999999997E-2</v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15.574999999999999</v>
      </c>
      <c r="BN206" s="64">
        <f t="shared" si="23"/>
        <v>16.019999999999996</v>
      </c>
      <c r="BO206" s="64">
        <f t="shared" si="24"/>
        <v>3.2051282051282055E-2</v>
      </c>
      <c r="BP206" s="64">
        <f t="shared" si="25"/>
        <v>3.2967032967032968E-2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9.4500000000000011</v>
      </c>
      <c r="Y208" s="552">
        <f t="shared" si="21"/>
        <v>9.6</v>
      </c>
      <c r="Z208" s="36">
        <f t="shared" si="26"/>
        <v>2.6040000000000001E-2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10.442250000000001</v>
      </c>
      <c r="BN208" s="64">
        <f t="shared" si="23"/>
        <v>10.608000000000001</v>
      </c>
      <c r="BO208" s="64">
        <f t="shared" si="24"/>
        <v>2.1634615384615388E-2</v>
      </c>
      <c r="BP208" s="64">
        <f t="shared" si="25"/>
        <v>2.197802197802198E-2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9</v>
      </c>
      <c r="Y209" s="552">
        <f t="shared" si="21"/>
        <v>9.6</v>
      </c>
      <c r="Z209" s="36">
        <f t="shared" si="26"/>
        <v>2.6040000000000001E-2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9.9450000000000021</v>
      </c>
      <c r="BN209" s="64">
        <f t="shared" si="23"/>
        <v>10.608000000000001</v>
      </c>
      <c r="BO209" s="64">
        <f t="shared" si="24"/>
        <v>2.0604395604395608E-2</v>
      </c>
      <c r="BP209" s="64">
        <f t="shared" si="25"/>
        <v>2.197802197802198E-2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8</v>
      </c>
      <c r="Y211" s="552">
        <f t="shared" si="21"/>
        <v>9.6</v>
      </c>
      <c r="Z211" s="36">
        <f t="shared" si="26"/>
        <v>2.6040000000000001E-2</v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8.86</v>
      </c>
      <c r="BN211" s="64">
        <f t="shared" si="23"/>
        <v>10.632</v>
      </c>
      <c r="BO211" s="64">
        <f t="shared" si="24"/>
        <v>1.8315018315018316E-2</v>
      </c>
      <c r="BP211" s="64">
        <f t="shared" si="25"/>
        <v>2.197802197802198E-2</v>
      </c>
    </row>
    <row r="212" spans="1:68" x14ac:dyDescent="0.2">
      <c r="A212" s="562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3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16.854166666666668</v>
      </c>
      <c r="Y212" s="553">
        <f>IFERROR(Y203/H203,"0")+IFERROR(Y204/H204,"0")+IFERROR(Y205/H205,"0")+IFERROR(Y206/H206,"0")+IFERROR(Y207/H207,"0")+IFERROR(Y208/H208,"0")+IFERROR(Y209/H209,"0")+IFERROR(Y210/H210,"0")+IFERROR(Y211/H211,"0")</f>
        <v>18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0.11718000000000001</v>
      </c>
      <c r="AA212" s="554"/>
      <c r="AB212" s="554"/>
      <c r="AC212" s="554"/>
    </row>
    <row r="213" spans="1:68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3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40.450000000000003</v>
      </c>
      <c r="Y213" s="553">
        <f>IFERROR(SUM(Y203:Y211),"0")</f>
        <v>43.2</v>
      </c>
      <c r="Z213" s="37"/>
      <c r="AA213" s="554"/>
      <c r="AB213" s="554"/>
      <c r="AC213" s="554"/>
    </row>
    <row r="214" spans="1:68" ht="14.25" hidden="1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6"/>
      <c r="AB214" s="546"/>
      <c r="AC214" s="546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2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3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3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04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5"/>
      <c r="AB219" s="545"/>
      <c r="AC219" s="545"/>
    </row>
    <row r="220" spans="1:68" ht="14.25" hidden="1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6"/>
      <c r="AB220" s="546"/>
      <c r="AC220" s="546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1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2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2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3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3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6"/>
      <c r="AB232" s="546"/>
      <c r="AC232" s="546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2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3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3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6"/>
      <c r="AB236" s="546"/>
      <c r="AC236" s="546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8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2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3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3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6"/>
      <c r="AB240" s="546"/>
      <c r="AC240" s="546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6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56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3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3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04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5"/>
      <c r="AB248" s="545"/>
      <c r="AC248" s="545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50</v>
      </c>
      <c r="Y250" s="552">
        <f>IFERROR(IF(X250="",0,CEILING((X250/$H250),1)*$H250),"")</f>
        <v>54</v>
      </c>
      <c r="Z250" s="36">
        <f>IFERROR(IF(Y250=0,"",ROUNDUP(Y250/H250,0)*0.01898),"")</f>
        <v>9.4899999999999998E-2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52.013888888888886</v>
      </c>
      <c r="BN250" s="64">
        <f>IFERROR(Y250*I250/H250,"0")</f>
        <v>56.17499999999999</v>
      </c>
      <c r="BO250" s="64">
        <f>IFERROR(1/J250*(X250/H250),"0")</f>
        <v>7.2337962962962965E-2</v>
      </c>
      <c r="BP250" s="64">
        <f>IFERROR(1/J250*(Y250/H250),"0")</f>
        <v>7.8125E-2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10</v>
      </c>
      <c r="Y251" s="552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10.402777777777777</v>
      </c>
      <c r="BN251" s="64">
        <f>IFERROR(Y251*I251/H251,"0")</f>
        <v>11.234999999999999</v>
      </c>
      <c r="BO251" s="64">
        <f>IFERROR(1/J251*(X251/H251),"0")</f>
        <v>1.4467592592592591E-2</v>
      </c>
      <c r="BP251" s="64">
        <f>IFERROR(1/J251*(Y251/H251),"0")</f>
        <v>1.5625E-2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190</v>
      </c>
      <c r="Y252" s="552">
        <f>IFERROR(IF(X252="",0,CEILING((X252/$H252),1)*$H252),"")</f>
        <v>194.4</v>
      </c>
      <c r="Z252" s="36">
        <f>IFERROR(IF(Y252=0,"",ROUNDUP(Y252/H252,0)*0.01898),"")</f>
        <v>0.34164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197.65277777777777</v>
      </c>
      <c r="BN252" s="64">
        <f>IFERROR(Y252*I252/H252,"0")</f>
        <v>202.22999999999996</v>
      </c>
      <c r="BO252" s="64">
        <f>IFERROR(1/J252*(X252/H252),"0")</f>
        <v>0.27488425925925924</v>
      </c>
      <c r="BP252" s="64">
        <f>IFERROR(1/J252*(Y252/H252),"0")</f>
        <v>0.28125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20</v>
      </c>
      <c r="Y253" s="552">
        <f>IFERROR(IF(X253="",0,CEILING((X253/$H253),1)*$H253),"")</f>
        <v>20</v>
      </c>
      <c r="Z253" s="36">
        <f>IFERROR(IF(Y253=0,"",ROUNDUP(Y253/H253,0)*0.00902),"")</f>
        <v>4.5100000000000001E-2</v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21.05</v>
      </c>
      <c r="BN253" s="64">
        <f>IFERROR(Y253*I253/H253,"0")</f>
        <v>21.05</v>
      </c>
      <c r="BO253" s="64">
        <f>IFERROR(1/J253*(X253/H253),"0")</f>
        <v>3.787878787878788E-2</v>
      </c>
      <c r="BP253" s="64">
        <f>IFERROR(1/J253*(Y253/H253),"0")</f>
        <v>3.787878787878788E-2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20</v>
      </c>
      <c r="Y254" s="552">
        <f>IFERROR(IF(X254="",0,CEILING((X254/$H254),1)*$H254),"")</f>
        <v>20</v>
      </c>
      <c r="Z254" s="36">
        <f>IFERROR(IF(Y254=0,"",ROUNDUP(Y254/H254,0)*0.00902),"")</f>
        <v>4.5100000000000001E-2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21.05</v>
      </c>
      <c r="BN254" s="64">
        <f>IFERROR(Y254*I254/H254,"0")</f>
        <v>21.05</v>
      </c>
      <c r="BO254" s="64">
        <f>IFERROR(1/J254*(X254/H254),"0")</f>
        <v>3.787878787878788E-2</v>
      </c>
      <c r="BP254" s="64">
        <f>IFERROR(1/J254*(Y254/H254),"0")</f>
        <v>3.787878787878788E-2</v>
      </c>
    </row>
    <row r="255" spans="1:68" x14ac:dyDescent="0.2">
      <c r="A255" s="562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3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33.148148148148145</v>
      </c>
      <c r="Y255" s="553">
        <f>IFERROR(Y250/H250,"0")+IFERROR(Y251/H251,"0")+IFERROR(Y252/H252,"0")+IFERROR(Y253/H253,"0")+IFERROR(Y254/H254,"0")</f>
        <v>34</v>
      </c>
      <c r="Z255" s="553">
        <f>IFERROR(IF(Z250="",0,Z250),"0")+IFERROR(IF(Z251="",0,Z251),"0")+IFERROR(IF(Z252="",0,Z252),"0")+IFERROR(IF(Z253="",0,Z253),"0")+IFERROR(IF(Z254="",0,Z254),"0")</f>
        <v>0.54571999999999998</v>
      </c>
      <c r="AA255" s="554"/>
      <c r="AB255" s="554"/>
      <c r="AC255" s="554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3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290</v>
      </c>
      <c r="Y256" s="553">
        <f>IFERROR(SUM(Y250:Y254),"0")</f>
        <v>299.2</v>
      </c>
      <c r="Z256" s="37"/>
      <c r="AA256" s="554"/>
      <c r="AB256" s="554"/>
      <c r="AC256" s="554"/>
    </row>
    <row r="257" spans="1:68" ht="16.5" hidden="1" customHeight="1" x14ac:dyDescent="0.25">
      <c r="A257" s="604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5"/>
      <c r="AB257" s="545"/>
      <c r="AC257" s="545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6"/>
      <c r="AB258" s="546"/>
      <c r="AC258" s="546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4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3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3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04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5"/>
      <c r="AB265" s="545"/>
      <c r="AC265" s="545"/>
    </row>
    <row r="266" spans="1:68" ht="14.25" hidden="1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6"/>
      <c r="AB266" s="546"/>
      <c r="AC266" s="546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3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3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04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5"/>
      <c r="AB272" s="545"/>
      <c r="AC272" s="545"/>
    </row>
    <row r="273" spans="1:68" ht="14.25" hidden="1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6"/>
      <c r="AB273" s="546"/>
      <c r="AC273" s="546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3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3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6"/>
      <c r="AB277" s="546"/>
      <c r="AC277" s="546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3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3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04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5"/>
      <c r="AB281" s="545"/>
      <c r="AC281" s="545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6"/>
      <c r="AB282" s="546"/>
      <c r="AC282" s="546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3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3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04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5"/>
      <c r="AB286" s="545"/>
      <c r="AC286" s="545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6"/>
      <c r="AB287" s="546"/>
      <c r="AC287" s="546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140</v>
      </c>
      <c r="Y289" s="552">
        <f t="shared" si="33"/>
        <v>140.4</v>
      </c>
      <c r="Z289" s="36">
        <f>IFERROR(IF(Y289=0,"",ROUNDUP(Y289/H289,0)*0.01898),"")</f>
        <v>0.24674000000000001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145.63888888888886</v>
      </c>
      <c r="BN289" s="64">
        <f t="shared" si="35"/>
        <v>146.05499999999998</v>
      </c>
      <c r="BO289" s="64">
        <f t="shared" si="36"/>
        <v>0.20254629629629628</v>
      </c>
      <c r="BP289" s="64">
        <f t="shared" si="37"/>
        <v>0.203125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170</v>
      </c>
      <c r="Y290" s="552">
        <f t="shared" si="33"/>
        <v>172.8</v>
      </c>
      <c r="Z290" s="36">
        <f>IFERROR(IF(Y290=0,"",ROUNDUP(Y290/H290,0)*0.01898),"")</f>
        <v>0.30368000000000001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176.8472222222222</v>
      </c>
      <c r="BN290" s="64">
        <f t="shared" si="35"/>
        <v>179.76</v>
      </c>
      <c r="BO290" s="64">
        <f t="shared" si="36"/>
        <v>0.24594907407407407</v>
      </c>
      <c r="BP290" s="64">
        <f t="shared" si="37"/>
        <v>0.25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630</v>
      </c>
      <c r="Y291" s="552">
        <f t="shared" si="33"/>
        <v>637.20000000000005</v>
      </c>
      <c r="Z291" s="36">
        <f>IFERROR(IF(Y291=0,"",ROUNDUP(Y291/H291,0)*0.01898),"")</f>
        <v>1.11982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655.37499999999989</v>
      </c>
      <c r="BN291" s="64">
        <f t="shared" si="35"/>
        <v>662.86500000000001</v>
      </c>
      <c r="BO291" s="64">
        <f t="shared" si="36"/>
        <v>0.91145833333333326</v>
      </c>
      <c r="BP291" s="64">
        <f t="shared" si="37"/>
        <v>0.921875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16</v>
      </c>
      <c r="Y292" s="552">
        <f t="shared" si="33"/>
        <v>16</v>
      </c>
      <c r="Z292" s="36">
        <f>IFERROR(IF(Y292=0,"",ROUNDUP(Y292/H292,0)*0.00902),"")</f>
        <v>3.6080000000000001E-2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16.84</v>
      </c>
      <c r="BN292" s="64">
        <f t="shared" si="35"/>
        <v>16.84</v>
      </c>
      <c r="BO292" s="64">
        <f t="shared" si="36"/>
        <v>3.0303030303030304E-2</v>
      </c>
      <c r="BP292" s="64">
        <f t="shared" si="37"/>
        <v>3.0303030303030304E-2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52</v>
      </c>
      <c r="Y293" s="552">
        <f t="shared" si="33"/>
        <v>52</v>
      </c>
      <c r="Z293" s="36">
        <f>IFERROR(IF(Y293=0,"",ROUNDUP(Y293/H293,0)*0.00902),"")</f>
        <v>0.11726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54.73</v>
      </c>
      <c r="BN293" s="64">
        <f t="shared" si="35"/>
        <v>54.73</v>
      </c>
      <c r="BO293" s="64">
        <f t="shared" si="36"/>
        <v>9.8484848484848481E-2</v>
      </c>
      <c r="BP293" s="64">
        <f t="shared" si="37"/>
        <v>9.8484848484848481E-2</v>
      </c>
    </row>
    <row r="294" spans="1:68" x14ac:dyDescent="0.2">
      <c r="A294" s="562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3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104.03703703703704</v>
      </c>
      <c r="Y294" s="553">
        <f>IFERROR(Y288/H288,"0")+IFERROR(Y289/H289,"0")+IFERROR(Y290/H290,"0")+IFERROR(Y291/H291,"0")+IFERROR(Y292/H292,"0")+IFERROR(Y293/H293,"0")</f>
        <v>105</v>
      </c>
      <c r="Z294" s="553">
        <f>IFERROR(IF(Z288="",0,Z288),"0")+IFERROR(IF(Z289="",0,Z289),"0")+IFERROR(IF(Z290="",0,Z290),"0")+IFERROR(IF(Z291="",0,Z291),"0")+IFERROR(IF(Z292="",0,Z292),"0")+IFERROR(IF(Z293="",0,Z293),"0")</f>
        <v>1.8235800000000002</v>
      </c>
      <c r="AA294" s="554"/>
      <c r="AB294" s="554"/>
      <c r="AC294" s="554"/>
    </row>
    <row r="295" spans="1:68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3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1008</v>
      </c>
      <c r="Y295" s="553">
        <f>IFERROR(SUM(Y288:Y293),"0")</f>
        <v>1018.4000000000001</v>
      </c>
      <c r="Z295" s="37"/>
      <c r="AA295" s="554"/>
      <c r="AB295" s="554"/>
      <c r="AC295" s="554"/>
    </row>
    <row r="296" spans="1:68" ht="14.25" hidden="1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100</v>
      </c>
      <c r="Y297" s="552">
        <f t="shared" ref="Y297:Y303" si="38">IFERROR(IF(X297="",0,CEILING((X297/$H297),1)*$H297),"")</f>
        <v>100.80000000000001</v>
      </c>
      <c r="Z297" s="36">
        <f>IFERROR(IF(Y297=0,"",ROUNDUP(Y297/H297,0)*0.00902),"")</f>
        <v>0.21648000000000001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106.42857142857143</v>
      </c>
      <c r="BN297" s="64">
        <f t="shared" ref="BN297:BN303" si="40">IFERROR(Y297*I297/H297,"0")</f>
        <v>107.28</v>
      </c>
      <c r="BO297" s="64">
        <f t="shared" ref="BO297:BO303" si="41">IFERROR(1/J297*(X297/H297),"0")</f>
        <v>0.18037518037518038</v>
      </c>
      <c r="BP297" s="64">
        <f t="shared" ref="BP297:BP303" si="42">IFERROR(1/J297*(Y297/H297),"0")</f>
        <v>0.18181818181818182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243</v>
      </c>
      <c r="Y298" s="552">
        <f t="shared" si="38"/>
        <v>243.60000000000002</v>
      </c>
      <c r="Z298" s="36">
        <f>IFERROR(IF(Y298=0,"",ROUNDUP(Y298/H298,0)*0.00902),"")</f>
        <v>0.52316000000000007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258.62142857142857</v>
      </c>
      <c r="BN298" s="64">
        <f t="shared" si="40"/>
        <v>259.26</v>
      </c>
      <c r="BO298" s="64">
        <f t="shared" si="41"/>
        <v>0.43831168831168832</v>
      </c>
      <c r="BP298" s="64">
        <f t="shared" si="42"/>
        <v>0.43939393939393939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50.4</v>
      </c>
      <c r="Y300" s="552">
        <f t="shared" si="38"/>
        <v>50.400000000000006</v>
      </c>
      <c r="Z300" s="36">
        <f>IFERROR(IF(Y300=0,"",ROUNDUP(Y300/H300,0)*0.00502),"")</f>
        <v>0.12048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53.519999999999996</v>
      </c>
      <c r="BN300" s="64">
        <f t="shared" si="40"/>
        <v>53.52</v>
      </c>
      <c r="BO300" s="64">
        <f t="shared" si="41"/>
        <v>0.10256410256410257</v>
      </c>
      <c r="BP300" s="64">
        <f t="shared" si="42"/>
        <v>0.10256410256410257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6.3</v>
      </c>
      <c r="Y301" s="552">
        <f t="shared" si="38"/>
        <v>6.3000000000000007</v>
      </c>
      <c r="Z301" s="36">
        <f>IFERROR(IF(Y301=0,"",ROUNDUP(Y301/H301,0)*0.00502),"")</f>
        <v>1.506E-2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6.6000000000000005</v>
      </c>
      <c r="BN301" s="64">
        <f t="shared" si="40"/>
        <v>6.6000000000000014</v>
      </c>
      <c r="BO301" s="64">
        <f t="shared" si="41"/>
        <v>1.2820512820512822E-2</v>
      </c>
      <c r="BP301" s="64">
        <f t="shared" si="42"/>
        <v>1.2820512820512822E-2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2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3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108.66666666666666</v>
      </c>
      <c r="Y304" s="553">
        <f>IFERROR(Y297/H297,"0")+IFERROR(Y298/H298,"0")+IFERROR(Y299/H299,"0")+IFERROR(Y300/H300,"0")+IFERROR(Y301/H301,"0")+IFERROR(Y302/H302,"0")+IFERROR(Y303/H303,"0")</f>
        <v>109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0.87518000000000007</v>
      </c>
      <c r="AA304" s="554"/>
      <c r="AB304" s="554"/>
      <c r="AC304" s="554"/>
    </row>
    <row r="305" spans="1:68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3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399.7</v>
      </c>
      <c r="Y305" s="553">
        <f>IFERROR(SUM(Y297:Y303),"0")</f>
        <v>401.10000000000008</v>
      </c>
      <c r="Z305" s="37"/>
      <c r="AA305" s="554"/>
      <c r="AB305" s="554"/>
      <c r="AC305" s="554"/>
    </row>
    <row r="306" spans="1:68" ht="14.25" hidden="1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1790</v>
      </c>
      <c r="Y307" s="552">
        <f>IFERROR(IF(X307="",0,CEILING((X307/$H307),1)*$H307),"")</f>
        <v>1794</v>
      </c>
      <c r="Z307" s="36">
        <f>IFERROR(IF(Y307=0,"",ROUNDUP(Y307/H307,0)*0.01898),"")</f>
        <v>4.3654000000000002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1907.7269230769232</v>
      </c>
      <c r="BN307" s="64">
        <f>IFERROR(Y307*I307/H307,"0")</f>
        <v>1911.9900000000002</v>
      </c>
      <c r="BO307" s="64">
        <f>IFERROR(1/J307*(X307/H307),"0")</f>
        <v>3.5857371794871797</v>
      </c>
      <c r="BP307" s="64">
        <f>IFERROR(1/J307*(Y307/H307),"0")</f>
        <v>3.59375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7.1999999999999993</v>
      </c>
      <c r="Y310" s="552">
        <f>IFERROR(IF(X310="",0,CEILING((X310/$H310),1)*$H310),"")</f>
        <v>9</v>
      </c>
      <c r="Z310" s="36">
        <f>IFERROR(IF(Y310=0,"",ROUNDUP(Y310/H310,0)*0.00651),"")</f>
        <v>1.9529999999999999E-2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7.7903999999999991</v>
      </c>
      <c r="BN310" s="64">
        <f>IFERROR(Y310*I310/H310,"0")</f>
        <v>9.7379999999999995</v>
      </c>
      <c r="BO310" s="64">
        <f>IFERROR(1/J310*(X310/H310),"0")</f>
        <v>1.3186813186813187E-2</v>
      </c>
      <c r="BP310" s="64">
        <f>IFERROR(1/J310*(Y310/H310),"0")</f>
        <v>1.6483516483516484E-2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2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3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231.88717948717951</v>
      </c>
      <c r="Y312" s="553">
        <f>IFERROR(Y307/H307,"0")+IFERROR(Y308/H308,"0")+IFERROR(Y309/H309,"0")+IFERROR(Y310/H310,"0")+IFERROR(Y311/H311,"0")</f>
        <v>233</v>
      </c>
      <c r="Z312" s="553">
        <f>IFERROR(IF(Z307="",0,Z307),"0")+IFERROR(IF(Z308="",0,Z308),"0")+IFERROR(IF(Z309="",0,Z309),"0")+IFERROR(IF(Z310="",0,Z310),"0")+IFERROR(IF(Z311="",0,Z311),"0")</f>
        <v>4.3849299999999998</v>
      </c>
      <c r="AA312" s="554"/>
      <c r="AB312" s="554"/>
      <c r="AC312" s="554"/>
    </row>
    <row r="313" spans="1:68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3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1797.2</v>
      </c>
      <c r="Y313" s="553">
        <f>IFERROR(SUM(Y307:Y311),"0")</f>
        <v>1803</v>
      </c>
      <c r="Z313" s="37"/>
      <c r="AA313" s="554"/>
      <c r="AB313" s="554"/>
      <c r="AC313" s="554"/>
    </row>
    <row r="314" spans="1:68" ht="14.25" hidden="1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6"/>
      <c r="AB314" s="546"/>
      <c r="AC314" s="546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238</v>
      </c>
      <c r="Y316" s="552">
        <f>IFERROR(IF(X316="",0,CEILING((X316/$H316),1)*$H316),"")</f>
        <v>241.79999999999998</v>
      </c>
      <c r="Z316" s="36">
        <f>IFERROR(IF(Y316=0,"",ROUNDUP(Y316/H316,0)*0.01898),"")</f>
        <v>0.58838000000000001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253.83615384615388</v>
      </c>
      <c r="BN316" s="64">
        <f>IFERROR(Y316*I316/H316,"0")</f>
        <v>257.88900000000001</v>
      </c>
      <c r="BO316" s="64">
        <f>IFERROR(1/J316*(X316/H316),"0")</f>
        <v>0.47676282051282054</v>
      </c>
      <c r="BP316" s="64">
        <f>IFERROR(1/J316*(Y316/H316),"0")</f>
        <v>0.484375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83</v>
      </c>
      <c r="Y317" s="552">
        <f>IFERROR(IF(X317="",0,CEILING((X317/$H317),1)*$H317),"")</f>
        <v>84</v>
      </c>
      <c r="Z317" s="36">
        <f>IFERROR(IF(Y317=0,"",ROUNDUP(Y317/H317,0)*0.01898),"")</f>
        <v>0.1898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88.128214285714293</v>
      </c>
      <c r="BN317" s="64">
        <f>IFERROR(Y317*I317/H317,"0")</f>
        <v>89.19</v>
      </c>
      <c r="BO317" s="64">
        <f>IFERROR(1/J317*(X317/H317),"0")</f>
        <v>0.15438988095238096</v>
      </c>
      <c r="BP317" s="64">
        <f>IFERROR(1/J317*(Y317/H317),"0")</f>
        <v>0.15625</v>
      </c>
    </row>
    <row r="318" spans="1:68" x14ac:dyDescent="0.2">
      <c r="A318" s="562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3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40.393772893772898</v>
      </c>
      <c r="Y318" s="553">
        <f>IFERROR(Y315/H315,"0")+IFERROR(Y316/H316,"0")+IFERROR(Y317/H317,"0")</f>
        <v>41</v>
      </c>
      <c r="Z318" s="553">
        <f>IFERROR(IF(Z315="",0,Z315),"0")+IFERROR(IF(Z316="",0,Z316),"0")+IFERROR(IF(Z317="",0,Z317),"0")</f>
        <v>0.77817999999999998</v>
      </c>
      <c r="AA318" s="554"/>
      <c r="AB318" s="554"/>
      <c r="AC318" s="554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3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321</v>
      </c>
      <c r="Y319" s="553">
        <f>IFERROR(SUM(Y315:Y317),"0")</f>
        <v>325.79999999999995</v>
      </c>
      <c r="Z319" s="37"/>
      <c r="AA319" s="554"/>
      <c r="AB319" s="554"/>
      <c r="AC319" s="554"/>
    </row>
    <row r="320" spans="1:68" ht="14.25" hidden="1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6"/>
      <c r="AB320" s="546"/>
      <c r="AC320" s="546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11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1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2.5499999999999998</v>
      </c>
      <c r="Y324" s="552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2.88</v>
      </c>
      <c r="BN324" s="64">
        <f>IFERROR(Y324*I324/H324,"0")</f>
        <v>2.88</v>
      </c>
      <c r="BO324" s="64">
        <f>IFERROR(1/J324*(X324/H324),"0")</f>
        <v>5.4945054945054949E-3</v>
      </c>
      <c r="BP324" s="64">
        <f>IFERROR(1/J324*(Y324/H324),"0")</f>
        <v>5.4945054945054949E-3</v>
      </c>
    </row>
    <row r="325" spans="1:68" x14ac:dyDescent="0.2">
      <c r="A325" s="562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3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1</v>
      </c>
      <c r="Y325" s="553">
        <f>IFERROR(Y321/H321,"0")+IFERROR(Y322/H322,"0")+IFERROR(Y323/H323,"0")+IFERROR(Y324/H324,"0")</f>
        <v>1</v>
      </c>
      <c r="Z325" s="553">
        <f>IFERROR(IF(Z321="",0,Z321),"0")+IFERROR(IF(Z322="",0,Z322),"0")+IFERROR(IF(Z323="",0,Z323),"0")+IFERROR(IF(Z324="",0,Z324),"0")</f>
        <v>6.5100000000000002E-3</v>
      </c>
      <c r="AA325" s="554"/>
      <c r="AB325" s="554"/>
      <c r="AC325" s="554"/>
    </row>
    <row r="326" spans="1:68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3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2.5499999999999998</v>
      </c>
      <c r="Y326" s="553">
        <f>IFERROR(SUM(Y321:Y324),"0")</f>
        <v>2.5499999999999998</v>
      </c>
      <c r="Z326" s="37"/>
      <c r="AA326" s="554"/>
      <c r="AB326" s="554"/>
      <c r="AC326" s="554"/>
    </row>
    <row r="327" spans="1:68" ht="14.25" hidden="1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6"/>
      <c r="AB327" s="546"/>
      <c r="AC327" s="546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2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3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3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04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5"/>
      <c r="AB333" s="545"/>
      <c r="AC333" s="545"/>
    </row>
    <row r="334" spans="1:68" ht="14.25" hidden="1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36</v>
      </c>
      <c r="Y335" s="552">
        <f>IFERROR(IF(X335="",0,CEILING((X335/$H335),1)*$H335),"")</f>
        <v>40.5</v>
      </c>
      <c r="Z335" s="36">
        <f>IFERROR(IF(Y335=0,"",ROUNDUP(Y335/H335,0)*0.01898),"")</f>
        <v>9.4899999999999998E-2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38.306666666666665</v>
      </c>
      <c r="BN335" s="64">
        <f>IFERROR(Y335*I335/H335,"0")</f>
        <v>43.095000000000006</v>
      </c>
      <c r="BO335" s="64">
        <f>IFERROR(1/J335*(X335/H335),"0")</f>
        <v>6.9444444444444448E-2</v>
      </c>
      <c r="BP335" s="64">
        <f>IFERROR(1/J335*(Y335/H335),"0")</f>
        <v>7.8125E-2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58.8</v>
      </c>
      <c r="Y336" s="552">
        <f>IFERROR(IF(X336="",0,CEILING((X336/$H336),1)*$H336),"")</f>
        <v>58.800000000000004</v>
      </c>
      <c r="Z336" s="36">
        <f>IFERROR(IF(Y336=0,"",ROUNDUP(Y336/H336,0)*0.00651),"")</f>
        <v>0.18228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65.855999999999995</v>
      </c>
      <c r="BN336" s="64">
        <f>IFERROR(Y336*I336/H336,"0")</f>
        <v>65.855999999999995</v>
      </c>
      <c r="BO336" s="64">
        <f>IFERROR(1/J336*(X336/H336),"0")</f>
        <v>0.15384615384615383</v>
      </c>
      <c r="BP336" s="64">
        <f>IFERROR(1/J336*(Y336/H336),"0")</f>
        <v>0.15384615384615385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56</v>
      </c>
      <c r="Y337" s="552">
        <f>IFERROR(IF(X337="",0,CEILING((X337/$H337),1)*$H337),"")</f>
        <v>56.7</v>
      </c>
      <c r="Z337" s="36">
        <f>IFERROR(IF(Y337=0,"",ROUNDUP(Y337/H337,0)*0.00651),"")</f>
        <v>0.17577000000000001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62.399999999999991</v>
      </c>
      <c r="BN337" s="64">
        <f>IFERROR(Y337*I337/H337,"0")</f>
        <v>63.179999999999993</v>
      </c>
      <c r="BO337" s="64">
        <f>IFERROR(1/J337*(X337/H337),"0")</f>
        <v>0.14652014652014653</v>
      </c>
      <c r="BP337" s="64">
        <f>IFERROR(1/J337*(Y337/H337),"0")</f>
        <v>0.14835164835164835</v>
      </c>
    </row>
    <row r="338" spans="1:68" x14ac:dyDescent="0.2">
      <c r="A338" s="562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3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59.111111111111107</v>
      </c>
      <c r="Y338" s="553">
        <f>IFERROR(Y335/H335,"0")+IFERROR(Y336/H336,"0")+IFERROR(Y337/H337,"0")</f>
        <v>60</v>
      </c>
      <c r="Z338" s="553">
        <f>IFERROR(IF(Z335="",0,Z335),"0")+IFERROR(IF(Z336="",0,Z336),"0")+IFERROR(IF(Z337="",0,Z337),"0")</f>
        <v>0.45294999999999996</v>
      </c>
      <c r="AA338" s="554"/>
      <c r="AB338" s="554"/>
      <c r="AC338" s="554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3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150.80000000000001</v>
      </c>
      <c r="Y339" s="553">
        <f>IFERROR(SUM(Y335:Y337),"0")</f>
        <v>156</v>
      </c>
      <c r="Z339" s="37"/>
      <c r="AA339" s="554"/>
      <c r="AB339" s="554"/>
      <c r="AC339" s="554"/>
    </row>
    <row r="340" spans="1:68" ht="27.75" hidden="1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hidden="1" customHeight="1" x14ac:dyDescent="0.25">
      <c r="A341" s="604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5"/>
      <c r="AB341" s="545"/>
      <c r="AC341" s="545"/>
    </row>
    <row r="342" spans="1:68" ht="14.25" hidden="1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115</v>
      </c>
      <c r="Y343" s="552">
        <f t="shared" ref="Y343:Y349" si="43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118.68</v>
      </c>
      <c r="BN343" s="64">
        <f t="shared" ref="BN343:BN349" si="45">IFERROR(Y343*I343/H343,"0")</f>
        <v>123.84</v>
      </c>
      <c r="BO343" s="64">
        <f t="shared" ref="BO343:BO349" si="46">IFERROR(1/J343*(X343/H343),"0")</f>
        <v>0.15972222222222221</v>
      </c>
      <c r="BP343" s="64">
        <f t="shared" ref="BP343:BP349" si="47">IFERROR(1/J343*(Y343/H343),"0")</f>
        <v>0.16666666666666666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815</v>
      </c>
      <c r="Y344" s="552">
        <f t="shared" si="43"/>
        <v>825</v>
      </c>
      <c r="Z344" s="36">
        <f>IFERROR(IF(Y344=0,"",ROUNDUP(Y344/H344,0)*0.02175),"")</f>
        <v>1.1962499999999998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841.08</v>
      </c>
      <c r="BN344" s="64">
        <f t="shared" si="45"/>
        <v>851.4</v>
      </c>
      <c r="BO344" s="64">
        <f t="shared" si="46"/>
        <v>1.1319444444444444</v>
      </c>
      <c r="BP344" s="64">
        <f t="shared" si="47"/>
        <v>1.1458333333333333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900</v>
      </c>
      <c r="Y345" s="552">
        <f t="shared" si="43"/>
        <v>900</v>
      </c>
      <c r="Z345" s="36">
        <f>IFERROR(IF(Y345=0,"",ROUNDUP(Y345/H345,0)*0.02175),"")</f>
        <v>1.3049999999999999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928.8</v>
      </c>
      <c r="BN345" s="64">
        <f t="shared" si="45"/>
        <v>928.8</v>
      </c>
      <c r="BO345" s="64">
        <f t="shared" si="46"/>
        <v>1.25</v>
      </c>
      <c r="BP345" s="64">
        <f t="shared" si="47"/>
        <v>1.25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5</v>
      </c>
      <c r="Y349" s="552">
        <f t="shared" si="43"/>
        <v>5</v>
      </c>
      <c r="Z349" s="36">
        <f>IFERROR(IF(Y349=0,"",ROUNDUP(Y349/H349,0)*0.00902),"")</f>
        <v>9.0200000000000002E-3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5.21</v>
      </c>
      <c r="BN349" s="64">
        <f t="shared" si="45"/>
        <v>5.21</v>
      </c>
      <c r="BO349" s="64">
        <f t="shared" si="46"/>
        <v>7.575757575757576E-3</v>
      </c>
      <c r="BP349" s="64">
        <f t="shared" si="47"/>
        <v>7.575757575757576E-3</v>
      </c>
    </row>
    <row r="350" spans="1:68" x14ac:dyDescent="0.2">
      <c r="A350" s="562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3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123</v>
      </c>
      <c r="Y350" s="553">
        <f>IFERROR(Y343/H343,"0")+IFERROR(Y344/H344,"0")+IFERROR(Y345/H345,"0")+IFERROR(Y346/H346,"0")+IFERROR(Y347/H347,"0")+IFERROR(Y348/H348,"0")+IFERROR(Y349/H349,"0")</f>
        <v>124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2.6842699999999997</v>
      </c>
      <c r="AA350" s="554"/>
      <c r="AB350" s="554"/>
      <c r="AC350" s="554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3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1835</v>
      </c>
      <c r="Y351" s="553">
        <f>IFERROR(SUM(Y343:Y349),"0")</f>
        <v>1850</v>
      </c>
      <c r="Z351" s="37"/>
      <c r="AA351" s="554"/>
      <c r="AB351" s="554"/>
      <c r="AC351" s="554"/>
    </row>
    <row r="352" spans="1:68" ht="14.25" hidden="1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1140</v>
      </c>
      <c r="Y353" s="552">
        <f>IFERROR(IF(X353="",0,CEILING((X353/$H353),1)*$H353),"")</f>
        <v>1140</v>
      </c>
      <c r="Z353" s="36">
        <f>IFERROR(IF(Y353=0,"",ROUNDUP(Y353/H353,0)*0.02175),"")</f>
        <v>1.6529999999999998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1176.48</v>
      </c>
      <c r="BN353" s="64">
        <f>IFERROR(Y353*I353/H353,"0")</f>
        <v>1176.48</v>
      </c>
      <c r="BO353" s="64">
        <f>IFERROR(1/J353*(X353/H353),"0")</f>
        <v>1.5833333333333333</v>
      </c>
      <c r="BP353" s="64">
        <f>IFERROR(1/J353*(Y353/H353),"0")</f>
        <v>1.5833333333333333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4.5</v>
      </c>
      <c r="Y354" s="552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4.7362500000000001</v>
      </c>
      <c r="BN354" s="64">
        <f>IFERROR(Y354*I354/H354,"0")</f>
        <v>8.42</v>
      </c>
      <c r="BO354" s="64">
        <f>IFERROR(1/J354*(X354/H354),"0")</f>
        <v>8.5227272727272721E-3</v>
      </c>
      <c r="BP354" s="64">
        <f>IFERROR(1/J354*(Y354/H354),"0")</f>
        <v>1.5151515151515152E-2</v>
      </c>
    </row>
    <row r="355" spans="1:68" x14ac:dyDescent="0.2">
      <c r="A355" s="562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3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77.125</v>
      </c>
      <c r="Y355" s="553">
        <f>IFERROR(Y353/H353,"0")+IFERROR(Y354/H354,"0")</f>
        <v>78</v>
      </c>
      <c r="Z355" s="553">
        <f>IFERROR(IF(Z353="",0,Z353),"0")+IFERROR(IF(Z354="",0,Z354),"0")</f>
        <v>1.6710399999999999</v>
      </c>
      <c r="AA355" s="554"/>
      <c r="AB355" s="554"/>
      <c r="AC355" s="554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3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1144.5</v>
      </c>
      <c r="Y356" s="553">
        <f>IFERROR(SUM(Y353:Y354),"0")</f>
        <v>1148</v>
      </c>
      <c r="Z356" s="37"/>
      <c r="AA356" s="554"/>
      <c r="AB356" s="554"/>
      <c r="AC356" s="554"/>
    </row>
    <row r="357" spans="1:68" ht="14.25" hidden="1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6"/>
      <c r="AB357" s="546"/>
      <c r="AC357" s="546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2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3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3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6"/>
      <c r="AB362" s="546"/>
      <c r="AC362" s="546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75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3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3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04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5"/>
      <c r="AB366" s="545"/>
      <c r="AC366" s="545"/>
    </row>
    <row r="367" spans="1:68" ht="14.25" hidden="1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6"/>
      <c r="AB367" s="546"/>
      <c r="AC367" s="546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3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3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6"/>
      <c r="AB373" s="546"/>
      <c r="AC373" s="546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3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3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6"/>
      <c r="AB377" s="546"/>
      <c r="AC377" s="546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2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3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3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6"/>
      <c r="AB382" s="546"/>
      <c r="AC382" s="546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3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3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hidden="1" customHeight="1" x14ac:dyDescent="0.25">
      <c r="A387" s="604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5"/>
      <c r="AB387" s="545"/>
      <c r="AC387" s="545"/>
    </row>
    <row r="388" spans="1:68" ht="14.25" hidden="1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6"/>
      <c r="AB388" s="546"/>
      <c r="AC388" s="546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2.1</v>
      </c>
      <c r="Y395" s="552">
        <f t="shared" si="48"/>
        <v>2.1</v>
      </c>
      <c r="Z395" s="36">
        <f t="shared" si="53"/>
        <v>5.0200000000000002E-3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2.23</v>
      </c>
      <c r="BN395" s="64">
        <f t="shared" si="50"/>
        <v>2.23</v>
      </c>
      <c r="BO395" s="64">
        <f t="shared" si="51"/>
        <v>4.2735042735042739E-3</v>
      </c>
      <c r="BP395" s="64">
        <f t="shared" si="52"/>
        <v>4.2735042735042739E-3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4.1999999999999993</v>
      </c>
      <c r="Y397" s="552">
        <f t="shared" si="48"/>
        <v>4.2</v>
      </c>
      <c r="Z397" s="36">
        <f t="shared" si="53"/>
        <v>1.004E-2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4.4599999999999991</v>
      </c>
      <c r="BN397" s="64">
        <f t="shared" si="50"/>
        <v>4.46</v>
      </c>
      <c r="BO397" s="64">
        <f t="shared" si="51"/>
        <v>8.5470085470085461E-3</v>
      </c>
      <c r="BP397" s="64">
        <f t="shared" si="52"/>
        <v>8.5470085470085479E-3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2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3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2.9999999999999996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3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1.506E-2</v>
      </c>
      <c r="AA399" s="554"/>
      <c r="AB399" s="554"/>
      <c r="AC399" s="554"/>
    </row>
    <row r="400" spans="1:68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3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6.2999999999999989</v>
      </c>
      <c r="Y400" s="553">
        <f>IFERROR(SUM(Y389:Y398),"0")</f>
        <v>6.3000000000000007</v>
      </c>
      <c r="Z400" s="37"/>
      <c r="AA400" s="554"/>
      <c r="AB400" s="554"/>
      <c r="AC400" s="554"/>
    </row>
    <row r="401" spans="1:68" ht="14.25" hidden="1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6"/>
      <c r="AB401" s="546"/>
      <c r="AC401" s="546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3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3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04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5"/>
      <c r="AB406" s="545"/>
      <c r="AC406" s="545"/>
    </row>
    <row r="407" spans="1:68" ht="14.25" hidden="1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6"/>
      <c r="AB407" s="546"/>
      <c r="AC407" s="546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3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3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6"/>
      <c r="AB411" s="546"/>
      <c r="AC411" s="546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2.1</v>
      </c>
      <c r="Y415" s="552">
        <f>IFERROR(IF(X415="",0,CEILING((X415/$H415),1)*$H415),"")</f>
        <v>2.1</v>
      </c>
      <c r="Z415" s="36">
        <f>IFERROR(IF(Y415=0,"",ROUNDUP(Y415/H415,0)*0.00502),"")</f>
        <v>5.0200000000000002E-3</v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2.23</v>
      </c>
      <c r="BN415" s="64">
        <f>IFERROR(Y415*I415/H415,"0")</f>
        <v>2.23</v>
      </c>
      <c r="BO415" s="64">
        <f>IFERROR(1/J415*(X415/H415),"0")</f>
        <v>4.2735042735042739E-3</v>
      </c>
      <c r="BP415" s="64">
        <f>IFERROR(1/J415*(Y415/H415),"0")</f>
        <v>4.2735042735042739E-3</v>
      </c>
    </row>
    <row r="416" spans="1:68" x14ac:dyDescent="0.2">
      <c r="A416" s="562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3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1</v>
      </c>
      <c r="Y416" s="553">
        <f>IFERROR(Y412/H412,"0")+IFERROR(Y413/H413,"0")+IFERROR(Y414/H414,"0")+IFERROR(Y415/H415,"0")</f>
        <v>1</v>
      </c>
      <c r="Z416" s="553">
        <f>IFERROR(IF(Z412="",0,Z412),"0")+IFERROR(IF(Z413="",0,Z413),"0")+IFERROR(IF(Z414="",0,Z414),"0")+IFERROR(IF(Z415="",0,Z415),"0")</f>
        <v>5.0200000000000002E-3</v>
      </c>
      <c r="AA416" s="554"/>
      <c r="AB416" s="554"/>
      <c r="AC416" s="554"/>
    </row>
    <row r="417" spans="1:68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3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2.1</v>
      </c>
      <c r="Y417" s="553">
        <f>IFERROR(SUM(Y412:Y415),"0")</f>
        <v>2.1</v>
      </c>
      <c r="Z417" s="37"/>
      <c r="AA417" s="554"/>
      <c r="AB417" s="554"/>
      <c r="AC417" s="554"/>
    </row>
    <row r="418" spans="1:68" ht="16.5" hidden="1" customHeight="1" x14ac:dyDescent="0.25">
      <c r="A418" s="604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5"/>
      <c r="AB418" s="545"/>
      <c r="AC418" s="545"/>
    </row>
    <row r="419" spans="1:68" ht="14.25" hidden="1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6"/>
      <c r="AB419" s="546"/>
      <c r="AC419" s="546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3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3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04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5"/>
      <c r="AB423" s="545"/>
      <c r="AC423" s="545"/>
    </row>
    <row r="424" spans="1:68" ht="14.25" hidden="1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6"/>
      <c r="AB424" s="546"/>
      <c r="AC424" s="546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3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3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hidden="1" customHeight="1" x14ac:dyDescent="0.25">
      <c r="A429" s="604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5"/>
      <c r="AB429" s="545"/>
      <c r="AC429" s="545"/>
    </row>
    <row r="430" spans="1:68" ht="14.25" hidden="1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75</v>
      </c>
      <c r="Y431" s="552">
        <f t="shared" ref="Y431:Y443" si="54">IFERROR(IF(X431="",0,CEILING((X431/$H431),1)*$H431),"")</f>
        <v>79.2</v>
      </c>
      <c r="Z431" s="36">
        <f t="shared" ref="Z431:Z437" si="55">IFERROR(IF(Y431=0,"",ROUNDUP(Y431/H431,0)*0.01196),"")</f>
        <v>0.1794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80.11363636363636</v>
      </c>
      <c r="BN431" s="64">
        <f t="shared" ref="BN431:BN443" si="57">IFERROR(Y431*I431/H431,"0")</f>
        <v>84.6</v>
      </c>
      <c r="BO431" s="64">
        <f t="shared" ref="BO431:BO443" si="58">IFERROR(1/J431*(X431/H431),"0")</f>
        <v>0.13658216783216784</v>
      </c>
      <c r="BP431" s="64">
        <f t="shared" ref="BP431:BP443" si="59">IFERROR(1/J431*(Y431/H431),"0")</f>
        <v>0.14423076923076925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10</v>
      </c>
      <c r="Y432" s="552">
        <f t="shared" si="54"/>
        <v>10.56</v>
      </c>
      <c r="Z432" s="36">
        <f t="shared" si="55"/>
        <v>2.392E-2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10.681818181818182</v>
      </c>
      <c r="BN432" s="64">
        <f t="shared" si="57"/>
        <v>11.28</v>
      </c>
      <c r="BO432" s="64">
        <f t="shared" si="58"/>
        <v>1.8210955710955712E-2</v>
      </c>
      <c r="BP432" s="64">
        <f t="shared" si="59"/>
        <v>1.9230769230769232E-2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10</v>
      </c>
      <c r="Y433" s="552">
        <f t="shared" si="54"/>
        <v>10.56</v>
      </c>
      <c r="Z433" s="36">
        <f t="shared" si="55"/>
        <v>2.392E-2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10.681818181818182</v>
      </c>
      <c r="BN433" s="64">
        <f t="shared" si="57"/>
        <v>11.28</v>
      </c>
      <c r="BO433" s="64">
        <f t="shared" si="58"/>
        <v>1.8210955710955712E-2</v>
      </c>
      <c r="BP433" s="64">
        <f t="shared" si="59"/>
        <v>1.9230769230769232E-2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1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15</v>
      </c>
      <c r="Y436" s="552">
        <f t="shared" si="54"/>
        <v>15.84</v>
      </c>
      <c r="Z436" s="36">
        <f t="shared" si="55"/>
        <v>3.5880000000000002E-2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16.02272727272727</v>
      </c>
      <c r="BN436" s="64">
        <f t="shared" si="57"/>
        <v>16.919999999999998</v>
      </c>
      <c r="BO436" s="64">
        <f t="shared" si="58"/>
        <v>2.7316433566433568E-2</v>
      </c>
      <c r="BP436" s="64">
        <f t="shared" si="59"/>
        <v>2.8846153846153848E-2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0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2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3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20.833333333333332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22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0.26312000000000002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3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110</v>
      </c>
      <c r="Y445" s="553">
        <f>IFERROR(SUM(Y431:Y443),"0")</f>
        <v>116.16000000000001</v>
      </c>
      <c r="Z445" s="37"/>
      <c r="AA445" s="554"/>
      <c r="AB445" s="554"/>
      <c r="AC445" s="554"/>
    </row>
    <row r="446" spans="1:68" ht="14.25" hidden="1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145</v>
      </c>
      <c r="Y447" s="552">
        <f>IFERROR(IF(X447="",0,CEILING((X447/$H447),1)*$H447),"")</f>
        <v>147.84</v>
      </c>
      <c r="Z447" s="36">
        <f>IFERROR(IF(Y447=0,"",ROUNDUP(Y447/H447,0)*0.01196),"")</f>
        <v>0.33488000000000001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154.88636363636363</v>
      </c>
      <c r="BN447" s="64">
        <f>IFERROR(Y447*I447/H447,"0")</f>
        <v>157.91999999999999</v>
      </c>
      <c r="BO447" s="64">
        <f>IFERROR(1/J447*(X447/H447),"0")</f>
        <v>0.26405885780885779</v>
      </c>
      <c r="BP447" s="64">
        <f>IFERROR(1/J447*(Y447/H447),"0")</f>
        <v>0.26923076923076927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2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3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27.462121212121211</v>
      </c>
      <c r="Y450" s="553">
        <f>IFERROR(Y447/H447,"0")+IFERROR(Y448/H448,"0")+IFERROR(Y449/H449,"0")</f>
        <v>28</v>
      </c>
      <c r="Z450" s="553">
        <f>IFERROR(IF(Z447="",0,Z447),"0")+IFERROR(IF(Z448="",0,Z448),"0")+IFERROR(IF(Z449="",0,Z449),"0")</f>
        <v>0.33488000000000001</v>
      </c>
      <c r="AA450" s="554"/>
      <c r="AB450" s="554"/>
      <c r="AC450" s="554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3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145</v>
      </c>
      <c r="Y451" s="553">
        <f>IFERROR(SUM(Y447:Y449),"0")</f>
        <v>147.84</v>
      </c>
      <c r="Z451" s="37"/>
      <c r="AA451" s="554"/>
      <c r="AB451" s="554"/>
      <c r="AC451" s="554"/>
    </row>
    <row r="452" spans="1:68" ht="14.25" hidden="1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30</v>
      </c>
      <c r="Y453" s="552">
        <f t="shared" ref="Y453:Y458" si="60">IFERROR(IF(X453="",0,CEILING((X453/$H453),1)*$H453),"")</f>
        <v>31.68</v>
      </c>
      <c r="Z453" s="36">
        <f>IFERROR(IF(Y453=0,"",ROUNDUP(Y453/H453,0)*0.01196),"")</f>
        <v>7.1760000000000004E-2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32.04545454545454</v>
      </c>
      <c r="BN453" s="64">
        <f t="shared" ref="BN453:BN458" si="62">IFERROR(Y453*I453/H453,"0")</f>
        <v>33.839999999999996</v>
      </c>
      <c r="BO453" s="64">
        <f t="shared" ref="BO453:BO458" si="63">IFERROR(1/J453*(X453/H453),"0")</f>
        <v>5.4632867132867136E-2</v>
      </c>
      <c r="BP453" s="64">
        <f t="shared" ref="BP453:BP458" si="64">IFERROR(1/J453*(Y453/H453),"0")</f>
        <v>5.7692307692307696E-2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25</v>
      </c>
      <c r="Y454" s="552">
        <f t="shared" si="60"/>
        <v>26.400000000000002</v>
      </c>
      <c r="Z454" s="36">
        <f>IFERROR(IF(Y454=0,"",ROUNDUP(Y454/H454,0)*0.01196),"")</f>
        <v>5.9799999999999999E-2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26.704545454545453</v>
      </c>
      <c r="BN454" s="64">
        <f t="shared" si="62"/>
        <v>28.200000000000003</v>
      </c>
      <c r="BO454" s="64">
        <f t="shared" si="63"/>
        <v>4.5527389277389273E-2</v>
      </c>
      <c r="BP454" s="64">
        <f t="shared" si="64"/>
        <v>4.807692307692308E-2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40</v>
      </c>
      <c r="Y455" s="552">
        <f t="shared" si="60"/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42.727272727272727</v>
      </c>
      <c r="BN455" s="64">
        <f t="shared" si="62"/>
        <v>45.12</v>
      </c>
      <c r="BO455" s="64">
        <f t="shared" si="63"/>
        <v>7.2843822843822847E-2</v>
      </c>
      <c r="BP455" s="64">
        <f t="shared" si="64"/>
        <v>7.6923076923076927E-2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5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2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3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17.992424242424242</v>
      </c>
      <c r="Y459" s="553">
        <f>IFERROR(Y453/H453,"0")+IFERROR(Y454/H454,"0")+IFERROR(Y455/H455,"0")+IFERROR(Y456/H456,"0")+IFERROR(Y457/H457,"0")+IFERROR(Y458/H458,"0")</f>
        <v>19</v>
      </c>
      <c r="Z459" s="553">
        <f>IFERROR(IF(Z453="",0,Z453),"0")+IFERROR(IF(Z454="",0,Z454),"0")+IFERROR(IF(Z455="",0,Z455),"0")+IFERROR(IF(Z456="",0,Z456),"0")+IFERROR(IF(Z457="",0,Z457),"0")+IFERROR(IF(Z458="",0,Z458),"0")</f>
        <v>0.22724</v>
      </c>
      <c r="AA459" s="554"/>
      <c r="AB459" s="554"/>
      <c r="AC459" s="554"/>
    </row>
    <row r="460" spans="1:68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3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95</v>
      </c>
      <c r="Y460" s="553">
        <f>IFERROR(SUM(Y453:Y458),"0")</f>
        <v>100.32</v>
      </c>
      <c r="Z460" s="37"/>
      <c r="AA460" s="554"/>
      <c r="AB460" s="554"/>
      <c r="AC460" s="554"/>
    </row>
    <row r="461" spans="1:68" ht="14.25" hidden="1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6"/>
      <c r="AB461" s="546"/>
      <c r="AC461" s="546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3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3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hidden="1" customHeight="1" x14ac:dyDescent="0.25">
      <c r="A468" s="604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5"/>
      <c r="AB468" s="545"/>
      <c r="AC468" s="545"/>
    </row>
    <row r="469" spans="1:68" ht="14.25" hidden="1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6"/>
      <c r="AB469" s="546"/>
      <c r="AC469" s="546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7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10</v>
      </c>
      <c r="Y472" s="552">
        <f>IFERROR(IF(X472="",0,CEILING((X472/$H472),1)*$H472),"")</f>
        <v>12</v>
      </c>
      <c r="Z472" s="36">
        <f>IFERROR(IF(Y472=0,"",ROUNDUP(Y472/H472,0)*0.01898),"")</f>
        <v>1.898E-2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10.362500000000001</v>
      </c>
      <c r="BN472" s="64">
        <f>IFERROR(Y472*I472/H472,"0")</f>
        <v>12.435</v>
      </c>
      <c r="BO472" s="64">
        <f>IFERROR(1/J472*(X472/H472),"0")</f>
        <v>1.3020833333333334E-2</v>
      </c>
      <c r="BP472" s="64">
        <f>IFERROR(1/J472*(Y472/H472),"0")</f>
        <v>1.5625E-2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2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3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0.83333333333333337</v>
      </c>
      <c r="Y474" s="553">
        <f>IFERROR(Y470/H470,"0")+IFERROR(Y471/H471,"0")+IFERROR(Y472/H472,"0")+IFERROR(Y473/H473,"0")</f>
        <v>1</v>
      </c>
      <c r="Z474" s="553">
        <f>IFERROR(IF(Z470="",0,Z470),"0")+IFERROR(IF(Z471="",0,Z471),"0")+IFERROR(IF(Z472="",0,Z472),"0")+IFERROR(IF(Z473="",0,Z473),"0")</f>
        <v>1.898E-2</v>
      </c>
      <c r="AA474" s="554"/>
      <c r="AB474" s="554"/>
      <c r="AC474" s="554"/>
    </row>
    <row r="475" spans="1:68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3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10</v>
      </c>
      <c r="Y475" s="553">
        <f>IFERROR(SUM(Y470:Y473),"0")</f>
        <v>12</v>
      </c>
      <c r="Z475" s="37"/>
      <c r="AA475" s="554"/>
      <c r="AB475" s="554"/>
      <c r="AC475" s="554"/>
    </row>
    <row r="476" spans="1:68" ht="14.25" hidden="1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6"/>
      <c r="AB476" s="546"/>
      <c r="AC476" s="546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22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3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3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44</v>
      </c>
      <c r="Y483" s="552">
        <f>IFERROR(IF(X483="",0,CEILING((X483/$H483),1)*$H483),"")</f>
        <v>46.2</v>
      </c>
      <c r="Z483" s="36">
        <f>IFERROR(IF(Y483=0,"",ROUNDUP(Y483/H483,0)*0.00902),"")</f>
        <v>9.9220000000000003E-2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46.828571428571422</v>
      </c>
      <c r="BN483" s="64">
        <f>IFERROR(Y483*I483/H483,"0")</f>
        <v>49.17</v>
      </c>
      <c r="BO483" s="64">
        <f>IFERROR(1/J483*(X483/H483),"0")</f>
        <v>7.9365079365079375E-2</v>
      </c>
      <c r="BP483" s="64">
        <f>IFERROR(1/J483*(Y483/H483),"0")</f>
        <v>8.3333333333333343E-2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145</v>
      </c>
      <c r="Y484" s="552">
        <f>IFERROR(IF(X484="",0,CEILING((X484/$H484),1)*$H484),"")</f>
        <v>147</v>
      </c>
      <c r="Z484" s="36">
        <f>IFERROR(IF(Y484=0,"",ROUNDUP(Y484/H484,0)*0.00902),"")</f>
        <v>0.31569999999999998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154.32142857142856</v>
      </c>
      <c r="BN484" s="64">
        <f>IFERROR(Y484*I484/H484,"0")</f>
        <v>156.44999999999996</v>
      </c>
      <c r="BO484" s="64">
        <f>IFERROR(1/J484*(X484/H484),"0")</f>
        <v>0.26154401154401158</v>
      </c>
      <c r="BP484" s="64">
        <f>IFERROR(1/J484*(Y484/H484),"0")</f>
        <v>0.26515151515151514</v>
      </c>
    </row>
    <row r="485" spans="1:68" x14ac:dyDescent="0.2">
      <c r="A485" s="562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3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45</v>
      </c>
      <c r="Y485" s="553">
        <f>IFERROR(Y483/H483,"0")+IFERROR(Y484/H484,"0")</f>
        <v>46</v>
      </c>
      <c r="Z485" s="553">
        <f>IFERROR(IF(Z483="",0,Z483),"0")+IFERROR(IF(Z484="",0,Z484),"0")</f>
        <v>0.41491999999999996</v>
      </c>
      <c r="AA485" s="554"/>
      <c r="AB485" s="554"/>
      <c r="AC485" s="55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3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189</v>
      </c>
      <c r="Y486" s="553">
        <f>IFERROR(SUM(Y483:Y484),"0")</f>
        <v>193.2</v>
      </c>
      <c r="Z486" s="37"/>
      <c r="AA486" s="554"/>
      <c r="AB486" s="554"/>
      <c r="AC486" s="554"/>
    </row>
    <row r="487" spans="1:68" ht="14.25" hidden="1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30</v>
      </c>
      <c r="Y488" s="552">
        <f>IFERROR(IF(X488="",0,CEILING((X488/$H488),1)*$H488),"")</f>
        <v>36</v>
      </c>
      <c r="Z488" s="36">
        <f>IFERROR(IF(Y488=0,"",ROUNDUP(Y488/H488,0)*0.01898),"")</f>
        <v>7.5920000000000001E-2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31.73</v>
      </c>
      <c r="BN488" s="64">
        <f>IFERROR(Y488*I488/H488,"0")</f>
        <v>38.076000000000001</v>
      </c>
      <c r="BO488" s="64">
        <f>IFERROR(1/J488*(X488/H488),"0")</f>
        <v>5.2083333333333336E-2</v>
      </c>
      <c r="BP488" s="64">
        <f>IFERROR(1/J488*(Y488/H488),"0")</f>
        <v>6.25E-2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3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2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3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3.3333333333333335</v>
      </c>
      <c r="Y490" s="553">
        <f>IFERROR(Y488/H488,"0")+IFERROR(Y489/H489,"0")</f>
        <v>4</v>
      </c>
      <c r="Z490" s="553">
        <f>IFERROR(IF(Z488="",0,Z488),"0")+IFERROR(IF(Z489="",0,Z489),"0")</f>
        <v>7.5920000000000001E-2</v>
      </c>
      <c r="AA490" s="554"/>
      <c r="AB490" s="554"/>
      <c r="AC490" s="554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3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30</v>
      </c>
      <c r="Y491" s="553">
        <f>IFERROR(SUM(Y488:Y489),"0")</f>
        <v>36</v>
      </c>
      <c r="Z491" s="37"/>
      <c r="AA491" s="554"/>
      <c r="AB491" s="554"/>
      <c r="AC491" s="554"/>
    </row>
    <row r="492" spans="1:68" ht="14.25" hidden="1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6"/>
      <c r="AB492" s="546"/>
      <c r="AC492" s="546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5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3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3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04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5"/>
      <c r="AB497" s="545"/>
      <c r="AC497" s="545"/>
    </row>
    <row r="498" spans="1:68" ht="14.25" hidden="1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6"/>
      <c r="AB498" s="546"/>
      <c r="AC498" s="546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40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3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3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3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37"/>
      <c r="P502" s="581" t="s">
        <v>767</v>
      </c>
      <c r="Q502" s="582"/>
      <c r="R502" s="582"/>
      <c r="S502" s="582"/>
      <c r="T502" s="582"/>
      <c r="U502" s="582"/>
      <c r="V502" s="58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9842.15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9976.52</v>
      </c>
      <c r="Z502" s="37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37"/>
      <c r="P503" s="581" t="s">
        <v>768</v>
      </c>
      <c r="Q503" s="582"/>
      <c r="R503" s="582"/>
      <c r="S503" s="582"/>
      <c r="T503" s="582"/>
      <c r="U503" s="582"/>
      <c r="V503" s="583"/>
      <c r="W503" s="37" t="s">
        <v>69</v>
      </c>
      <c r="X503" s="553">
        <f>IFERROR(SUM(BM22:BM499),"0")</f>
        <v>10317.555110641208</v>
      </c>
      <c r="Y503" s="553">
        <f>IFERROR(SUM(BN22:BN499),"0")</f>
        <v>10458.944000000003</v>
      </c>
      <c r="Z503" s="37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37"/>
      <c r="P504" s="581" t="s">
        <v>769</v>
      </c>
      <c r="Q504" s="582"/>
      <c r="R504" s="582"/>
      <c r="S504" s="582"/>
      <c r="T504" s="582"/>
      <c r="U504" s="582"/>
      <c r="V504" s="583"/>
      <c r="W504" s="37" t="s">
        <v>770</v>
      </c>
      <c r="X504" s="38">
        <f>ROUNDUP(SUM(BO22:BO499),0)</f>
        <v>17</v>
      </c>
      <c r="Y504" s="38">
        <f>ROUNDUP(SUM(BP22:BP499),0)</f>
        <v>17</v>
      </c>
      <c r="Z504" s="37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37"/>
      <c r="P505" s="581" t="s">
        <v>771</v>
      </c>
      <c r="Q505" s="582"/>
      <c r="R505" s="582"/>
      <c r="S505" s="582"/>
      <c r="T505" s="582"/>
      <c r="U505" s="582"/>
      <c r="V505" s="583"/>
      <c r="W505" s="37" t="s">
        <v>69</v>
      </c>
      <c r="X505" s="553">
        <f>GrossWeightTotal+PalletQtyTotal*25</f>
        <v>10742.555110641208</v>
      </c>
      <c r="Y505" s="553">
        <f>GrossWeightTotalR+PalletQtyTotalR*25</f>
        <v>10883.944000000003</v>
      </c>
      <c r="Z505" s="37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37"/>
      <c r="P506" s="581" t="s">
        <v>772</v>
      </c>
      <c r="Q506" s="582"/>
      <c r="R506" s="582"/>
      <c r="S506" s="582"/>
      <c r="T506" s="582"/>
      <c r="U506" s="582"/>
      <c r="V506" s="58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1222.9536415744747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1242</v>
      </c>
      <c r="Z506" s="37"/>
      <c r="AA506" s="554"/>
      <c r="AB506" s="554"/>
      <c r="AC506" s="554"/>
    </row>
    <row r="507" spans="1:68" ht="14.25" hidden="1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37"/>
      <c r="P507" s="581" t="s">
        <v>773</v>
      </c>
      <c r="Q507" s="582"/>
      <c r="R507" s="582"/>
      <c r="S507" s="582"/>
      <c r="T507" s="582"/>
      <c r="U507" s="582"/>
      <c r="V507" s="58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19.030979999999996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2" t="s">
        <v>101</v>
      </c>
      <c r="D509" s="641"/>
      <c r="E509" s="641"/>
      <c r="F509" s="641"/>
      <c r="G509" s="641"/>
      <c r="H509" s="580"/>
      <c r="I509" s="572" t="s">
        <v>253</v>
      </c>
      <c r="J509" s="641"/>
      <c r="K509" s="641"/>
      <c r="L509" s="641"/>
      <c r="M509" s="641"/>
      <c r="N509" s="641"/>
      <c r="O509" s="641"/>
      <c r="P509" s="641"/>
      <c r="Q509" s="641"/>
      <c r="R509" s="641"/>
      <c r="S509" s="580"/>
      <c r="T509" s="572" t="s">
        <v>544</v>
      </c>
      <c r="U509" s="580"/>
      <c r="V509" s="572" t="s">
        <v>600</v>
      </c>
      <c r="W509" s="641"/>
      <c r="X509" s="641"/>
      <c r="Y509" s="580"/>
      <c r="Z509" s="543" t="s">
        <v>656</v>
      </c>
      <c r="AA509" s="572" t="s">
        <v>723</v>
      </c>
      <c r="AB509" s="580"/>
      <c r="AC509" s="52"/>
      <c r="AF509" s="544"/>
    </row>
    <row r="510" spans="1:68" ht="14.25" customHeight="1" thickTop="1" x14ac:dyDescent="0.2">
      <c r="A510" s="761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4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4"/>
    </row>
    <row r="511" spans="1:68" ht="13.5" customHeight="1" thickBot="1" x14ac:dyDescent="0.25">
      <c r="A511" s="762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4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96.800000000000011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1689.3</v>
      </c>
      <c r="E512" s="46">
        <f>IFERROR(Y87*1,"0")+IFERROR(Y88*1,"0")+IFERROR(Y89*1,"0")+IFERROR(Y93*1,"0")+IFERROR(Y94*1,"0")+IFERROR(Y95*1,"0")+IFERROR(Y96*1,"0")</f>
        <v>224.10000000000002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68.550000000000011</v>
      </c>
      <c r="G512" s="46">
        <f>IFERROR(Y127*1,"0")+IFERROR(Y128*1,"0")+IFERROR(Y132*1,"0")+IFERROR(Y133*1,"0")+IFERROR(Y137*1,"0")+IFERROR(Y138*1,"0")</f>
        <v>12.8</v>
      </c>
      <c r="H512" s="46">
        <f>IFERROR(Y143*1,"0")+IFERROR(Y147*1,"0")+IFERROR(Y148*1,"0")+IFERROR(Y149*1,"0")</f>
        <v>54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29.400000000000002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183.6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299.2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3550.8500000000004</v>
      </c>
      <c r="S512" s="46">
        <f>IFERROR(Y335*1,"0")+IFERROR(Y336*1,"0")+IFERROR(Y337*1,"0")</f>
        <v>156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2998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6.3000000000000007</v>
      </c>
      <c r="W512" s="46">
        <f>IFERROR(Y408*1,"0")+IFERROR(Y412*1,"0")+IFERROR(Y413*1,"0")+IFERROR(Y414*1,"0")+IFERROR(Y415*1,"0")</f>
        <v>2.1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364.32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241.2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8,00"/>
        <filter val="1 140,00"/>
        <filter val="1 144,50"/>
        <filter val="1 157,50"/>
        <filter val="1 222,95"/>
        <filter val="1 790,00"/>
        <filter val="1 797,20"/>
        <filter val="1 835,00"/>
        <filter val="1,00"/>
        <filter val="1,93"/>
        <filter val="10 317,56"/>
        <filter val="10 742,56"/>
        <filter val="10,00"/>
        <filter val="100,00"/>
        <filter val="104,04"/>
        <filter val="108,67"/>
        <filter val="11,20"/>
        <filter val="11,37"/>
        <filter val="110,00"/>
        <filter val="114,20"/>
        <filter val="115,00"/>
        <filter val="12,48"/>
        <filter val="123,00"/>
        <filter val="13,56"/>
        <filter val="13,75"/>
        <filter val="130,00"/>
        <filter val="139,26"/>
        <filter val="14,00"/>
        <filter val="140,00"/>
        <filter val="145,00"/>
        <filter val="15,00"/>
        <filter val="150,80"/>
        <filter val="16,00"/>
        <filter val="16,20"/>
        <filter val="16,85"/>
        <filter val="17"/>
        <filter val="17,99"/>
        <filter val="170,00"/>
        <filter val="18,10"/>
        <filter val="189,00"/>
        <filter val="190,00"/>
        <filter val="2,10"/>
        <filter val="2,55"/>
        <filter val="20,00"/>
        <filter val="20,70"/>
        <filter val="20,83"/>
        <filter val="231,89"/>
        <filter val="238,00"/>
        <filter val="24,00"/>
        <filter val="24,07"/>
        <filter val="243,00"/>
        <filter val="247,50"/>
        <filter val="25,00"/>
        <filter val="27,00"/>
        <filter val="27,46"/>
        <filter val="28,20"/>
        <filter val="290,00"/>
        <filter val="3,00"/>
        <filter val="3,33"/>
        <filter val="3,50"/>
        <filter val="3,75"/>
        <filter val="30,00"/>
        <filter val="32,00"/>
        <filter val="321,00"/>
        <filter val="33,15"/>
        <filter val="35,00"/>
        <filter val="36,00"/>
        <filter val="399,70"/>
        <filter val="4,20"/>
        <filter val="4,50"/>
        <filter val="40,00"/>
        <filter val="40,39"/>
        <filter val="40,45"/>
        <filter val="44,00"/>
        <filter val="440,00"/>
        <filter val="45,00"/>
        <filter val="5,00"/>
        <filter val="5,56"/>
        <filter val="50,00"/>
        <filter val="50,40"/>
        <filter val="50,70"/>
        <filter val="52,00"/>
        <filter val="521,00"/>
        <filter val="56,00"/>
        <filter val="58,80"/>
        <filter val="59,11"/>
        <filter val="6,30"/>
        <filter val="60,00"/>
        <filter val="630,00"/>
        <filter val="7,20"/>
        <filter val="7,71"/>
        <filter val="70,00"/>
        <filter val="70,74"/>
        <filter val="75,00"/>
        <filter val="77,13"/>
        <filter val="8,00"/>
        <filter val="81,00"/>
        <filter val="815,00"/>
        <filter val="83,00"/>
        <filter val="9 842,15"/>
        <filter val="9,00"/>
        <filter val="9,45"/>
        <filter val="900,00"/>
        <filter val="910,00"/>
        <filter val="92,00"/>
        <filter val="95,00"/>
        <filter val="97,00"/>
        <filter val="98,00"/>
      </filters>
    </filterColumn>
    <filterColumn colId="29" showButton="0"/>
    <filterColumn colId="30" showButton="0"/>
  </autoFilter>
  <mergeCells count="896"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62:T62"/>
    <mergeCell ref="P376:V376"/>
    <mergeCell ref="P128:T128"/>
    <mergeCell ref="D310:E310"/>
    <mergeCell ref="A51:Z51"/>
    <mergeCell ref="A83:O84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P79:V79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A270:O271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P453:T453"/>
    <mergeCell ref="D290:E290"/>
    <mergeCell ref="D94:E94"/>
    <mergeCell ref="P98:V98"/>
    <mergeCell ref="P91:V91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P417:V417"/>
    <mergeCell ref="P425:T425"/>
    <mergeCell ref="D254:E254"/>
    <mergeCell ref="A367:Z36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2025-09-15T10:55:10Z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