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5B484B-3419-4882-86C8-A06A24CFC3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Y450" i="1" s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426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Y375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Y364" i="1" s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Y144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29" i="1" l="1"/>
  <c r="BN29" i="1"/>
  <c r="Z68" i="1"/>
  <c r="BN68" i="1"/>
  <c r="Z115" i="1"/>
  <c r="BN115" i="1"/>
  <c r="G512" i="1"/>
  <c r="Z143" i="1"/>
  <c r="Z144" i="1" s="1"/>
  <c r="BN143" i="1"/>
  <c r="BP143" i="1"/>
  <c r="Z147" i="1"/>
  <c r="BN147" i="1"/>
  <c r="Y150" i="1"/>
  <c r="Z173" i="1"/>
  <c r="BN173" i="1"/>
  <c r="Z206" i="1"/>
  <c r="BN206" i="1"/>
  <c r="Z252" i="1"/>
  <c r="BN252" i="1"/>
  <c r="Z308" i="1"/>
  <c r="BN308" i="1"/>
  <c r="Z345" i="1"/>
  <c r="BN345" i="1"/>
  <c r="Z393" i="1"/>
  <c r="BN393" i="1"/>
  <c r="Z449" i="1"/>
  <c r="BN449" i="1"/>
  <c r="Z453" i="1"/>
  <c r="BN453" i="1"/>
  <c r="BP167" i="1"/>
  <c r="BN167" i="1"/>
  <c r="Z167" i="1"/>
  <c r="BP198" i="1"/>
  <c r="BN198" i="1"/>
  <c r="Z198" i="1"/>
  <c r="BP245" i="1"/>
  <c r="BN245" i="1"/>
  <c r="Z245" i="1"/>
  <c r="BP260" i="1"/>
  <c r="BN260" i="1"/>
  <c r="Z260" i="1"/>
  <c r="BP300" i="1"/>
  <c r="BN300" i="1"/>
  <c r="Z300" i="1"/>
  <c r="BP321" i="1"/>
  <c r="BN321" i="1"/>
  <c r="Z321" i="1"/>
  <c r="BP337" i="1"/>
  <c r="BN337" i="1"/>
  <c r="Z337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3" i="1"/>
  <c r="BN443" i="1"/>
  <c r="Z443" i="1"/>
  <c r="BP477" i="1"/>
  <c r="BN477" i="1"/>
  <c r="Z477" i="1"/>
  <c r="B512" i="1"/>
  <c r="X504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Z103" i="1"/>
  <c r="BN103" i="1"/>
  <c r="Z121" i="1"/>
  <c r="BN121" i="1"/>
  <c r="Y124" i="1"/>
  <c r="BP132" i="1"/>
  <c r="BN132" i="1"/>
  <c r="Y156" i="1"/>
  <c r="BP155" i="1"/>
  <c r="BN155" i="1"/>
  <c r="Z155" i="1"/>
  <c r="Z156" i="1" s="1"/>
  <c r="BP159" i="1"/>
  <c r="BN159" i="1"/>
  <c r="Z159" i="1"/>
  <c r="BP188" i="1"/>
  <c r="BN188" i="1"/>
  <c r="Z188" i="1"/>
  <c r="BP210" i="1"/>
  <c r="BN210" i="1"/>
  <c r="Z210" i="1"/>
  <c r="BP259" i="1"/>
  <c r="BN259" i="1"/>
  <c r="Z259" i="1"/>
  <c r="BP268" i="1"/>
  <c r="BN268" i="1"/>
  <c r="Z268" i="1"/>
  <c r="BP316" i="1"/>
  <c r="BN316" i="1"/>
  <c r="Z316" i="1"/>
  <c r="BP322" i="1"/>
  <c r="BN322" i="1"/>
  <c r="Z322" i="1"/>
  <c r="BP349" i="1"/>
  <c r="BN349" i="1"/>
  <c r="Z349" i="1"/>
  <c r="BP397" i="1"/>
  <c r="BN397" i="1"/>
  <c r="Z397" i="1"/>
  <c r="BP435" i="1"/>
  <c r="BN435" i="1"/>
  <c r="Z435" i="1"/>
  <c r="BP457" i="1"/>
  <c r="BN457" i="1"/>
  <c r="Z457" i="1"/>
  <c r="BP478" i="1"/>
  <c r="BN478" i="1"/>
  <c r="Z478" i="1"/>
  <c r="Y135" i="1"/>
  <c r="Y168" i="1"/>
  <c r="Y200" i="1"/>
  <c r="Y213" i="1"/>
  <c r="Y264" i="1"/>
  <c r="Y325" i="1"/>
  <c r="BP254" i="1"/>
  <c r="BN254" i="1"/>
  <c r="Z254" i="1"/>
  <c r="BP298" i="1"/>
  <c r="BN298" i="1"/>
  <c r="Z298" i="1"/>
  <c r="BP310" i="1"/>
  <c r="BN310" i="1"/>
  <c r="Z310" i="1"/>
  <c r="BP330" i="1"/>
  <c r="BN330" i="1"/>
  <c r="Z330" i="1"/>
  <c r="BP335" i="1"/>
  <c r="BN335" i="1"/>
  <c r="Z335" i="1"/>
  <c r="BP347" i="1"/>
  <c r="BN347" i="1"/>
  <c r="Z347" i="1"/>
  <c r="BP379" i="1"/>
  <c r="BN379" i="1"/>
  <c r="Z379" i="1"/>
  <c r="BP395" i="1"/>
  <c r="BN395" i="1"/>
  <c r="Z395" i="1"/>
  <c r="BP414" i="1"/>
  <c r="BN414" i="1"/>
  <c r="Z414" i="1"/>
  <c r="BP441" i="1"/>
  <c r="BN441" i="1"/>
  <c r="Z441" i="1"/>
  <c r="BP455" i="1"/>
  <c r="BN455" i="1"/>
  <c r="Z455" i="1"/>
  <c r="BP473" i="1"/>
  <c r="BN473" i="1"/>
  <c r="Z473" i="1"/>
  <c r="X503" i="1"/>
  <c r="X506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9" i="1"/>
  <c r="BN89" i="1"/>
  <c r="Z94" i="1"/>
  <c r="BN94" i="1"/>
  <c r="Z101" i="1"/>
  <c r="BN101" i="1"/>
  <c r="Y106" i="1"/>
  <c r="Z109" i="1"/>
  <c r="BN109" i="1"/>
  <c r="Y118" i="1"/>
  <c r="Z117" i="1"/>
  <c r="BN117" i="1"/>
  <c r="Y123" i="1"/>
  <c r="Z128" i="1"/>
  <c r="BN128" i="1"/>
  <c r="Y134" i="1"/>
  <c r="Z138" i="1"/>
  <c r="BN138" i="1"/>
  <c r="Y151" i="1"/>
  <c r="Z149" i="1"/>
  <c r="BN149" i="1"/>
  <c r="Y169" i="1"/>
  <c r="Z161" i="1"/>
  <c r="BN161" i="1"/>
  <c r="Z165" i="1"/>
  <c r="BN165" i="1"/>
  <c r="Z171" i="1"/>
  <c r="BN171" i="1"/>
  <c r="BP171" i="1"/>
  <c r="Y174" i="1"/>
  <c r="Z177" i="1"/>
  <c r="Z178" i="1" s="1"/>
  <c r="BN177" i="1"/>
  <c r="BP177" i="1"/>
  <c r="Y178" i="1"/>
  <c r="Z182" i="1"/>
  <c r="BN182" i="1"/>
  <c r="Y185" i="1"/>
  <c r="Z192" i="1"/>
  <c r="BN192" i="1"/>
  <c r="BP192" i="1"/>
  <c r="Y201" i="1"/>
  <c r="Z196" i="1"/>
  <c r="BN196" i="1"/>
  <c r="Z204" i="1"/>
  <c r="BN204" i="1"/>
  <c r="Z208" i="1"/>
  <c r="BN208" i="1"/>
  <c r="Z216" i="1"/>
  <c r="BN216" i="1"/>
  <c r="Z223" i="1"/>
  <c r="BN223" i="1"/>
  <c r="Z224" i="1"/>
  <c r="BN224" i="1"/>
  <c r="Z233" i="1"/>
  <c r="Z234" i="1" s="1"/>
  <c r="BN233" i="1"/>
  <c r="BP233" i="1"/>
  <c r="Y234" i="1"/>
  <c r="Z243" i="1"/>
  <c r="BN243" i="1"/>
  <c r="BP250" i="1"/>
  <c r="BN250" i="1"/>
  <c r="Z250" i="1"/>
  <c r="BP289" i="1"/>
  <c r="BN289" i="1"/>
  <c r="Z289" i="1"/>
  <c r="BP302" i="1"/>
  <c r="BN302" i="1"/>
  <c r="Z302" i="1"/>
  <c r="BP324" i="1"/>
  <c r="BN324" i="1"/>
  <c r="Z324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Y451" i="1"/>
  <c r="BP447" i="1"/>
  <c r="BN447" i="1"/>
  <c r="Z447" i="1"/>
  <c r="BP463" i="1"/>
  <c r="BN463" i="1"/>
  <c r="Z463" i="1"/>
  <c r="BP484" i="1"/>
  <c r="BN484" i="1"/>
  <c r="Z484" i="1"/>
  <c r="BP488" i="1"/>
  <c r="BN488" i="1"/>
  <c r="Z488" i="1"/>
  <c r="Y255" i="1"/>
  <c r="O512" i="1"/>
  <c r="Y332" i="1"/>
  <c r="Y331" i="1"/>
  <c r="Y371" i="1"/>
  <c r="W512" i="1"/>
  <c r="Y416" i="1"/>
  <c r="Y480" i="1"/>
  <c r="H9" i="1"/>
  <c r="A10" i="1"/>
  <c r="BP55" i="1"/>
  <c r="BN55" i="1"/>
  <c r="BP57" i="1"/>
  <c r="BN57" i="1"/>
  <c r="Z57" i="1"/>
  <c r="Y59" i="1"/>
  <c r="Y64" i="1"/>
  <c r="BP61" i="1"/>
  <c r="BN61" i="1"/>
  <c r="Z61" i="1"/>
  <c r="BP69" i="1"/>
  <c r="BN69" i="1"/>
  <c r="Z69" i="1"/>
  <c r="Y71" i="1"/>
  <c r="Y79" i="1"/>
  <c r="Y78" i="1"/>
  <c r="BP73" i="1"/>
  <c r="BN73" i="1"/>
  <c r="Z73" i="1"/>
  <c r="BP77" i="1"/>
  <c r="BN77" i="1"/>
  <c r="Z77" i="1"/>
  <c r="Y24" i="1"/>
  <c r="Y32" i="1"/>
  <c r="Y44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Y58" i="1"/>
  <c r="Z53" i="1"/>
  <c r="BN53" i="1"/>
  <c r="Z55" i="1"/>
  <c r="BP63" i="1"/>
  <c r="BN63" i="1"/>
  <c r="Z63" i="1"/>
  <c r="Y65" i="1"/>
  <c r="Y70" i="1"/>
  <c r="BP67" i="1"/>
  <c r="BN67" i="1"/>
  <c r="Z67" i="1"/>
  <c r="BP75" i="1"/>
  <c r="BN75" i="1"/>
  <c r="Z75" i="1"/>
  <c r="Z81" i="1"/>
  <c r="BN81" i="1"/>
  <c r="BP81" i="1"/>
  <c r="Y84" i="1"/>
  <c r="E512" i="1"/>
  <c r="Z88" i="1"/>
  <c r="Z90" i="1" s="1"/>
  <c r="BN88" i="1"/>
  <c r="BP88" i="1"/>
  <c r="Y91" i="1"/>
  <c r="Z93" i="1"/>
  <c r="BN93" i="1"/>
  <c r="BP93" i="1"/>
  <c r="Z95" i="1"/>
  <c r="BN95" i="1"/>
  <c r="Y98" i="1"/>
  <c r="F512" i="1"/>
  <c r="Z102" i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BN127" i="1"/>
  <c r="BP127" i="1"/>
  <c r="Y130" i="1"/>
  <c r="Z133" i="1"/>
  <c r="Z134" i="1" s="1"/>
  <c r="BN133" i="1"/>
  <c r="BP133" i="1"/>
  <c r="Z137" i="1"/>
  <c r="BN137" i="1"/>
  <c r="BP137" i="1"/>
  <c r="Y140" i="1"/>
  <c r="H512" i="1"/>
  <c r="Y145" i="1"/>
  <c r="Z148" i="1"/>
  <c r="Z150" i="1" s="1"/>
  <c r="BN148" i="1"/>
  <c r="BP148" i="1"/>
  <c r="I512" i="1"/>
  <c r="Y157" i="1"/>
  <c r="Z160" i="1"/>
  <c r="BN160" i="1"/>
  <c r="BP160" i="1"/>
  <c r="Z162" i="1"/>
  <c r="BN162" i="1"/>
  <c r="Z164" i="1"/>
  <c r="BN164" i="1"/>
  <c r="Z166" i="1"/>
  <c r="BN166" i="1"/>
  <c r="Z172" i="1"/>
  <c r="BN172" i="1"/>
  <c r="BP172" i="1"/>
  <c r="J512" i="1"/>
  <c r="Z183" i="1"/>
  <c r="BN183" i="1"/>
  <c r="BP183" i="1"/>
  <c r="Y184" i="1"/>
  <c r="Z187" i="1"/>
  <c r="Z189" i="1" s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BN215" i="1"/>
  <c r="BP215" i="1"/>
  <c r="Y218" i="1"/>
  <c r="K512" i="1"/>
  <c r="Y231" i="1"/>
  <c r="Z222" i="1"/>
  <c r="BN222" i="1"/>
  <c r="BP225" i="1"/>
  <c r="BN225" i="1"/>
  <c r="Z225" i="1"/>
  <c r="BP228" i="1"/>
  <c r="BN228" i="1"/>
  <c r="Z228" i="1"/>
  <c r="Y129" i="1"/>
  <c r="BP227" i="1"/>
  <c r="BN227" i="1"/>
  <c r="Z227" i="1"/>
  <c r="Y230" i="1"/>
  <c r="Y238" i="1"/>
  <c r="BP237" i="1"/>
  <c r="BN237" i="1"/>
  <c r="Z237" i="1"/>
  <c r="Z238" i="1" s="1"/>
  <c r="Y239" i="1"/>
  <c r="Y246" i="1"/>
  <c r="Y247" i="1"/>
  <c r="BP241" i="1"/>
  <c r="BN241" i="1"/>
  <c r="Z241" i="1"/>
  <c r="Z242" i="1"/>
  <c r="BN242" i="1"/>
  <c r="Z244" i="1"/>
  <c r="BN244" i="1"/>
  <c r="L512" i="1"/>
  <c r="Z251" i="1"/>
  <c r="BN251" i="1"/>
  <c r="BP251" i="1"/>
  <c r="Z253" i="1"/>
  <c r="BN253" i="1"/>
  <c r="Y256" i="1"/>
  <c r="M512" i="1"/>
  <c r="Z261" i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0" i="1"/>
  <c r="BN290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Y271" i="1"/>
  <c r="Y276" i="1"/>
  <c r="Y285" i="1"/>
  <c r="R512" i="1"/>
  <c r="Y294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BP336" i="1"/>
  <c r="BN336" i="1"/>
  <c r="Z336" i="1"/>
  <c r="Y338" i="1"/>
  <c r="Y350" i="1"/>
  <c r="Y356" i="1"/>
  <c r="Y360" i="1"/>
  <c r="Y365" i="1"/>
  <c r="Y372" i="1"/>
  <c r="Y376" i="1"/>
  <c r="Y380" i="1"/>
  <c r="Y400" i="1"/>
  <c r="Y404" i="1"/>
  <c r="Y417" i="1"/>
  <c r="Y422" i="1"/>
  <c r="Y427" i="1"/>
  <c r="Z512" i="1"/>
  <c r="Y445" i="1"/>
  <c r="BP439" i="1"/>
  <c r="BN439" i="1"/>
  <c r="Z439" i="1"/>
  <c r="BP442" i="1"/>
  <c r="BN442" i="1"/>
  <c r="Z442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BP489" i="1"/>
  <c r="BN489" i="1"/>
  <c r="Z489" i="1"/>
  <c r="Z490" i="1" s="1"/>
  <c r="Y491" i="1"/>
  <c r="Y496" i="1"/>
  <c r="BP493" i="1"/>
  <c r="BN493" i="1"/>
  <c r="Z493" i="1"/>
  <c r="Z495" i="1" s="1"/>
  <c r="U512" i="1"/>
  <c r="Y512" i="1"/>
  <c r="Y339" i="1"/>
  <c r="T512" i="1"/>
  <c r="Z344" i="1"/>
  <c r="BN344" i="1"/>
  <c r="Z346" i="1"/>
  <c r="BN346" i="1"/>
  <c r="Z348" i="1"/>
  <c r="BN348" i="1"/>
  <c r="Y351" i="1"/>
  <c r="Z354" i="1"/>
  <c r="BN354" i="1"/>
  <c r="Z358" i="1"/>
  <c r="Z360" i="1" s="1"/>
  <c r="BN358" i="1"/>
  <c r="BP358" i="1"/>
  <c r="Z363" i="1"/>
  <c r="Z364" i="1" s="1"/>
  <c r="BN363" i="1"/>
  <c r="BP363" i="1"/>
  <c r="Z368" i="1"/>
  <c r="BN368" i="1"/>
  <c r="BP368" i="1"/>
  <c r="Z370" i="1"/>
  <c r="BN370" i="1"/>
  <c r="Z374" i="1"/>
  <c r="Z375" i="1" s="1"/>
  <c r="BN374" i="1"/>
  <c r="BP374" i="1"/>
  <c r="Z378" i="1"/>
  <c r="Z380" i="1" s="1"/>
  <c r="BN378" i="1"/>
  <c r="BP378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Y410" i="1"/>
  <c r="Z413" i="1"/>
  <c r="BN413" i="1"/>
  <c r="Z415" i="1"/>
  <c r="BN415" i="1"/>
  <c r="Z420" i="1"/>
  <c r="Z421" i="1" s="1"/>
  <c r="BN420" i="1"/>
  <c r="BP420" i="1"/>
  <c r="Y421" i="1"/>
  <c r="Z425" i="1"/>
  <c r="Z426" i="1" s="1"/>
  <c r="BN425" i="1"/>
  <c r="BP425" i="1"/>
  <c r="Z431" i="1"/>
  <c r="BN431" i="1"/>
  <c r="BP431" i="1"/>
  <c r="Z433" i="1"/>
  <c r="BN433" i="1"/>
  <c r="Z434" i="1"/>
  <c r="BN434" i="1"/>
  <c r="Z436" i="1"/>
  <c r="BN436" i="1"/>
  <c r="BP437" i="1"/>
  <c r="BN437" i="1"/>
  <c r="Z437" i="1"/>
  <c r="BP440" i="1"/>
  <c r="BN440" i="1"/>
  <c r="Z440" i="1"/>
  <c r="Y444" i="1"/>
  <c r="BP448" i="1"/>
  <c r="BN448" i="1"/>
  <c r="Z448" i="1"/>
  <c r="Z450" i="1" s="1"/>
  <c r="Y459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Y490" i="1"/>
  <c r="Y495" i="1"/>
  <c r="AB512" i="1"/>
  <c r="Y500" i="1"/>
  <c r="BP499" i="1"/>
  <c r="BN499" i="1"/>
  <c r="Z499" i="1"/>
  <c r="Z500" i="1" s="1"/>
  <c r="Y501" i="1"/>
  <c r="AA512" i="1"/>
  <c r="Z485" i="1" l="1"/>
  <c r="Z459" i="1"/>
  <c r="Z338" i="1"/>
  <c r="Z263" i="1"/>
  <c r="Z230" i="1"/>
  <c r="Z200" i="1"/>
  <c r="Z184" i="1"/>
  <c r="Z174" i="1"/>
  <c r="Z139" i="1"/>
  <c r="Z118" i="1"/>
  <c r="Z111" i="1"/>
  <c r="Z105" i="1"/>
  <c r="Z83" i="1"/>
  <c r="Z70" i="1"/>
  <c r="Z480" i="1"/>
  <c r="Z325" i="1"/>
  <c r="Z44" i="1"/>
  <c r="X505" i="1"/>
  <c r="Z416" i="1"/>
  <c r="Z350" i="1"/>
  <c r="Z58" i="1"/>
  <c r="Z474" i="1"/>
  <c r="Z399" i="1"/>
  <c r="Z355" i="1"/>
  <c r="Z255" i="1"/>
  <c r="Z217" i="1"/>
  <c r="Z168" i="1"/>
  <c r="Z129" i="1"/>
  <c r="Z465" i="1"/>
  <c r="Z318" i="1"/>
  <c r="Z312" i="1"/>
  <c r="Z294" i="1"/>
  <c r="Z270" i="1"/>
  <c r="Z246" i="1"/>
  <c r="Z212" i="1"/>
  <c r="Z97" i="1"/>
  <c r="Z32" i="1"/>
  <c r="Y506" i="1"/>
  <c r="Y503" i="1"/>
  <c r="Y502" i="1"/>
  <c r="Z64" i="1"/>
  <c r="Z444" i="1"/>
  <c r="Z371" i="1"/>
  <c r="Z304" i="1"/>
  <c r="Y504" i="1"/>
  <c r="Z78" i="1"/>
  <c r="Z507" i="1" l="1"/>
  <c r="Y505" i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<sst xmlns="http://schemas.openxmlformats.org/spreadsheetml/2006/main" count="2218" uniqueCount="794">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</sst>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7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5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817" t="s">
        <v>0</v>
      </c>
      <c r="E1" s="593"/>
      <c r="F1" s="593"/>
      <c r="G1" s="12" t="s">
        <v>1</v>
      </c>
      <c r="H1" s="817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59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769" t="s">
        <v>8</v>
      </c>
      <c r="B5" s="713"/>
      <c r="C5" s="618"/>
      <c r="D5" s="661"/>
      <c r="E5" s="663"/>
      <c r="F5" s="619" t="s">
        <v>9</v>
      </c>
      <c r="G5" s="618"/>
      <c r="H5" s="661" t="s">
        <v>793</v>
      </c>
      <c r="I5" s="662"/>
      <c r="J5" s="662"/>
      <c r="K5" s="662"/>
      <c r="L5" s="662"/>
      <c r="M5" s="663"/>
      <c r="N5" s="58"/>
      <c r="P5" s="24" t="s">
        <v>10</v>
      </c>
      <c r="Q5" s="594">
        <v>45917</v>
      </c>
      <c r="R5" s="595"/>
      <c r="T5" s="737" t="s">
        <v>11</v>
      </c>
      <c r="U5" s="738"/>
      <c r="V5" s="740" t="s">
        <v>12</v>
      </c>
      <c r="W5" s="595"/>
      <c r="AB5" s="51"/>
      <c r="AC5" s="51"/>
      <c r="AD5" s="51"/>
      <c r="AE5" s="51"/>
    </row>
    <row r="6" spans="1:32" s="548" customFormat="1" ht="24" customHeight="1" x14ac:dyDescent="0.2">
      <c r="A6" s="769" t="s">
        <v>13</v>
      </c>
      <c r="B6" s="713"/>
      <c r="C6" s="618"/>
      <c r="D6" s="665" t="s">
        <v>14</v>
      </c>
      <c r="E6" s="666"/>
      <c r="F6" s="666"/>
      <c r="G6" s="666"/>
      <c r="H6" s="666"/>
      <c r="I6" s="666"/>
      <c r="J6" s="666"/>
      <c r="K6" s="666"/>
      <c r="L6" s="666"/>
      <c r="M6" s="595"/>
      <c r="N6" s="59"/>
      <c r="P6" s="24" t="s">
        <v>15</v>
      </c>
      <c r="Q6" s="589" t="str">
        <f>IF(Q5=0," ",CHOOSE(WEEKDAY(Q5,2),"Понедельник","Вторник","Среда","Четверг","Пятница","Суббота","Воскресенье"))</f>
        <v>Среда</v>
      </c>
      <c r="R6" s="561"/>
      <c r="T6" s="779" t="s">
        <v>16</v>
      </c>
      <c r="U6" s="738"/>
      <c r="V6" s="675" t="s">
        <v>17</v>
      </c>
      <c r="W6" s="676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44"/>
      <c r="N7" s="60"/>
      <c r="P7" s="24"/>
      <c r="Q7" s="42"/>
      <c r="R7" s="42"/>
      <c r="T7" s="565"/>
      <c r="U7" s="738"/>
      <c r="V7" s="677"/>
      <c r="W7" s="678"/>
      <c r="AB7" s="51"/>
      <c r="AC7" s="51"/>
      <c r="AD7" s="51"/>
      <c r="AE7" s="51"/>
    </row>
    <row r="8" spans="1:32" s="548" customFormat="1" ht="25.5" customHeight="1" x14ac:dyDescent="0.2">
      <c r="A8" s="574" t="s">
        <v>18</v>
      </c>
      <c r="B8" s="558"/>
      <c r="C8" s="559"/>
      <c r="D8" s="775" t="s">
        <v>19</v>
      </c>
      <c r="E8" s="776"/>
      <c r="F8" s="776"/>
      <c r="G8" s="776"/>
      <c r="H8" s="776"/>
      <c r="I8" s="776"/>
      <c r="J8" s="776"/>
      <c r="K8" s="776"/>
      <c r="L8" s="776"/>
      <c r="M8" s="777"/>
      <c r="N8" s="61"/>
      <c r="P8" s="24" t="s">
        <v>20</v>
      </c>
      <c r="Q8" s="743">
        <v>0.5</v>
      </c>
      <c r="R8" s="744"/>
      <c r="T8" s="565"/>
      <c r="U8" s="738"/>
      <c r="V8" s="677"/>
      <c r="W8" s="678"/>
      <c r="AB8" s="51"/>
      <c r="AC8" s="51"/>
      <c r="AD8" s="51"/>
      <c r="AE8" s="51"/>
    </row>
    <row r="9" spans="1:32" s="548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37"/>
      <c r="E9" s="638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549"/>
      <c r="P9" s="26" t="s">
        <v>21</v>
      </c>
      <c r="Q9" s="795"/>
      <c r="R9" s="623"/>
      <c r="T9" s="565"/>
      <c r="U9" s="738"/>
      <c r="V9" s="679"/>
      <c r="W9" s="680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37"/>
      <c r="E10" s="638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689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80"/>
      <c r="R10" s="781"/>
      <c r="U10" s="24" t="s">
        <v>23</v>
      </c>
      <c r="V10" s="778" t="s">
        <v>24</v>
      </c>
      <c r="W10" s="676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7"/>
      <c r="R11" s="595"/>
      <c r="U11" s="24" t="s">
        <v>27</v>
      </c>
      <c r="V11" s="622" t="s">
        <v>28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52" t="s">
        <v>29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618"/>
      <c r="N12" s="62"/>
      <c r="P12" s="24" t="s">
        <v>30</v>
      </c>
      <c r="Q12" s="743"/>
      <c r="R12" s="744"/>
      <c r="S12" s="23"/>
      <c r="U12" s="24"/>
      <c r="V12" s="593"/>
      <c r="W12" s="565"/>
      <c r="AB12" s="51"/>
      <c r="AC12" s="51"/>
      <c r="AD12" s="51"/>
      <c r="AE12" s="51"/>
    </row>
    <row r="13" spans="1:32" s="548" customFormat="1" ht="23.25" customHeight="1" x14ac:dyDescent="0.2">
      <c r="A13" s="752" t="s">
        <v>31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618"/>
      <c r="N13" s="62"/>
      <c r="O13" s="26"/>
      <c r="P13" s="26" t="s">
        <v>32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52" t="s">
        <v>33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82" t="s">
        <v>34</v>
      </c>
      <c r="B15" s="713"/>
      <c r="C15" s="713"/>
      <c r="D15" s="713"/>
      <c r="E15" s="713"/>
      <c r="F15" s="713"/>
      <c r="G15" s="713"/>
      <c r="H15" s="713"/>
      <c r="I15" s="713"/>
      <c r="J15" s="713"/>
      <c r="K15" s="713"/>
      <c r="L15" s="713"/>
      <c r="M15" s="618"/>
      <c r="N15" s="63"/>
      <c r="P15" s="767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8"/>
      <c r="Q16" s="768"/>
      <c r="R16" s="768"/>
      <c r="S16" s="768"/>
      <c r="T16" s="7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2" t="s">
        <v>36</v>
      </c>
      <c r="B17" s="562" t="s">
        <v>37</v>
      </c>
      <c r="C17" s="784" t="s">
        <v>38</v>
      </c>
      <c r="D17" s="562" t="s">
        <v>39</v>
      </c>
      <c r="E17" s="580"/>
      <c r="F17" s="562" t="s">
        <v>40</v>
      </c>
      <c r="G17" s="562" t="s">
        <v>41</v>
      </c>
      <c r="H17" s="562" t="s">
        <v>42</v>
      </c>
      <c r="I17" s="562" t="s">
        <v>43</v>
      </c>
      <c r="J17" s="562" t="s">
        <v>44</v>
      </c>
      <c r="K17" s="562" t="s">
        <v>45</v>
      </c>
      <c r="L17" s="562" t="s">
        <v>46</v>
      </c>
      <c r="M17" s="562" t="s">
        <v>47</v>
      </c>
      <c r="N17" s="562" t="s">
        <v>48</v>
      </c>
      <c r="O17" s="562" t="s">
        <v>49</v>
      </c>
      <c r="P17" s="562" t="s">
        <v>50</v>
      </c>
      <c r="Q17" s="820"/>
      <c r="R17" s="820"/>
      <c r="S17" s="820"/>
      <c r="T17" s="580"/>
      <c r="U17" s="617" t="s">
        <v>51</v>
      </c>
      <c r="V17" s="618"/>
      <c r="W17" s="562" t="s">
        <v>52</v>
      </c>
      <c r="X17" s="562" t="s">
        <v>53</v>
      </c>
      <c r="Y17" s="555" t="s">
        <v>54</v>
      </c>
      <c r="Z17" s="696" t="s">
        <v>55</v>
      </c>
      <c r="AA17" s="605" t="s">
        <v>56</v>
      </c>
      <c r="AB17" s="605" t="s">
        <v>57</v>
      </c>
      <c r="AC17" s="605" t="s">
        <v>58</v>
      </c>
      <c r="AD17" s="605" t="s">
        <v>59</v>
      </c>
      <c r="AE17" s="606"/>
      <c r="AF17" s="607"/>
      <c r="AG17" s="66"/>
      <c r="BD17" s="65" t="s">
        <v>60</v>
      </c>
    </row>
    <row r="18" spans="1:68" ht="14.25" customHeight="1" x14ac:dyDescent="0.2">
      <c r="A18" s="563"/>
      <c r="B18" s="563"/>
      <c r="C18" s="563"/>
      <c r="D18" s="581"/>
      <c r="E18" s="582"/>
      <c r="F18" s="563"/>
      <c r="G18" s="563"/>
      <c r="H18" s="563"/>
      <c r="I18" s="563"/>
      <c r="J18" s="563"/>
      <c r="K18" s="563"/>
      <c r="L18" s="563"/>
      <c r="M18" s="563"/>
      <c r="N18" s="563"/>
      <c r="O18" s="563"/>
      <c r="P18" s="581"/>
      <c r="Q18" s="821"/>
      <c r="R18" s="821"/>
      <c r="S18" s="821"/>
      <c r="T18" s="582"/>
      <c r="U18" s="67" t="s">
        <v>61</v>
      </c>
      <c r="V18" s="67" t="s">
        <v>62</v>
      </c>
      <c r="W18" s="563"/>
      <c r="X18" s="563"/>
      <c r="Y18" s="556"/>
      <c r="Z18" s="697"/>
      <c r="AA18" s="690"/>
      <c r="AB18" s="690"/>
      <c r="AC18" s="690"/>
      <c r="AD18" s="608"/>
      <c r="AE18" s="609"/>
      <c r="AF18" s="610"/>
      <c r="AG18" s="66"/>
      <c r="BD18" s="65"/>
    </row>
    <row r="19" spans="1:68" ht="27.75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customHeight="1" x14ac:dyDescent="0.25">
      <c r="A20" s="567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0"/>
      <c r="R22" s="570"/>
      <c r="S22" s="570"/>
      <c r="T22" s="571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6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77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577" t="s">
        <v>101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customHeight="1" x14ac:dyDescent="0.25">
      <c r="A39" s="567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51">
        <v>12</v>
      </c>
      <c r="Y42" s="552">
        <f>IFERROR(IF(X42="",0,CEILING((X42/$H42),1)*$H42),"")</f>
        <v>12</v>
      </c>
      <c r="Z42" s="36">
        <f>IFERROR(IF(Y42=0,"",ROUNDUP(Y42/H42,0)*0.00902),"")</f>
        <v>2.7060000000000001E-2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12.629999999999999</v>
      </c>
      <c r="BN42" s="64">
        <f>IFERROR(Y42*I42/H42,"0")</f>
        <v>12.629999999999999</v>
      </c>
      <c r="BO42" s="64">
        <f>IFERROR(1/J42*(X42/H42),"0")</f>
        <v>2.2727272727272728E-2</v>
      </c>
      <c r="BP42" s="64">
        <f>IFERROR(1/J42*(Y42/H42),"0")</f>
        <v>2.2727272727272728E-2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3">
        <f>IFERROR(X41/H41,"0")+IFERROR(X42/H42,"0")+IFERROR(X43/H43,"0")</f>
        <v>3</v>
      </c>
      <c r="Y44" s="553">
        <f>IFERROR(Y41/H41,"0")+IFERROR(Y42/H42,"0")+IFERROR(Y43/H43,"0")</f>
        <v>3</v>
      </c>
      <c r="Z44" s="553">
        <f>IFERROR(IF(Z41="",0,Z41),"0")+IFERROR(IF(Z42="",0,Z42),"0")+IFERROR(IF(Z43="",0,Z43),"0")</f>
        <v>2.7060000000000001E-2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3">
        <f>IFERROR(SUM(X41:X43),"0")</f>
        <v>12</v>
      </c>
      <c r="Y45" s="553">
        <f>IFERROR(SUM(Y41:Y43),"0")</f>
        <v>12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567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7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51">
        <v>200</v>
      </c>
      <c r="Y53" s="552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0">
        <v>4680115880283</v>
      </c>
      <c r="E54" s="561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0">
        <v>4680115881525</v>
      </c>
      <c r="E55" s="561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0">
        <v>4680115885899</v>
      </c>
      <c r="E56" s="561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0">
        <v>4680115881419</v>
      </c>
      <c r="E57" s="561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51">
        <v>45</v>
      </c>
      <c r="Y57" s="55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3">
        <f>IFERROR(X52/H52,"0")+IFERROR(X53/H53,"0")+IFERROR(X54/H54,"0")+IFERROR(X55/H55,"0")+IFERROR(X56/H56,"0")+IFERROR(X57/H57,"0")</f>
        <v>28.518518518518519</v>
      </c>
      <c r="Y58" s="553">
        <f>IFERROR(Y52/H52,"0")+IFERROR(Y53/H53,"0")+IFERROR(Y54/H54,"0")+IFERROR(Y55/H55,"0")+IFERROR(Y56/H56,"0")+IFERROR(Y57/H57,"0")</f>
        <v>29</v>
      </c>
      <c r="Z58" s="553">
        <f>IFERROR(IF(Z52="",0,Z52),"0")+IFERROR(IF(Z53="",0,Z53),"0")+IFERROR(IF(Z54="",0,Z54),"0")+IFERROR(IF(Z55="",0,Z55),"0")+IFERROR(IF(Z56="",0,Z56),"0")+IFERROR(IF(Z57="",0,Z57),"0")</f>
        <v>0.45082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3">
        <f>IFERROR(SUM(X52:X57),"0")</f>
        <v>245</v>
      </c>
      <c r="Y59" s="553">
        <f>IFERROR(SUM(Y52:Y57),"0")</f>
        <v>250.20000000000002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0">
        <v>4680115881440</v>
      </c>
      <c r="E61" s="561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51">
        <v>150</v>
      </c>
      <c r="Y61" s="55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60">
        <v>4680115885950</v>
      </c>
      <c r="E62" s="561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0">
        <v>4680115881433</v>
      </c>
      <c r="E63" s="561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51">
        <v>31.5</v>
      </c>
      <c r="Y63" s="552">
        <f>IFERROR(IF(X63="",0,CEILING((X63/$H63),1)*$H63),"")</f>
        <v>32.400000000000006</v>
      </c>
      <c r="Z63" s="36">
        <f>IFERROR(IF(Y63=0,"",ROUNDUP(Y63/H63,0)*0.00651),"")</f>
        <v>7.8119999999999995E-2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33.599999999999994</v>
      </c>
      <c r="BN63" s="64">
        <f>IFERROR(Y63*I63/H63,"0")</f>
        <v>34.56</v>
      </c>
      <c r="BO63" s="64">
        <f>IFERROR(1/J63*(X63/H63),"0")</f>
        <v>6.4102564102564111E-2</v>
      </c>
      <c r="BP63" s="64">
        <f>IFERROR(1/J63*(Y63/H63),"0")</f>
        <v>6.593406593406595E-2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3">
        <f>IFERROR(X61/H61,"0")+IFERROR(X62/H62,"0")+IFERROR(X63/H63,"0")</f>
        <v>25.555555555555554</v>
      </c>
      <c r="Y64" s="553">
        <f>IFERROR(Y61/H61,"0")+IFERROR(Y62/H62,"0")+IFERROR(Y63/H63,"0")</f>
        <v>26</v>
      </c>
      <c r="Z64" s="553">
        <f>IFERROR(IF(Z61="",0,Z61),"0")+IFERROR(IF(Z62="",0,Z62),"0")+IFERROR(IF(Z63="",0,Z63),"0")</f>
        <v>0.34384000000000003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3">
        <f>IFERROR(SUM(X61:X63),"0")</f>
        <v>181.5</v>
      </c>
      <c r="Y65" s="553">
        <f>IFERROR(SUM(Y61:Y63),"0")</f>
        <v>183.60000000000002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60">
        <v>4680115885073</v>
      </c>
      <c r="E67" s="561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70"/>
      <c r="R67" s="570"/>
      <c r="S67" s="570"/>
      <c r="T67" s="571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60">
        <v>4680115885059</v>
      </c>
      <c r="E68" s="561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60">
        <v>4680115885097</v>
      </c>
      <c r="E69" s="561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60">
        <v>4680115881891</v>
      </c>
      <c r="E73" s="561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8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70"/>
      <c r="R73" s="570"/>
      <c r="S73" s="570"/>
      <c r="T73" s="571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60">
        <v>4680115885769</v>
      </c>
      <c r="E74" s="561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60">
        <v>4680115884311</v>
      </c>
      <c r="E75" s="561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6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60">
        <v>4680115885929</v>
      </c>
      <c r="E76" s="561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60">
        <v>4680115884403</v>
      </c>
      <c r="E77" s="561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60">
        <v>4680115881532</v>
      </c>
      <c r="E81" s="561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70"/>
      <c r="R81" s="570"/>
      <c r="S81" s="570"/>
      <c r="T81" s="571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60">
        <v>4680115881464</v>
      </c>
      <c r="E82" s="561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70"/>
      <c r="R82" s="570"/>
      <c r="S82" s="570"/>
      <c r="T82" s="571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567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0">
        <v>4680115881327</v>
      </c>
      <c r="E87" s="561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70"/>
      <c r="R87" s="570"/>
      <c r="S87" s="570"/>
      <c r="T87" s="571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60">
        <v>4680115881518</v>
      </c>
      <c r="E88" s="561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0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70"/>
      <c r="R88" s="570"/>
      <c r="S88" s="570"/>
      <c r="T88" s="571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0">
        <v>4680115881303</v>
      </c>
      <c r="E89" s="561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70"/>
      <c r="R89" s="570"/>
      <c r="S89" s="570"/>
      <c r="T89" s="571"/>
      <c r="U89" s="34"/>
      <c r="V89" s="34"/>
      <c r="W89" s="35" t="s">
        <v>69</v>
      </c>
      <c r="X89" s="551">
        <v>9</v>
      </c>
      <c r="Y89" s="552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9.42</v>
      </c>
      <c r="BN89" s="64">
        <f>IFERROR(Y89*I89/H89,"0")</f>
        <v>9.42</v>
      </c>
      <c r="BO89" s="64">
        <f>IFERROR(1/J89*(X89/H89),"0")</f>
        <v>1.5151515151515152E-2</v>
      </c>
      <c r="BP89" s="64">
        <f>IFERROR(1/J89*(Y89/H89),"0")</f>
        <v>1.5151515151515152E-2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3">
        <f>IFERROR(X87/H87,"0")+IFERROR(X88/H88,"0")+IFERROR(X89/H89,"0")</f>
        <v>2</v>
      </c>
      <c r="Y90" s="553">
        <f>IFERROR(Y87/H87,"0")+IFERROR(Y88/H88,"0")+IFERROR(Y89/H89,"0")</f>
        <v>2</v>
      </c>
      <c r="Z90" s="553">
        <f>IFERROR(IF(Z87="",0,Z87),"0")+IFERROR(IF(Z88="",0,Z88),"0")+IFERROR(IF(Z89="",0,Z89),"0")</f>
        <v>1.804E-2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3">
        <f>IFERROR(SUM(X87:X89),"0")</f>
        <v>9</v>
      </c>
      <c r="Y91" s="553">
        <f>IFERROR(SUM(Y87:Y89),"0")</f>
        <v>9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0">
        <v>4607091386967</v>
      </c>
      <c r="E93" s="561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672" t="s">
        <v>186</v>
      </c>
      <c r="Q93" s="570"/>
      <c r="R93" s="570"/>
      <c r="S93" s="570"/>
      <c r="T93" s="571"/>
      <c r="U93" s="34"/>
      <c r="V93" s="34"/>
      <c r="W93" s="35" t="s">
        <v>69</v>
      </c>
      <c r="X93" s="551">
        <v>10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10.640740740740741</v>
      </c>
      <c r="BN93" s="64">
        <f>IFERROR(Y93*I93/H93,"0")</f>
        <v>17.238</v>
      </c>
      <c r="BO93" s="64">
        <f>IFERROR(1/J93*(X93/H93),"0")</f>
        <v>1.9290123456790126E-2</v>
      </c>
      <c r="BP93" s="64">
        <f>IFERROR(1/J93*(Y93/H93),"0")</f>
        <v>3.125E-2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60">
        <v>4680115884953</v>
      </c>
      <c r="E94" s="561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70"/>
      <c r="R94" s="570"/>
      <c r="S94" s="570"/>
      <c r="T94" s="571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60">
        <v>4607091385731</v>
      </c>
      <c r="E95" s="561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8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70"/>
      <c r="R95" s="570"/>
      <c r="S95" s="570"/>
      <c r="T95" s="571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60">
        <v>4680115880894</v>
      </c>
      <c r="E96" s="561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70"/>
      <c r="R96" s="570"/>
      <c r="S96" s="570"/>
      <c r="T96" s="571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4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66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3">
        <f>IFERROR(X93/H93,"0")+IFERROR(X94/H94,"0")+IFERROR(X95/H95,"0")+IFERROR(X96/H96,"0")</f>
        <v>1.2345679012345681</v>
      </c>
      <c r="Y97" s="553">
        <f>IFERROR(Y93/H93,"0")+IFERROR(Y94/H94,"0")+IFERROR(Y95/H95,"0")+IFERROR(Y96/H96,"0")</f>
        <v>2</v>
      </c>
      <c r="Z97" s="553">
        <f>IFERROR(IF(Z93="",0,Z93),"0")+IFERROR(IF(Z94="",0,Z94),"0")+IFERROR(IF(Z95="",0,Z95),"0")+IFERROR(IF(Z96="",0,Z96),"0")</f>
        <v>3.7960000000000001E-2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3">
        <f>IFERROR(SUM(X93:X96),"0")</f>
        <v>10</v>
      </c>
      <c r="Y98" s="553">
        <f>IFERROR(SUM(Y93:Y96),"0")</f>
        <v>16.2</v>
      </c>
      <c r="Z98" s="37"/>
      <c r="AA98" s="554"/>
      <c r="AB98" s="554"/>
      <c r="AC98" s="554"/>
    </row>
    <row r="99" spans="1:68" ht="16.5" customHeight="1" x14ac:dyDescent="0.25">
      <c r="A99" s="567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8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60">
        <v>4680115882133</v>
      </c>
      <c r="E101" s="561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4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70"/>
      <c r="R101" s="570"/>
      <c r="S101" s="570"/>
      <c r="T101" s="571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60">
        <v>4680115880269</v>
      </c>
      <c r="E102" s="561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6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70"/>
      <c r="R102" s="570"/>
      <c r="S102" s="570"/>
      <c r="T102" s="571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60">
        <v>4680115880429</v>
      </c>
      <c r="E103" s="561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8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70"/>
      <c r="R103" s="570"/>
      <c r="S103" s="570"/>
      <c r="T103" s="571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60">
        <v>4680115881457</v>
      </c>
      <c r="E104" s="561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8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70"/>
      <c r="R104" s="570"/>
      <c r="S104" s="570"/>
      <c r="T104" s="571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4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66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8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60">
        <v>4680115881488</v>
      </c>
      <c r="E108" s="561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70"/>
      <c r="R108" s="570"/>
      <c r="S108" s="570"/>
      <c r="T108" s="571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60">
        <v>4680115882775</v>
      </c>
      <c r="E109" s="561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70"/>
      <c r="R109" s="570"/>
      <c r="S109" s="570"/>
      <c r="T109" s="571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60">
        <v>4680115880658</v>
      </c>
      <c r="E110" s="561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5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70"/>
      <c r="R110" s="570"/>
      <c r="S110" s="570"/>
      <c r="T110" s="571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4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66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8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60">
        <v>4607091385168</v>
      </c>
      <c r="E114" s="561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51">
        <v>15</v>
      </c>
      <c r="Y114" s="552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15.95</v>
      </c>
      <c r="BN114" s="64">
        <f>IFERROR(Y114*I114/H114,"0")</f>
        <v>17.225999999999999</v>
      </c>
      <c r="BO114" s="64">
        <f>IFERROR(1/J114*(X114/H114),"0")</f>
        <v>2.8935185185185185E-2</v>
      </c>
      <c r="BP114" s="64">
        <f>IFERROR(1/J114*(Y114/H114),"0")</f>
        <v>3.125E-2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60">
        <v>4607091383256</v>
      </c>
      <c r="E115" s="561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70"/>
      <c r="R115" s="570"/>
      <c r="S115" s="570"/>
      <c r="T115" s="571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60">
        <v>4607091385748</v>
      </c>
      <c r="E116" s="561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8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70"/>
      <c r="R116" s="570"/>
      <c r="S116" s="570"/>
      <c r="T116" s="571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60">
        <v>4680115884533</v>
      </c>
      <c r="E117" s="561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8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70"/>
      <c r="R117" s="570"/>
      <c r="S117" s="570"/>
      <c r="T117" s="571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4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66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3">
        <f>IFERROR(X114/H114,"0")+IFERROR(X115/H115,"0")+IFERROR(X116/H116,"0")+IFERROR(X117/H117,"0")</f>
        <v>1.8518518518518519</v>
      </c>
      <c r="Y118" s="553">
        <f>IFERROR(Y114/H114,"0")+IFERROR(Y115/H115,"0")+IFERROR(Y116/H116,"0")+IFERROR(Y117/H117,"0")</f>
        <v>2</v>
      </c>
      <c r="Z118" s="553">
        <f>IFERROR(IF(Z114="",0,Z114),"0")+IFERROR(IF(Z115="",0,Z115),"0")+IFERROR(IF(Z116="",0,Z116),"0")+IFERROR(IF(Z117="",0,Z117),"0")</f>
        <v>3.7960000000000001E-2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3">
        <f>IFERROR(SUM(X114:X117),"0")</f>
        <v>15</v>
      </c>
      <c r="Y119" s="553">
        <f>IFERROR(SUM(Y114:Y117),"0")</f>
        <v>16.2</v>
      </c>
      <c r="Z119" s="37"/>
      <c r="AA119" s="554"/>
      <c r="AB119" s="554"/>
      <c r="AC119" s="554"/>
    </row>
    <row r="120" spans="1:68" ht="14.25" customHeight="1" x14ac:dyDescent="0.25">
      <c r="A120" s="568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60">
        <v>4680115882652</v>
      </c>
      <c r="E121" s="561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5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60">
        <v>4680115880238</v>
      </c>
      <c r="E122" s="561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70"/>
      <c r="R122" s="570"/>
      <c r="S122" s="570"/>
      <c r="T122" s="571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4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6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567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8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60">
        <v>4680115882577</v>
      </c>
      <c r="E127" s="561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70"/>
      <c r="R127" s="570"/>
      <c r="S127" s="570"/>
      <c r="T127" s="571"/>
      <c r="U127" s="34"/>
      <c r="V127" s="34"/>
      <c r="W127" s="35" t="s">
        <v>69</v>
      </c>
      <c r="X127" s="551">
        <v>9.6000000000000014</v>
      </c>
      <c r="Y127" s="552">
        <f>IFERROR(IF(X127="",0,CEILING((X127/$H127),1)*$H127),"")</f>
        <v>9.6000000000000014</v>
      </c>
      <c r="Z127" s="36">
        <f>IFERROR(IF(Y127=0,"",ROUNDUP(Y127/H127,0)*0.00651),"")</f>
        <v>1.9529999999999999E-2</v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10.139999999999999</v>
      </c>
      <c r="BN127" s="64">
        <f>IFERROR(Y127*I127/H127,"0")</f>
        <v>10.139999999999999</v>
      </c>
      <c r="BO127" s="64">
        <f>IFERROR(1/J127*(X127/H127),"0")</f>
        <v>1.6483516483516487E-2</v>
      </c>
      <c r="BP127" s="64">
        <f>IFERROR(1/J127*(Y127/H127),"0")</f>
        <v>1.6483516483516487E-2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60">
        <v>4680115882577</v>
      </c>
      <c r="E128" s="561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70"/>
      <c r="R128" s="570"/>
      <c r="S128" s="570"/>
      <c r="T128" s="571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4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6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3">
        <f>IFERROR(X127/H127,"0")+IFERROR(X128/H128,"0")</f>
        <v>3.0000000000000004</v>
      </c>
      <c r="Y129" s="553">
        <f>IFERROR(Y127/H127,"0")+IFERROR(Y128/H128,"0")</f>
        <v>3.0000000000000004</v>
      </c>
      <c r="Z129" s="553">
        <f>IFERROR(IF(Z127="",0,Z127),"0")+IFERROR(IF(Z128="",0,Z128),"0")</f>
        <v>1.9529999999999999E-2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3">
        <f>IFERROR(SUM(X127:X128),"0")</f>
        <v>9.6000000000000014</v>
      </c>
      <c r="Y130" s="553">
        <f>IFERROR(SUM(Y127:Y128),"0")</f>
        <v>9.6000000000000014</v>
      </c>
      <c r="Z130" s="37"/>
      <c r="AA130" s="554"/>
      <c r="AB130" s="554"/>
      <c r="AC130" s="554"/>
    </row>
    <row r="131" spans="1:68" ht="14.25" customHeight="1" x14ac:dyDescent="0.25">
      <c r="A131" s="568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60">
        <v>4680115883444</v>
      </c>
      <c r="E132" s="561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8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60">
        <v>4680115883444</v>
      </c>
      <c r="E133" s="561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6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70"/>
      <c r="R133" s="570"/>
      <c r="S133" s="570"/>
      <c r="T133" s="571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4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6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8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60">
        <v>4680115882584</v>
      </c>
      <c r="E137" s="561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70"/>
      <c r="R137" s="570"/>
      <c r="S137" s="570"/>
      <c r="T137" s="571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60">
        <v>4680115882584</v>
      </c>
      <c r="E138" s="561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70"/>
      <c r="R138" s="570"/>
      <c r="S138" s="570"/>
      <c r="T138" s="571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4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6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567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8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60">
        <v>4607091384604</v>
      </c>
      <c r="E143" s="561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70"/>
      <c r="R143" s="570"/>
      <c r="S143" s="570"/>
      <c r="T143" s="571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64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6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8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60">
        <v>4607091387667</v>
      </c>
      <c r="E147" s="561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8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51">
        <v>15</v>
      </c>
      <c r="Y147" s="552">
        <f>IFERROR(IF(X147="",0,CEILING((X147/$H147),1)*$H147),"")</f>
        <v>18</v>
      </c>
      <c r="Z147" s="36">
        <f>IFERROR(IF(Y147=0,"",ROUNDUP(Y147/H147,0)*0.01898),"")</f>
        <v>3.7960000000000001E-2</v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15.975000000000001</v>
      </c>
      <c r="BN147" s="64">
        <f>IFERROR(Y147*I147/H147,"0")</f>
        <v>19.170000000000002</v>
      </c>
      <c r="BO147" s="64">
        <f>IFERROR(1/J147*(X147/H147),"0")</f>
        <v>2.6041666666666668E-2</v>
      </c>
      <c r="BP147" s="64">
        <f>IFERROR(1/J147*(Y147/H147),"0")</f>
        <v>3.125E-2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60">
        <v>4607091387636</v>
      </c>
      <c r="E148" s="561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60">
        <v>4607091382426</v>
      </c>
      <c r="E149" s="561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70"/>
      <c r="R149" s="570"/>
      <c r="S149" s="570"/>
      <c r="T149" s="571"/>
      <c r="U149" s="34"/>
      <c r="V149" s="34"/>
      <c r="W149" s="35" t="s">
        <v>69</v>
      </c>
      <c r="X149" s="551">
        <v>8</v>
      </c>
      <c r="Y149" s="552">
        <f>IFERROR(IF(X149="",0,CEILING((X149/$H149),1)*$H149),"")</f>
        <v>9</v>
      </c>
      <c r="Z149" s="36">
        <f>IFERROR(IF(Y149=0,"",ROUNDUP(Y149/H149,0)*0.01898),"")</f>
        <v>1.898E-2</v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8.5200000000000014</v>
      </c>
      <c r="BN149" s="64">
        <f>IFERROR(Y149*I149/H149,"0")</f>
        <v>9.5850000000000009</v>
      </c>
      <c r="BO149" s="64">
        <f>IFERROR(1/J149*(X149/H149),"0")</f>
        <v>1.3888888888888888E-2</v>
      </c>
      <c r="BP149" s="64">
        <f>IFERROR(1/J149*(Y149/H149),"0")</f>
        <v>1.5625E-2</v>
      </c>
    </row>
    <row r="150" spans="1:68" x14ac:dyDescent="0.2">
      <c r="A150" s="564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66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3">
        <f>IFERROR(X147/H147,"0")+IFERROR(X148/H148,"0")+IFERROR(X149/H149,"0")</f>
        <v>2.5555555555555554</v>
      </c>
      <c r="Y150" s="553">
        <f>IFERROR(Y147/H147,"0")+IFERROR(Y148/H148,"0")+IFERROR(Y149/H149,"0")</f>
        <v>3</v>
      </c>
      <c r="Z150" s="553">
        <f>IFERROR(IF(Z147="",0,Z147),"0")+IFERROR(IF(Z148="",0,Z148),"0")+IFERROR(IF(Z149="",0,Z149),"0")</f>
        <v>5.6940000000000004E-2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3">
        <f>IFERROR(SUM(X147:X149),"0")</f>
        <v>23</v>
      </c>
      <c r="Y151" s="553">
        <f>IFERROR(SUM(Y147:Y149),"0")</f>
        <v>27</v>
      </c>
      <c r="Z151" s="37"/>
      <c r="AA151" s="554"/>
      <c r="AB151" s="554"/>
      <c r="AC151" s="554"/>
    </row>
    <row r="152" spans="1:68" ht="27.75" customHeight="1" x14ac:dyDescent="0.2">
      <c r="A152" s="577" t="s">
        <v>253</v>
      </c>
      <c r="B152" s="578"/>
      <c r="C152" s="578"/>
      <c r="D152" s="578"/>
      <c r="E152" s="578"/>
      <c r="F152" s="578"/>
      <c r="G152" s="578"/>
      <c r="H152" s="578"/>
      <c r="I152" s="578"/>
      <c r="J152" s="578"/>
      <c r="K152" s="578"/>
      <c r="L152" s="578"/>
      <c r="M152" s="578"/>
      <c r="N152" s="578"/>
      <c r="O152" s="578"/>
      <c r="P152" s="578"/>
      <c r="Q152" s="578"/>
      <c r="R152" s="578"/>
      <c r="S152" s="578"/>
      <c r="T152" s="578"/>
      <c r="U152" s="578"/>
      <c r="V152" s="578"/>
      <c r="W152" s="578"/>
      <c r="X152" s="578"/>
      <c r="Y152" s="578"/>
      <c r="Z152" s="578"/>
      <c r="AA152" s="48"/>
      <c r="AB152" s="48"/>
      <c r="AC152" s="48"/>
    </row>
    <row r="153" spans="1:68" ht="16.5" customHeight="1" x14ac:dyDescent="0.25">
      <c r="A153" s="567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8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60">
        <v>4680115886223</v>
      </c>
      <c r="E155" s="561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8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70"/>
      <c r="R155" s="570"/>
      <c r="S155" s="570"/>
      <c r="T155" s="571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64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6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8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60">
        <v>4680115880993</v>
      </c>
      <c r="E159" s="561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70"/>
      <c r="R159" s="570"/>
      <c r="S159" s="570"/>
      <c r="T159" s="571"/>
      <c r="U159" s="34"/>
      <c r="V159" s="34"/>
      <c r="W159" s="35" t="s">
        <v>69</v>
      </c>
      <c r="X159" s="551">
        <v>15</v>
      </c>
      <c r="Y159" s="552">
        <f t="shared" ref="Y159:Y167" si="11">IFERROR(IF(X159="",0,CEILING((X159/$H159),1)*$H159),"")</f>
        <v>16.8</v>
      </c>
      <c r="Z159" s="36">
        <f>IFERROR(IF(Y159=0,"",ROUNDUP(Y159/H159,0)*0.00902),"")</f>
        <v>3.6080000000000001E-2</v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15.964285714285714</v>
      </c>
      <c r="BN159" s="64">
        <f t="shared" ref="BN159:BN167" si="13">IFERROR(Y159*I159/H159,"0")</f>
        <v>17.88</v>
      </c>
      <c r="BO159" s="64">
        <f t="shared" ref="BO159:BO167" si="14">IFERROR(1/J159*(X159/H159),"0")</f>
        <v>2.7056277056277056E-2</v>
      </c>
      <c r="BP159" s="64">
        <f t="shared" ref="BP159:BP167" si="15">IFERROR(1/J159*(Y159/H159),"0")</f>
        <v>3.0303030303030304E-2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60">
        <v>4680115881761</v>
      </c>
      <c r="E160" s="561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60">
        <v>4680115881563</v>
      </c>
      <c r="E161" s="561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70"/>
      <c r="R161" s="570"/>
      <c r="S161" s="570"/>
      <c r="T161" s="571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60">
        <v>4680115880986</v>
      </c>
      <c r="E162" s="561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70"/>
      <c r="R162" s="570"/>
      <c r="S162" s="570"/>
      <c r="T162" s="571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60">
        <v>4680115881785</v>
      </c>
      <c r="E163" s="561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70"/>
      <c r="R163" s="570"/>
      <c r="S163" s="570"/>
      <c r="T163" s="571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60">
        <v>4680115886537</v>
      </c>
      <c r="E164" s="561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70"/>
      <c r="R164" s="570"/>
      <c r="S164" s="570"/>
      <c r="T164" s="571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60">
        <v>4680115881679</v>
      </c>
      <c r="E165" s="561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60">
        <v>4680115880191</v>
      </c>
      <c r="E166" s="561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8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70"/>
      <c r="R166" s="570"/>
      <c r="S166" s="570"/>
      <c r="T166" s="571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60">
        <v>4680115883963</v>
      </c>
      <c r="E167" s="561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70"/>
      <c r="R167" s="570"/>
      <c r="S167" s="570"/>
      <c r="T167" s="571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4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66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3.5714285714285712</v>
      </c>
      <c r="Y168" s="553">
        <f>IFERROR(Y159/H159,"0")+IFERROR(Y160/H160,"0")+IFERROR(Y161/H161,"0")+IFERROR(Y162/H162,"0")+IFERROR(Y163/H163,"0")+IFERROR(Y164/H164,"0")+IFERROR(Y165/H165,"0")+IFERROR(Y166/H166,"0")+IFERROR(Y167/H167,"0")</f>
        <v>4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3.6080000000000001E-2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3">
        <f>IFERROR(SUM(X159:X167),"0")</f>
        <v>15</v>
      </c>
      <c r="Y169" s="553">
        <f>IFERROR(SUM(Y159:Y167),"0")</f>
        <v>16.8</v>
      </c>
      <c r="Z169" s="37"/>
      <c r="AA169" s="554"/>
      <c r="AB169" s="554"/>
      <c r="AC169" s="554"/>
    </row>
    <row r="170" spans="1:68" ht="14.25" customHeight="1" x14ac:dyDescent="0.25">
      <c r="A170" s="568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60">
        <v>4680115886780</v>
      </c>
      <c r="E171" s="561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8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60">
        <v>4680115886742</v>
      </c>
      <c r="E172" s="561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6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60">
        <v>4680115886766</v>
      </c>
      <c r="E173" s="561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70"/>
      <c r="R173" s="570"/>
      <c r="S173" s="570"/>
      <c r="T173" s="571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64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66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8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60">
        <v>4680115886797</v>
      </c>
      <c r="E177" s="561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6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70"/>
      <c r="R177" s="570"/>
      <c r="S177" s="570"/>
      <c r="T177" s="571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64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66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567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8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60">
        <v>4680115881402</v>
      </c>
      <c r="E182" s="561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70"/>
      <c r="R182" s="570"/>
      <c r="S182" s="570"/>
      <c r="T182" s="571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60">
        <v>4680115881396</v>
      </c>
      <c r="E183" s="561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6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70"/>
      <c r="R183" s="570"/>
      <c r="S183" s="570"/>
      <c r="T183" s="571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64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6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8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60">
        <v>4680115882935</v>
      </c>
      <c r="E187" s="561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8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70"/>
      <c r="R187" s="570"/>
      <c r="S187" s="570"/>
      <c r="T187" s="571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60">
        <v>4680115880764</v>
      </c>
      <c r="E188" s="561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70"/>
      <c r="R188" s="570"/>
      <c r="S188" s="570"/>
      <c r="T188" s="571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64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6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8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60">
        <v>4680115882683</v>
      </c>
      <c r="E192" s="561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60">
        <v>4680115882690</v>
      </c>
      <c r="E193" s="561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60">
        <v>4680115882669</v>
      </c>
      <c r="E194" s="561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2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60">
        <v>4680115882676</v>
      </c>
      <c r="E195" s="561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60">
        <v>4680115884014</v>
      </c>
      <c r="E196" s="561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60">
        <v>4680115884007</v>
      </c>
      <c r="E197" s="561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60">
        <v>4680115884038</v>
      </c>
      <c r="E198" s="561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60">
        <v>4680115884021</v>
      </c>
      <c r="E199" s="561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5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70"/>
      <c r="R199" s="570"/>
      <c r="S199" s="570"/>
      <c r="T199" s="571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4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66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8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60">
        <v>4680115881594</v>
      </c>
      <c r="E203" s="561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70"/>
      <c r="R203" s="570"/>
      <c r="S203" s="570"/>
      <c r="T203" s="571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60">
        <v>4680115881617</v>
      </c>
      <c r="E204" s="561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70"/>
      <c r="R204" s="570"/>
      <c r="S204" s="570"/>
      <c r="T204" s="571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60">
        <v>4680115880573</v>
      </c>
      <c r="E205" s="561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7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60">
        <v>4680115882195</v>
      </c>
      <c r="E206" s="561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60">
        <v>4680115882607</v>
      </c>
      <c r="E207" s="561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60">
        <v>4680115880092</v>
      </c>
      <c r="E208" s="561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8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60">
        <v>4680115880221</v>
      </c>
      <c r="E209" s="561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70"/>
      <c r="R209" s="570"/>
      <c r="S209" s="570"/>
      <c r="T209" s="571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60">
        <v>4680115880504</v>
      </c>
      <c r="E210" s="561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70"/>
      <c r="R210" s="570"/>
      <c r="S210" s="570"/>
      <c r="T210" s="571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60">
        <v>4680115882164</v>
      </c>
      <c r="E211" s="561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70"/>
      <c r="R211" s="570"/>
      <c r="S211" s="570"/>
      <c r="T211" s="571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4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66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0</v>
      </c>
      <c r="Y212" s="553">
        <f>IFERROR(Y203/H203,"0")+IFERROR(Y204/H204,"0")+IFERROR(Y205/H205,"0")+IFERROR(Y206/H206,"0")+IFERROR(Y207/H207,"0")+IFERROR(Y208/H208,"0")+IFERROR(Y209/H209,"0")+IFERROR(Y210/H210,"0")+IFERROR(Y211/H211,"0")</f>
        <v>0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3">
        <f>IFERROR(SUM(X203:X211),"0")</f>
        <v>0</v>
      </c>
      <c r="Y213" s="553">
        <f>IFERROR(SUM(Y203:Y211),"0")</f>
        <v>0</v>
      </c>
      <c r="Z213" s="37"/>
      <c r="AA213" s="554"/>
      <c r="AB213" s="554"/>
      <c r="AC213" s="554"/>
    </row>
    <row r="214" spans="1:68" ht="14.25" customHeight="1" x14ac:dyDescent="0.25">
      <c r="A214" s="568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60">
        <v>4680115880818</v>
      </c>
      <c r="E215" s="561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8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60">
        <v>4680115880801</v>
      </c>
      <c r="E216" s="561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70"/>
      <c r="R216" s="570"/>
      <c r="S216" s="570"/>
      <c r="T216" s="571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64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6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567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8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60">
        <v>4680115884137</v>
      </c>
      <c r="E221" s="561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60">
        <v>4680115884236</v>
      </c>
      <c r="E222" s="561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60">
        <v>4680115884175</v>
      </c>
      <c r="E223" s="561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60">
        <v>4680115884144</v>
      </c>
      <c r="E224" s="561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5" t="s">
        <v>366</v>
      </c>
      <c r="Q224" s="570"/>
      <c r="R224" s="570"/>
      <c r="S224" s="570"/>
      <c r="T224" s="571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60">
        <v>4680115884144</v>
      </c>
      <c r="E225" s="561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60">
        <v>4680115886551</v>
      </c>
      <c r="E226" s="561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60">
        <v>4680115884182</v>
      </c>
      <c r="E227" s="561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70"/>
      <c r="R227" s="570"/>
      <c r="S227" s="570"/>
      <c r="T227" s="571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60">
        <v>4680115884205</v>
      </c>
      <c r="E228" s="561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3" t="s">
        <v>375</v>
      </c>
      <c r="Q228" s="570"/>
      <c r="R228" s="570"/>
      <c r="S228" s="570"/>
      <c r="T228" s="571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60">
        <v>4680115884205</v>
      </c>
      <c r="E229" s="561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70"/>
      <c r="R229" s="570"/>
      <c r="S229" s="570"/>
      <c r="T229" s="571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4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66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8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60">
        <v>4680115885981</v>
      </c>
      <c r="E233" s="561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70"/>
      <c r="R233" s="570"/>
      <c r="S233" s="570"/>
      <c r="T233" s="571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4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66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8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60">
        <v>4680115886803</v>
      </c>
      <c r="E237" s="561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34" t="s">
        <v>384</v>
      </c>
      <c r="Q237" s="570"/>
      <c r="R237" s="570"/>
      <c r="S237" s="570"/>
      <c r="T237" s="571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4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66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8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60">
        <v>4680115886704</v>
      </c>
      <c r="E241" s="561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5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60">
        <v>4680115886681</v>
      </c>
      <c r="E242" s="561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32" t="s">
        <v>392</v>
      </c>
      <c r="Q242" s="570"/>
      <c r="R242" s="570"/>
      <c r="S242" s="570"/>
      <c r="T242" s="571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60">
        <v>4680115886735</v>
      </c>
      <c r="E243" s="561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5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60">
        <v>4680115886728</v>
      </c>
      <c r="E244" s="561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70"/>
      <c r="R244" s="570"/>
      <c r="S244" s="570"/>
      <c r="T244" s="571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60">
        <v>4680115886711</v>
      </c>
      <c r="E245" s="561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88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70"/>
      <c r="R245" s="570"/>
      <c r="S245" s="570"/>
      <c r="T245" s="571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567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0">
        <v>4680115885837</v>
      </c>
      <c r="E250" s="561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51">
        <v>20</v>
      </c>
      <c r="Y250" s="552">
        <f>IFERROR(IF(X250="",0,CEILING((X250/$H250),1)*$H250),"")</f>
        <v>21.6</v>
      </c>
      <c r="Z250" s="36">
        <f>IFERROR(IF(Y250=0,"",ROUNDUP(Y250/H250,0)*0.01898),"")</f>
        <v>3.7960000000000001E-2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20.805555555555554</v>
      </c>
      <c r="BN250" s="64">
        <f>IFERROR(Y250*I250/H250,"0")</f>
        <v>22.47</v>
      </c>
      <c r="BO250" s="64">
        <f>IFERROR(1/J250*(X250/H250),"0")</f>
        <v>2.8935185185185182E-2</v>
      </c>
      <c r="BP250" s="64">
        <f>IFERROR(1/J250*(Y250/H250),"0")</f>
        <v>3.125E-2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0">
        <v>4680115885851</v>
      </c>
      <c r="E251" s="561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0">
        <v>4680115885806</v>
      </c>
      <c r="E252" s="561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51">
        <v>50</v>
      </c>
      <c r="Y252" s="552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52.013888888888886</v>
      </c>
      <c r="BN252" s="64">
        <f>IFERROR(Y252*I252/H252,"0")</f>
        <v>56.17499999999999</v>
      </c>
      <c r="BO252" s="64">
        <f>IFERROR(1/J252*(X252/H252),"0")</f>
        <v>7.2337962962962965E-2</v>
      </c>
      <c r="BP252" s="64">
        <f>IFERROR(1/J252*(Y252/H252),"0")</f>
        <v>7.8125E-2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60">
        <v>4680115885844</v>
      </c>
      <c r="E253" s="561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70"/>
      <c r="R253" s="570"/>
      <c r="S253" s="570"/>
      <c r="T253" s="571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0">
        <v>4680115885820</v>
      </c>
      <c r="E254" s="561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70"/>
      <c r="R254" s="570"/>
      <c r="S254" s="570"/>
      <c r="T254" s="571"/>
      <c r="U254" s="34"/>
      <c r="V254" s="34"/>
      <c r="W254" s="35" t="s">
        <v>69</v>
      </c>
      <c r="X254" s="551">
        <v>4</v>
      </c>
      <c r="Y254" s="552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3">
        <f>IFERROR(X250/H250,"0")+IFERROR(X251/H251,"0")+IFERROR(X252/H252,"0")+IFERROR(X253/H253,"0")+IFERROR(X254/H254,"0")</f>
        <v>7.481481481481481</v>
      </c>
      <c r="Y255" s="553">
        <f>IFERROR(Y250/H250,"0")+IFERROR(Y251/H251,"0")+IFERROR(Y252/H252,"0")+IFERROR(Y253/H253,"0")+IFERROR(Y254/H254,"0")</f>
        <v>8</v>
      </c>
      <c r="Z255" s="553">
        <f>IFERROR(IF(Z250="",0,Z250),"0")+IFERROR(IF(Z251="",0,Z251),"0")+IFERROR(IF(Z252="",0,Z252),"0")+IFERROR(IF(Z253="",0,Z253),"0")+IFERROR(IF(Z254="",0,Z254),"0")</f>
        <v>0.14188000000000001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3">
        <f>IFERROR(SUM(X250:X254),"0")</f>
        <v>74</v>
      </c>
      <c r="Y256" s="553">
        <f>IFERROR(SUM(Y250:Y254),"0")</f>
        <v>79.599999999999994</v>
      </c>
      <c r="Z256" s="37"/>
      <c r="AA256" s="554"/>
      <c r="AB256" s="554"/>
      <c r="AC256" s="554"/>
    </row>
    <row r="257" spans="1:68" ht="16.5" customHeight="1" x14ac:dyDescent="0.25">
      <c r="A257" s="567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60">
        <v>4607091383423</v>
      </c>
      <c r="E259" s="561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70"/>
      <c r="R259" s="570"/>
      <c r="S259" s="570"/>
      <c r="T259" s="571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60">
        <v>4680115886957</v>
      </c>
      <c r="E260" s="561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1" t="s">
        <v>421</v>
      </c>
      <c r="Q260" s="570"/>
      <c r="R260" s="570"/>
      <c r="S260" s="570"/>
      <c r="T260" s="571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60">
        <v>4680115885660</v>
      </c>
      <c r="E261" s="561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70"/>
      <c r="R261" s="570"/>
      <c r="S261" s="570"/>
      <c r="T261" s="571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60">
        <v>4680115886773</v>
      </c>
      <c r="E262" s="561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47" t="s">
        <v>428</v>
      </c>
      <c r="Q262" s="570"/>
      <c r="R262" s="570"/>
      <c r="S262" s="570"/>
      <c r="T262" s="571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567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60">
        <v>4680115886186</v>
      </c>
      <c r="E267" s="561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70"/>
      <c r="R267" s="570"/>
      <c r="S267" s="570"/>
      <c r="T267" s="571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0">
        <v>4680115881228</v>
      </c>
      <c r="E268" s="561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70"/>
      <c r="R268" s="570"/>
      <c r="S268" s="570"/>
      <c r="T268" s="571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0">
        <v>4680115881211</v>
      </c>
      <c r="E269" s="561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70"/>
      <c r="R269" s="570"/>
      <c r="S269" s="570"/>
      <c r="T269" s="571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567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0">
        <v>4680115880344</v>
      </c>
      <c r="E274" s="561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70"/>
      <c r="R274" s="570"/>
      <c r="S274" s="570"/>
      <c r="T274" s="571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60">
        <v>4680115884618</v>
      </c>
      <c r="E278" s="561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70"/>
      <c r="R278" s="570"/>
      <c r="S278" s="570"/>
      <c r="T278" s="571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567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60">
        <v>4680115883703</v>
      </c>
      <c r="E283" s="561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5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70"/>
      <c r="R283" s="570"/>
      <c r="S283" s="570"/>
      <c r="T283" s="571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567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60">
        <v>4607091386004</v>
      </c>
      <c r="E288" s="561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60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0">
        <v>4680115885615</v>
      </c>
      <c r="E289" s="561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7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51">
        <v>10</v>
      </c>
      <c r="Y289" s="552">
        <f t="shared" si="33"/>
        <v>10.8</v>
      </c>
      <c r="Z289" s="36">
        <f>IFERROR(IF(Y289=0,"",ROUNDUP(Y289/H289,0)*0.01898),"")</f>
        <v>1.898E-2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10.402777777777777</v>
      </c>
      <c r="BN289" s="64">
        <f t="shared" si="35"/>
        <v>11.234999999999999</v>
      </c>
      <c r="BO289" s="64">
        <f t="shared" si="36"/>
        <v>1.4467592592592591E-2</v>
      </c>
      <c r="BP289" s="64">
        <f t="shared" si="37"/>
        <v>1.5625E-2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0">
        <v>4680115885646</v>
      </c>
      <c r="E290" s="561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51">
        <v>10</v>
      </c>
      <c r="Y290" s="552">
        <f t="shared" si="33"/>
        <v>10.8</v>
      </c>
      <c r="Z290" s="36">
        <f>IFERROR(IF(Y290=0,"",ROUNDUP(Y290/H290,0)*0.01898),"")</f>
        <v>1.898E-2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10.402777777777777</v>
      </c>
      <c r="BN290" s="64">
        <f t="shared" si="35"/>
        <v>11.234999999999999</v>
      </c>
      <c r="BO290" s="64">
        <f t="shared" si="36"/>
        <v>1.4467592592592591E-2</v>
      </c>
      <c r="BP290" s="64">
        <f t="shared" si="37"/>
        <v>1.5625E-2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0">
        <v>4680115885554</v>
      </c>
      <c r="E291" s="561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51">
        <v>150</v>
      </c>
      <c r="Y291" s="552">
        <f t="shared" si="33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156.04166666666666</v>
      </c>
      <c r="BN291" s="64">
        <f t="shared" si="35"/>
        <v>157.29000000000002</v>
      </c>
      <c r="BO291" s="64">
        <f t="shared" si="36"/>
        <v>0.21701388888888887</v>
      </c>
      <c r="BP291" s="64">
        <f t="shared" si="37"/>
        <v>0.21875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0">
        <v>4680115885622</v>
      </c>
      <c r="E292" s="561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70"/>
      <c r="R292" s="570"/>
      <c r="S292" s="570"/>
      <c r="T292" s="571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0">
        <v>4680115885608</v>
      </c>
      <c r="E293" s="561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70"/>
      <c r="R293" s="570"/>
      <c r="S293" s="570"/>
      <c r="T293" s="571"/>
      <c r="U293" s="34"/>
      <c r="V293" s="34"/>
      <c r="W293" s="35" t="s">
        <v>69</v>
      </c>
      <c r="X293" s="551">
        <v>36</v>
      </c>
      <c r="Y293" s="552">
        <f t="shared" si="33"/>
        <v>36</v>
      </c>
      <c r="Z293" s="36">
        <f>IFERROR(IF(Y293=0,"",ROUNDUP(Y293/H293,0)*0.00902),"")</f>
        <v>8.1180000000000002E-2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37.89</v>
      </c>
      <c r="BN293" s="64">
        <f t="shared" si="35"/>
        <v>37.89</v>
      </c>
      <c r="BO293" s="64">
        <f t="shared" si="36"/>
        <v>6.8181818181818177E-2</v>
      </c>
      <c r="BP293" s="64">
        <f t="shared" si="37"/>
        <v>6.8181818181818177E-2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57" t="s">
        <v>71</v>
      </c>
      <c r="Q294" s="558"/>
      <c r="R294" s="558"/>
      <c r="S294" s="558"/>
      <c r="T294" s="558"/>
      <c r="U294" s="558"/>
      <c r="V294" s="559"/>
      <c r="W294" s="37" t="s">
        <v>72</v>
      </c>
      <c r="X294" s="553">
        <f>IFERROR(X288/H288,"0")+IFERROR(X289/H289,"0")+IFERROR(X290/H290,"0")+IFERROR(X291/H291,"0")+IFERROR(X292/H292,"0")+IFERROR(X293/H293,"0")</f>
        <v>24.74074074074074</v>
      </c>
      <c r="Y294" s="553">
        <f>IFERROR(Y288/H288,"0")+IFERROR(Y289/H289,"0")+IFERROR(Y290/H290,"0")+IFERROR(Y291/H291,"0")+IFERROR(Y292/H292,"0")+IFERROR(Y293/H293,"0")</f>
        <v>25</v>
      </c>
      <c r="Z294" s="553">
        <f>IFERROR(IF(Z288="",0,Z288),"0")+IFERROR(IF(Z289="",0,Z289),"0")+IFERROR(IF(Z290="",0,Z290),"0")+IFERROR(IF(Z291="",0,Z291),"0")+IFERROR(IF(Z292="",0,Z292),"0")+IFERROR(IF(Z293="",0,Z293),"0")</f>
        <v>0.38485999999999998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57" t="s">
        <v>71</v>
      </c>
      <c r="Q295" s="558"/>
      <c r="R295" s="558"/>
      <c r="S295" s="558"/>
      <c r="T295" s="558"/>
      <c r="U295" s="558"/>
      <c r="V295" s="559"/>
      <c r="W295" s="37" t="s">
        <v>69</v>
      </c>
      <c r="X295" s="553">
        <f>IFERROR(SUM(X288:X293),"0")</f>
        <v>206</v>
      </c>
      <c r="Y295" s="553">
        <f>IFERROR(SUM(Y288:Y293),"0")</f>
        <v>208.8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0">
        <v>4607091387193</v>
      </c>
      <c r="E297" s="561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5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51">
        <v>40</v>
      </c>
      <c r="Y297" s="552">
        <f t="shared" ref="Y297:Y303" si="38">IFERROR(IF(X297="",0,CEILING((X297/$H297),1)*$H297),"")</f>
        <v>42</v>
      </c>
      <c r="Z297" s="36">
        <f>IFERROR(IF(Y297=0,"",ROUNDUP(Y297/H297,0)*0.00902),"")</f>
        <v>9.0200000000000002E-2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42.571428571428562</v>
      </c>
      <c r="BN297" s="64">
        <f t="shared" ref="BN297:BN303" si="40">IFERROR(Y297*I297/H297,"0")</f>
        <v>44.699999999999996</v>
      </c>
      <c r="BO297" s="64">
        <f t="shared" ref="BO297:BO303" si="41">IFERROR(1/J297*(X297/H297),"0")</f>
        <v>7.2150072150072145E-2</v>
      </c>
      <c r="BP297" s="64">
        <f t="shared" ref="BP297:BP303" si="42">IFERROR(1/J297*(Y297/H297),"0")</f>
        <v>7.575757575757576E-2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0">
        <v>4607091387230</v>
      </c>
      <c r="E298" s="561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51">
        <v>100</v>
      </c>
      <c r="Y298" s="552">
        <f t="shared" si="38"/>
        <v>100.80000000000001</v>
      </c>
      <c r="Z298" s="36">
        <f>IFERROR(IF(Y298=0,"",ROUNDUP(Y298/H298,0)*0.00902),"")</f>
        <v>0.21648000000000001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106.42857142857143</v>
      </c>
      <c r="BN298" s="64">
        <f t="shared" si="40"/>
        <v>107.28</v>
      </c>
      <c r="BO298" s="64">
        <f t="shared" si="41"/>
        <v>0.18037518037518038</v>
      </c>
      <c r="BP298" s="64">
        <f t="shared" si="42"/>
        <v>0.18181818181818182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60">
        <v>4607091387292</v>
      </c>
      <c r="E299" s="561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0">
        <v>4607091387285</v>
      </c>
      <c r="E300" s="561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70"/>
      <c r="R300" s="570"/>
      <c r="S300" s="570"/>
      <c r="T300" s="571"/>
      <c r="U300" s="34"/>
      <c r="V300" s="34"/>
      <c r="W300" s="35" t="s">
        <v>69</v>
      </c>
      <c r="X300" s="551">
        <v>6.3</v>
      </c>
      <c r="Y300" s="552">
        <f t="shared" si="38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6.6899999999999995</v>
      </c>
      <c r="BN300" s="64">
        <f t="shared" si="40"/>
        <v>6.69</v>
      </c>
      <c r="BO300" s="64">
        <f t="shared" si="41"/>
        <v>1.2820512820512822E-2</v>
      </c>
      <c r="BP300" s="64">
        <f t="shared" si="42"/>
        <v>1.2820512820512822E-2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0">
        <v>4607091389845</v>
      </c>
      <c r="E301" s="561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6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60">
        <v>4680115882881</v>
      </c>
      <c r="E302" s="561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70"/>
      <c r="R302" s="570"/>
      <c r="S302" s="570"/>
      <c r="T302" s="571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60">
        <v>4607091383836</v>
      </c>
      <c r="E303" s="561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70"/>
      <c r="R303" s="570"/>
      <c r="S303" s="570"/>
      <c r="T303" s="571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57" t="s">
        <v>71</v>
      </c>
      <c r="Q304" s="558"/>
      <c r="R304" s="558"/>
      <c r="S304" s="558"/>
      <c r="T304" s="558"/>
      <c r="U304" s="558"/>
      <c r="V304" s="559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36.333333333333336</v>
      </c>
      <c r="Y304" s="553">
        <f>IFERROR(Y297/H297,"0")+IFERROR(Y298/H298,"0")+IFERROR(Y299/H299,"0")+IFERROR(Y300/H300,"0")+IFERROR(Y301/H301,"0")+IFERROR(Y302/H302,"0")+IFERROR(Y303/H303,"0")</f>
        <v>37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0.32174000000000003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57" t="s">
        <v>71</v>
      </c>
      <c r="Q305" s="558"/>
      <c r="R305" s="558"/>
      <c r="S305" s="558"/>
      <c r="T305" s="558"/>
      <c r="U305" s="558"/>
      <c r="V305" s="559"/>
      <c r="W305" s="37" t="s">
        <v>69</v>
      </c>
      <c r="X305" s="553">
        <f>IFERROR(SUM(X297:X303),"0")</f>
        <v>146.30000000000001</v>
      </c>
      <c r="Y305" s="553">
        <f>IFERROR(SUM(Y297:Y303),"0")</f>
        <v>149.10000000000002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0">
        <v>4607091387766</v>
      </c>
      <c r="E307" s="561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70"/>
      <c r="R307" s="570"/>
      <c r="S307" s="570"/>
      <c r="T307" s="571"/>
      <c r="U307" s="34"/>
      <c r="V307" s="34"/>
      <c r="W307" s="35" t="s">
        <v>69</v>
      </c>
      <c r="X307" s="551">
        <v>600</v>
      </c>
      <c r="Y307" s="552">
        <f>IFERROR(IF(X307="",0,CEILING((X307/$H307),1)*$H307),"")</f>
        <v>600.6</v>
      </c>
      <c r="Z307" s="36">
        <f>IFERROR(IF(Y307=0,"",ROUNDUP(Y307/H307,0)*0.01898),"")</f>
        <v>1.46146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639.46153846153845</v>
      </c>
      <c r="BN307" s="64">
        <f>IFERROR(Y307*I307/H307,"0")</f>
        <v>640.10100000000011</v>
      </c>
      <c r="BO307" s="64">
        <f>IFERROR(1/J307*(X307/H307),"0")</f>
        <v>1.2019230769230769</v>
      </c>
      <c r="BP307" s="64">
        <f>IFERROR(1/J307*(Y307/H307),"0")</f>
        <v>1.203125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60">
        <v>4607091387957</v>
      </c>
      <c r="E308" s="561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70"/>
      <c r="R308" s="570"/>
      <c r="S308" s="570"/>
      <c r="T308" s="571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60">
        <v>4607091387964</v>
      </c>
      <c r="E309" s="561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0">
        <v>4680115884588</v>
      </c>
      <c r="E310" s="561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70"/>
      <c r="R310" s="570"/>
      <c r="S310" s="570"/>
      <c r="T310" s="571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60">
        <v>4607091387513</v>
      </c>
      <c r="E311" s="561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70"/>
      <c r="R311" s="570"/>
      <c r="S311" s="570"/>
      <c r="T311" s="571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57" t="s">
        <v>71</v>
      </c>
      <c r="Q312" s="558"/>
      <c r="R312" s="558"/>
      <c r="S312" s="558"/>
      <c r="T312" s="558"/>
      <c r="U312" s="558"/>
      <c r="V312" s="559"/>
      <c r="W312" s="37" t="s">
        <v>72</v>
      </c>
      <c r="X312" s="553">
        <f>IFERROR(X307/H307,"0")+IFERROR(X308/H308,"0")+IFERROR(X309/H309,"0")+IFERROR(X310/H310,"0")+IFERROR(X311/H311,"0")</f>
        <v>76.92307692307692</v>
      </c>
      <c r="Y312" s="553">
        <f>IFERROR(Y307/H307,"0")+IFERROR(Y308/H308,"0")+IFERROR(Y309/H309,"0")+IFERROR(Y310/H310,"0")+IFERROR(Y311/H311,"0")</f>
        <v>77</v>
      </c>
      <c r="Z312" s="553">
        <f>IFERROR(IF(Z307="",0,Z307),"0")+IFERROR(IF(Z308="",0,Z308),"0")+IFERROR(IF(Z309="",0,Z309),"0")+IFERROR(IF(Z310="",0,Z310),"0")+IFERROR(IF(Z311="",0,Z311),"0")</f>
        <v>1.46146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57" t="s">
        <v>71</v>
      </c>
      <c r="Q313" s="558"/>
      <c r="R313" s="558"/>
      <c r="S313" s="558"/>
      <c r="T313" s="558"/>
      <c r="U313" s="558"/>
      <c r="V313" s="559"/>
      <c r="W313" s="37" t="s">
        <v>69</v>
      </c>
      <c r="X313" s="553">
        <f>IFERROR(SUM(X307:X311),"0")</f>
        <v>600</v>
      </c>
      <c r="Y313" s="553">
        <f>IFERROR(SUM(Y307:Y311),"0")</f>
        <v>600.6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0">
        <v>4607091380880</v>
      </c>
      <c r="E315" s="561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0">
        <v>4607091384482</v>
      </c>
      <c r="E316" s="561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4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70"/>
      <c r="R316" s="570"/>
      <c r="S316" s="570"/>
      <c r="T316" s="571"/>
      <c r="U316" s="34"/>
      <c r="V316" s="34"/>
      <c r="W316" s="35" t="s">
        <v>69</v>
      </c>
      <c r="X316" s="551">
        <v>51</v>
      </c>
      <c r="Y316" s="552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54.393461538461551</v>
      </c>
      <c r="BN316" s="64">
        <f>IFERROR(Y316*I316/H316,"0")</f>
        <v>58.233000000000011</v>
      </c>
      <c r="BO316" s="64">
        <f>IFERROR(1/J316*(X316/H316),"0")</f>
        <v>0.10216346153846154</v>
      </c>
      <c r="BP316" s="64">
        <f>IFERROR(1/J316*(Y316/H316),"0")</f>
        <v>0.109375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0">
        <v>4607091380897</v>
      </c>
      <c r="E317" s="561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70"/>
      <c r="R317" s="570"/>
      <c r="S317" s="570"/>
      <c r="T317" s="571"/>
      <c r="U317" s="34"/>
      <c r="V317" s="34"/>
      <c r="W317" s="35" t="s">
        <v>69</v>
      </c>
      <c r="X317" s="551">
        <v>33</v>
      </c>
      <c r="Y317" s="552">
        <f>IFERROR(IF(X317="",0,CEILING((X317/$H317),1)*$H317),"")</f>
        <v>33.6</v>
      </c>
      <c r="Z317" s="36">
        <f>IFERROR(IF(Y317=0,"",ROUNDUP(Y317/H317,0)*0.01898),"")</f>
        <v>7.5920000000000001E-2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35.038928571428571</v>
      </c>
      <c r="BN317" s="64">
        <f>IFERROR(Y317*I317/H317,"0")</f>
        <v>35.676000000000002</v>
      </c>
      <c r="BO317" s="64">
        <f>IFERROR(1/J317*(X317/H317),"0")</f>
        <v>6.1383928571428568E-2</v>
      </c>
      <c r="BP317" s="64">
        <f>IFERROR(1/J317*(Y317/H317),"0")</f>
        <v>6.25E-2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57" t="s">
        <v>71</v>
      </c>
      <c r="Q318" s="558"/>
      <c r="R318" s="558"/>
      <c r="S318" s="558"/>
      <c r="T318" s="558"/>
      <c r="U318" s="558"/>
      <c r="V318" s="559"/>
      <c r="W318" s="37" t="s">
        <v>72</v>
      </c>
      <c r="X318" s="553">
        <f>IFERROR(X315/H315,"0")+IFERROR(X316/H316,"0")+IFERROR(X317/H317,"0")</f>
        <v>10.467032967032967</v>
      </c>
      <c r="Y318" s="553">
        <f>IFERROR(Y315/H315,"0")+IFERROR(Y316/H316,"0")+IFERROR(Y317/H317,"0")</f>
        <v>11</v>
      </c>
      <c r="Z318" s="553">
        <f>IFERROR(IF(Z315="",0,Z315),"0")+IFERROR(IF(Z316="",0,Z316),"0")+IFERROR(IF(Z317="",0,Z317),"0")</f>
        <v>0.20878000000000002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57" t="s">
        <v>71</v>
      </c>
      <c r="Q319" s="558"/>
      <c r="R319" s="558"/>
      <c r="S319" s="558"/>
      <c r="T319" s="558"/>
      <c r="U319" s="558"/>
      <c r="V319" s="559"/>
      <c r="W319" s="37" t="s">
        <v>69</v>
      </c>
      <c r="X319" s="553">
        <f>IFERROR(SUM(X315:X317),"0")</f>
        <v>84</v>
      </c>
      <c r="Y319" s="553">
        <f>IFERROR(SUM(Y315:Y317),"0")</f>
        <v>88.2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60">
        <v>4607091388381</v>
      </c>
      <c r="E321" s="561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49" t="s">
        <v>515</v>
      </c>
      <c r="Q321" s="570"/>
      <c r="R321" s="570"/>
      <c r="S321" s="570"/>
      <c r="T321" s="571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0">
        <v>4607091388374</v>
      </c>
      <c r="E322" s="561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58" t="s">
        <v>519</v>
      </c>
      <c r="Q322" s="570"/>
      <c r="R322" s="570"/>
      <c r="S322" s="570"/>
      <c r="T322" s="571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0">
        <v>4607091383102</v>
      </c>
      <c r="E323" s="561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70"/>
      <c r="R323" s="570"/>
      <c r="S323" s="570"/>
      <c r="T323" s="571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0">
        <v>4607091388404</v>
      </c>
      <c r="E324" s="561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70"/>
      <c r="R324" s="570"/>
      <c r="S324" s="570"/>
      <c r="T324" s="571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57" t="s">
        <v>71</v>
      </c>
      <c r="Q325" s="558"/>
      <c r="R325" s="558"/>
      <c r="S325" s="558"/>
      <c r="T325" s="558"/>
      <c r="U325" s="558"/>
      <c r="V325" s="559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57" t="s">
        <v>71</v>
      </c>
      <c r="Q326" s="558"/>
      <c r="R326" s="558"/>
      <c r="S326" s="558"/>
      <c r="T326" s="558"/>
      <c r="U326" s="558"/>
      <c r="V326" s="559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0">
        <v>4680115881808</v>
      </c>
      <c r="E328" s="561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70"/>
      <c r="R328" s="570"/>
      <c r="S328" s="570"/>
      <c r="T328" s="571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0">
        <v>4680115881822</v>
      </c>
      <c r="E329" s="561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70"/>
      <c r="R329" s="570"/>
      <c r="S329" s="570"/>
      <c r="T329" s="571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0">
        <v>4680115880016</v>
      </c>
      <c r="E330" s="561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70"/>
      <c r="R330" s="570"/>
      <c r="S330" s="570"/>
      <c r="T330" s="571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57" t="s">
        <v>71</v>
      </c>
      <c r="Q331" s="558"/>
      <c r="R331" s="558"/>
      <c r="S331" s="558"/>
      <c r="T331" s="558"/>
      <c r="U331" s="558"/>
      <c r="V331" s="559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57" t="s">
        <v>71</v>
      </c>
      <c r="Q332" s="558"/>
      <c r="R332" s="558"/>
      <c r="S332" s="558"/>
      <c r="T332" s="558"/>
      <c r="U332" s="558"/>
      <c r="V332" s="559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567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0">
        <v>4607091387919</v>
      </c>
      <c r="E335" s="561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70"/>
      <c r="R335" s="570"/>
      <c r="S335" s="570"/>
      <c r="T335" s="571"/>
      <c r="U335" s="34"/>
      <c r="V335" s="34"/>
      <c r="W335" s="35" t="s">
        <v>69</v>
      </c>
      <c r="X335" s="551">
        <v>16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17.025185185185187</v>
      </c>
      <c r="BN335" s="64">
        <f>IFERROR(Y335*I335/H335,"0")</f>
        <v>17.238</v>
      </c>
      <c r="BO335" s="64">
        <f>IFERROR(1/J335*(X335/H335),"0")</f>
        <v>3.0864197530864199E-2</v>
      </c>
      <c r="BP335" s="64">
        <f>IFERROR(1/J335*(Y335/H335),"0")</f>
        <v>3.125E-2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0">
        <v>4680115883604</v>
      </c>
      <c r="E336" s="561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70"/>
      <c r="R336" s="570"/>
      <c r="S336" s="570"/>
      <c r="T336" s="571"/>
      <c r="U336" s="34"/>
      <c r="V336" s="34"/>
      <c r="W336" s="35" t="s">
        <v>69</v>
      </c>
      <c r="X336" s="551">
        <v>4.1999999999999993</v>
      </c>
      <c r="Y336" s="552">
        <f>IFERROR(IF(X336="",0,CEILING((X336/$H336),1)*$H336),"")</f>
        <v>4.2</v>
      </c>
      <c r="Z336" s="36">
        <f>IFERROR(IF(Y336=0,"",ROUNDUP(Y336/H336,0)*0.00651),"")</f>
        <v>1.302E-2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4.7039999999999988</v>
      </c>
      <c r="BN336" s="64">
        <f>IFERROR(Y336*I336/H336,"0")</f>
        <v>4.7039999999999997</v>
      </c>
      <c r="BO336" s="64">
        <f>IFERROR(1/J336*(X336/H336),"0")</f>
        <v>1.0989010989010988E-2</v>
      </c>
      <c r="BP336" s="64">
        <f>IFERROR(1/J336*(Y336/H336),"0")</f>
        <v>1.098901098901099E-2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0">
        <v>4680115883567</v>
      </c>
      <c r="E337" s="561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70"/>
      <c r="R337" s="570"/>
      <c r="S337" s="570"/>
      <c r="T337" s="571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57" t="s">
        <v>71</v>
      </c>
      <c r="Q338" s="558"/>
      <c r="R338" s="558"/>
      <c r="S338" s="558"/>
      <c r="T338" s="558"/>
      <c r="U338" s="558"/>
      <c r="V338" s="559"/>
      <c r="W338" s="37" t="s">
        <v>72</v>
      </c>
      <c r="X338" s="553">
        <f>IFERROR(X335/H335,"0")+IFERROR(X336/H336,"0")+IFERROR(X337/H337,"0")</f>
        <v>3.9753086419753085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5.0979999999999998E-2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57" t="s">
        <v>71</v>
      </c>
      <c r="Q339" s="558"/>
      <c r="R339" s="558"/>
      <c r="S339" s="558"/>
      <c r="T339" s="558"/>
      <c r="U339" s="558"/>
      <c r="V339" s="559"/>
      <c r="W339" s="37" t="s">
        <v>69</v>
      </c>
      <c r="X339" s="553">
        <f>IFERROR(SUM(X335:X337),"0")</f>
        <v>20.2</v>
      </c>
      <c r="Y339" s="553">
        <f>IFERROR(SUM(Y335:Y337),"0")</f>
        <v>20.399999999999999</v>
      </c>
      <c r="Z339" s="37"/>
      <c r="AA339" s="554"/>
      <c r="AB339" s="554"/>
      <c r="AC339" s="554"/>
    </row>
    <row r="340" spans="1:68" ht="27.75" customHeight="1" x14ac:dyDescent="0.2">
      <c r="A340" s="577" t="s">
        <v>544</v>
      </c>
      <c r="B340" s="578"/>
      <c r="C340" s="578"/>
      <c r="D340" s="578"/>
      <c r="E340" s="578"/>
      <c r="F340" s="578"/>
      <c r="G340" s="578"/>
      <c r="H340" s="578"/>
      <c r="I340" s="578"/>
      <c r="J340" s="578"/>
      <c r="K340" s="578"/>
      <c r="L340" s="578"/>
      <c r="M340" s="578"/>
      <c r="N340" s="578"/>
      <c r="O340" s="578"/>
      <c r="P340" s="578"/>
      <c r="Q340" s="578"/>
      <c r="R340" s="578"/>
      <c r="S340" s="578"/>
      <c r="T340" s="578"/>
      <c r="U340" s="578"/>
      <c r="V340" s="578"/>
      <c r="W340" s="578"/>
      <c r="X340" s="578"/>
      <c r="Y340" s="578"/>
      <c r="Z340" s="578"/>
      <c r="AA340" s="48"/>
      <c r="AB340" s="48"/>
      <c r="AC340" s="48"/>
    </row>
    <row r="341" spans="1:68" ht="16.5" customHeight="1" x14ac:dyDescent="0.25">
      <c r="A341" s="567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60">
        <v>4680115884847</v>
      </c>
      <c r="E343" s="561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6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70"/>
      <c r="R343" s="570"/>
      <c r="S343" s="570"/>
      <c r="T343" s="571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0">
        <v>4680115884854</v>
      </c>
      <c r="E344" s="561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5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51">
        <v>150</v>
      </c>
      <c r="Y344" s="552">
        <f t="shared" si="43"/>
        <v>150</v>
      </c>
      <c r="Z344" s="36">
        <f>IFERROR(IF(Y344=0,"",ROUNDUP(Y344/H344,0)*0.02175),"")</f>
        <v>0.21749999999999997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154.80000000000001</v>
      </c>
      <c r="BN344" s="64">
        <f t="shared" si="45"/>
        <v>154.80000000000001</v>
      </c>
      <c r="BO344" s="64">
        <f t="shared" si="46"/>
        <v>0.20833333333333331</v>
      </c>
      <c r="BP344" s="64">
        <f t="shared" si="47"/>
        <v>0.20833333333333331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0">
        <v>4607091383997</v>
      </c>
      <c r="E345" s="561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70"/>
      <c r="R345" s="570"/>
      <c r="S345" s="570"/>
      <c r="T345" s="571"/>
      <c r="U345" s="34"/>
      <c r="V345" s="34"/>
      <c r="W345" s="35" t="s">
        <v>69</v>
      </c>
      <c r="X345" s="551">
        <v>470</v>
      </c>
      <c r="Y345" s="552">
        <f t="shared" si="43"/>
        <v>480</v>
      </c>
      <c r="Z345" s="36">
        <f>IFERROR(IF(Y345=0,"",ROUNDUP(Y345/H345,0)*0.02175),"")</f>
        <v>0.69599999999999995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485.04</v>
      </c>
      <c r="BN345" s="64">
        <f t="shared" si="45"/>
        <v>495.36</v>
      </c>
      <c r="BO345" s="64">
        <f t="shared" si="46"/>
        <v>0.65277777777777768</v>
      </c>
      <c r="BP345" s="64">
        <f t="shared" si="47"/>
        <v>0.66666666666666663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60">
        <v>4680115884830</v>
      </c>
      <c r="E346" s="561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70"/>
      <c r="R346" s="570"/>
      <c r="S346" s="570"/>
      <c r="T346" s="571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60">
        <v>4680115882638</v>
      </c>
      <c r="E347" s="561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0">
        <v>4680115884922</v>
      </c>
      <c r="E348" s="561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70"/>
      <c r="R348" s="570"/>
      <c r="S348" s="570"/>
      <c r="T348" s="571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0">
        <v>4680115884861</v>
      </c>
      <c r="E349" s="561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70"/>
      <c r="R349" s="570"/>
      <c r="S349" s="570"/>
      <c r="T349" s="571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57" t="s">
        <v>71</v>
      </c>
      <c r="Q350" s="558"/>
      <c r="R350" s="558"/>
      <c r="S350" s="558"/>
      <c r="T350" s="558"/>
      <c r="U350" s="558"/>
      <c r="V350" s="559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41.333333333333329</v>
      </c>
      <c r="Y350" s="553">
        <f>IFERROR(Y343/H343,"0")+IFERROR(Y344/H344,"0")+IFERROR(Y345/H345,"0")+IFERROR(Y346/H346,"0")+IFERROR(Y347/H347,"0")+IFERROR(Y348/H348,"0")+IFERROR(Y349/H349,"0")</f>
        <v>42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0.91349999999999998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57" t="s">
        <v>71</v>
      </c>
      <c r="Q351" s="558"/>
      <c r="R351" s="558"/>
      <c r="S351" s="558"/>
      <c r="T351" s="558"/>
      <c r="U351" s="558"/>
      <c r="V351" s="559"/>
      <c r="W351" s="37" t="s">
        <v>69</v>
      </c>
      <c r="X351" s="553">
        <f>IFERROR(SUM(X343:X349),"0")</f>
        <v>620</v>
      </c>
      <c r="Y351" s="553">
        <f>IFERROR(SUM(Y343:Y349),"0")</f>
        <v>630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0">
        <v>4607091383980</v>
      </c>
      <c r="E353" s="561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70"/>
      <c r="R353" s="570"/>
      <c r="S353" s="570"/>
      <c r="T353" s="571"/>
      <c r="U353" s="34"/>
      <c r="V353" s="34"/>
      <c r="W353" s="35" t="s">
        <v>69</v>
      </c>
      <c r="X353" s="551">
        <v>500</v>
      </c>
      <c r="Y353" s="552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60">
        <v>4607091384178</v>
      </c>
      <c r="E354" s="561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5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70"/>
      <c r="R354" s="570"/>
      <c r="S354" s="570"/>
      <c r="T354" s="571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57" t="s">
        <v>71</v>
      </c>
      <c r="Q355" s="558"/>
      <c r="R355" s="558"/>
      <c r="S355" s="558"/>
      <c r="T355" s="558"/>
      <c r="U355" s="558"/>
      <c r="V355" s="559"/>
      <c r="W355" s="37" t="s">
        <v>72</v>
      </c>
      <c r="X355" s="553">
        <f>IFERROR(X353/H353,"0")+IFERROR(X354/H354,"0")</f>
        <v>33.333333333333336</v>
      </c>
      <c r="Y355" s="553">
        <f>IFERROR(Y353/H353,"0")+IFERROR(Y354/H354,"0")</f>
        <v>34</v>
      </c>
      <c r="Z355" s="553">
        <f>IFERROR(IF(Z353="",0,Z353),"0")+IFERROR(IF(Z354="",0,Z354),"0")</f>
        <v>0.73949999999999994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57" t="s">
        <v>71</v>
      </c>
      <c r="Q356" s="558"/>
      <c r="R356" s="558"/>
      <c r="S356" s="558"/>
      <c r="T356" s="558"/>
      <c r="U356" s="558"/>
      <c r="V356" s="559"/>
      <c r="W356" s="37" t="s">
        <v>69</v>
      </c>
      <c r="X356" s="553">
        <f>IFERROR(SUM(X353:X354),"0")</f>
        <v>500</v>
      </c>
      <c r="Y356" s="553">
        <f>IFERROR(SUM(Y353:Y354),"0")</f>
        <v>510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0">
        <v>4607091383928</v>
      </c>
      <c r="E358" s="561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70"/>
      <c r="R358" s="570"/>
      <c r="S358" s="570"/>
      <c r="T358" s="571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0">
        <v>4607091384260</v>
      </c>
      <c r="E359" s="561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6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70"/>
      <c r="R359" s="570"/>
      <c r="S359" s="570"/>
      <c r="T359" s="571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57" t="s">
        <v>71</v>
      </c>
      <c r="Q360" s="558"/>
      <c r="R360" s="558"/>
      <c r="S360" s="558"/>
      <c r="T360" s="558"/>
      <c r="U360" s="558"/>
      <c r="V360" s="559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57" t="s">
        <v>71</v>
      </c>
      <c r="Q361" s="558"/>
      <c r="R361" s="558"/>
      <c r="S361" s="558"/>
      <c r="T361" s="558"/>
      <c r="U361" s="558"/>
      <c r="V361" s="559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60">
        <v>4607091384673</v>
      </c>
      <c r="E363" s="561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9" t="s">
        <v>578</v>
      </c>
      <c r="Q363" s="570"/>
      <c r="R363" s="570"/>
      <c r="S363" s="570"/>
      <c r="T363" s="571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57" t="s">
        <v>71</v>
      </c>
      <c r="Q364" s="558"/>
      <c r="R364" s="558"/>
      <c r="S364" s="558"/>
      <c r="T364" s="558"/>
      <c r="U364" s="558"/>
      <c r="V364" s="559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57" t="s">
        <v>71</v>
      </c>
      <c r="Q365" s="558"/>
      <c r="R365" s="558"/>
      <c r="S365" s="558"/>
      <c r="T365" s="558"/>
      <c r="U365" s="558"/>
      <c r="V365" s="559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567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60">
        <v>4680115881907</v>
      </c>
      <c r="E368" s="561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70"/>
      <c r="R368" s="570"/>
      <c r="S368" s="570"/>
      <c r="T368" s="571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60">
        <v>4680115884885</v>
      </c>
      <c r="E369" s="561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60">
        <v>4680115884908</v>
      </c>
      <c r="E370" s="561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5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0"/>
      <c r="R370" s="570"/>
      <c r="S370" s="570"/>
      <c r="T370" s="571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60">
        <v>4607091384802</v>
      </c>
      <c r="E374" s="561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0"/>
      <c r="R374" s="570"/>
      <c r="S374" s="570"/>
      <c r="T374" s="571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57" t="s">
        <v>71</v>
      </c>
      <c r="Q375" s="558"/>
      <c r="R375" s="558"/>
      <c r="S375" s="558"/>
      <c r="T375" s="558"/>
      <c r="U375" s="558"/>
      <c r="V375" s="559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57" t="s">
        <v>71</v>
      </c>
      <c r="Q376" s="558"/>
      <c r="R376" s="558"/>
      <c r="S376" s="558"/>
      <c r="T376" s="558"/>
      <c r="U376" s="558"/>
      <c r="V376" s="559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0">
        <v>4607091384246</v>
      </c>
      <c r="E378" s="561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8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60">
        <v>4607091384253</v>
      </c>
      <c r="E379" s="561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0"/>
      <c r="R379" s="570"/>
      <c r="S379" s="570"/>
      <c r="T379" s="571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57" t="s">
        <v>71</v>
      </c>
      <c r="Q380" s="558"/>
      <c r="R380" s="558"/>
      <c r="S380" s="558"/>
      <c r="T380" s="558"/>
      <c r="U380" s="558"/>
      <c r="V380" s="559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57" t="s">
        <v>71</v>
      </c>
      <c r="Q381" s="558"/>
      <c r="R381" s="558"/>
      <c r="S381" s="558"/>
      <c r="T381" s="558"/>
      <c r="U381" s="558"/>
      <c r="V381" s="559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60">
        <v>4607091389357</v>
      </c>
      <c r="E383" s="561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0"/>
      <c r="R383" s="570"/>
      <c r="S383" s="570"/>
      <c r="T383" s="571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57" t="s">
        <v>71</v>
      </c>
      <c r="Q384" s="558"/>
      <c r="R384" s="558"/>
      <c r="S384" s="558"/>
      <c r="T384" s="558"/>
      <c r="U384" s="558"/>
      <c r="V384" s="559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57" t="s">
        <v>71</v>
      </c>
      <c r="Q385" s="558"/>
      <c r="R385" s="558"/>
      <c r="S385" s="558"/>
      <c r="T385" s="558"/>
      <c r="U385" s="558"/>
      <c r="V385" s="559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577" t="s">
        <v>600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customHeight="1" x14ac:dyDescent="0.25">
      <c r="A387" s="567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0">
        <v>4680115886100</v>
      </c>
      <c r="E389" s="561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60">
        <v>4680115886117</v>
      </c>
      <c r="E390" s="561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60">
        <v>4680115886117</v>
      </c>
      <c r="E391" s="561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0">
        <v>4680115886124</v>
      </c>
      <c r="E392" s="561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60">
        <v>4680115883147</v>
      </c>
      <c r="E393" s="561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0"/>
      <c r="R393" s="570"/>
      <c r="S393" s="570"/>
      <c r="T393" s="571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0">
        <v>4607091384338</v>
      </c>
      <c r="E394" s="561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0">
        <v>4607091389524</v>
      </c>
      <c r="E395" s="561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0"/>
      <c r="R395" s="570"/>
      <c r="S395" s="570"/>
      <c r="T395" s="571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60">
        <v>4680115883161</v>
      </c>
      <c r="E396" s="561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0"/>
      <c r="R396" s="570"/>
      <c r="S396" s="570"/>
      <c r="T396" s="571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0">
        <v>4607091389531</v>
      </c>
      <c r="E397" s="561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60">
        <v>4607091384345</v>
      </c>
      <c r="E398" s="561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0"/>
      <c r="R398" s="570"/>
      <c r="S398" s="570"/>
      <c r="T398" s="571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57" t="s">
        <v>71</v>
      </c>
      <c r="Q399" s="558"/>
      <c r="R399" s="558"/>
      <c r="S399" s="558"/>
      <c r="T399" s="558"/>
      <c r="U399" s="558"/>
      <c r="V399" s="559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57" t="s">
        <v>71</v>
      </c>
      <c r="Q400" s="558"/>
      <c r="R400" s="558"/>
      <c r="S400" s="558"/>
      <c r="T400" s="558"/>
      <c r="U400" s="558"/>
      <c r="V400" s="559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60">
        <v>4607091384352</v>
      </c>
      <c r="E402" s="561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60">
        <v>4607091389654</v>
      </c>
      <c r="E403" s="561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0"/>
      <c r="R403" s="570"/>
      <c r="S403" s="570"/>
      <c r="T403" s="571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57" t="s">
        <v>71</v>
      </c>
      <c r="Q404" s="558"/>
      <c r="R404" s="558"/>
      <c r="S404" s="558"/>
      <c r="T404" s="558"/>
      <c r="U404" s="558"/>
      <c r="V404" s="559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57" t="s">
        <v>71</v>
      </c>
      <c r="Q405" s="558"/>
      <c r="R405" s="558"/>
      <c r="S405" s="558"/>
      <c r="T405" s="558"/>
      <c r="U405" s="558"/>
      <c r="V405" s="559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567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60">
        <v>4680115885240</v>
      </c>
      <c r="E408" s="561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5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0"/>
      <c r="R408" s="570"/>
      <c r="S408" s="570"/>
      <c r="T408" s="571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57" t="s">
        <v>71</v>
      </c>
      <c r="Q409" s="558"/>
      <c r="R409" s="558"/>
      <c r="S409" s="558"/>
      <c r="T409" s="558"/>
      <c r="U409" s="558"/>
      <c r="V409" s="559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57" t="s">
        <v>71</v>
      </c>
      <c r="Q410" s="558"/>
      <c r="R410" s="558"/>
      <c r="S410" s="558"/>
      <c r="T410" s="558"/>
      <c r="U410" s="558"/>
      <c r="V410" s="559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0">
        <v>4680115886094</v>
      </c>
      <c r="E412" s="561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60">
        <v>4607091389425</v>
      </c>
      <c r="E413" s="561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70"/>
      <c r="R413" s="570"/>
      <c r="S413" s="570"/>
      <c r="T413" s="571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60">
        <v>4680115880771</v>
      </c>
      <c r="E414" s="561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0">
        <v>4607091389500</v>
      </c>
      <c r="E415" s="561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70"/>
      <c r="R415" s="570"/>
      <c r="S415" s="570"/>
      <c r="T415" s="571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57" t="s">
        <v>71</v>
      </c>
      <c r="Q416" s="558"/>
      <c r="R416" s="558"/>
      <c r="S416" s="558"/>
      <c r="T416" s="558"/>
      <c r="U416" s="558"/>
      <c r="V416" s="559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57" t="s">
        <v>71</v>
      </c>
      <c r="Q417" s="558"/>
      <c r="R417" s="558"/>
      <c r="S417" s="558"/>
      <c r="T417" s="558"/>
      <c r="U417" s="558"/>
      <c r="V417" s="559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567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60">
        <v>4680115885110</v>
      </c>
      <c r="E420" s="561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70"/>
      <c r="R420" s="570"/>
      <c r="S420" s="570"/>
      <c r="T420" s="571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57" t="s">
        <v>71</v>
      </c>
      <c r="Q421" s="558"/>
      <c r="R421" s="558"/>
      <c r="S421" s="558"/>
      <c r="T421" s="558"/>
      <c r="U421" s="558"/>
      <c r="V421" s="559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57" t="s">
        <v>71</v>
      </c>
      <c r="Q422" s="558"/>
      <c r="R422" s="558"/>
      <c r="S422" s="558"/>
      <c r="T422" s="558"/>
      <c r="U422" s="558"/>
      <c r="V422" s="559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567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60">
        <v>4680115885103</v>
      </c>
      <c r="E425" s="561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70"/>
      <c r="R425" s="570"/>
      <c r="S425" s="570"/>
      <c r="T425" s="571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57" t="s">
        <v>71</v>
      </c>
      <c r="Q426" s="558"/>
      <c r="R426" s="558"/>
      <c r="S426" s="558"/>
      <c r="T426" s="558"/>
      <c r="U426" s="558"/>
      <c r="V426" s="559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57" t="s">
        <v>71</v>
      </c>
      <c r="Q427" s="558"/>
      <c r="R427" s="558"/>
      <c r="S427" s="558"/>
      <c r="T427" s="558"/>
      <c r="U427" s="558"/>
      <c r="V427" s="559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577" t="s">
        <v>656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8"/>
      <c r="M428" s="578"/>
      <c r="N428" s="578"/>
      <c r="O428" s="578"/>
      <c r="P428" s="578"/>
      <c r="Q428" s="578"/>
      <c r="R428" s="578"/>
      <c r="S428" s="578"/>
      <c r="T428" s="578"/>
      <c r="U428" s="578"/>
      <c r="V428" s="578"/>
      <c r="W428" s="578"/>
      <c r="X428" s="578"/>
      <c r="Y428" s="578"/>
      <c r="Z428" s="578"/>
      <c r="AA428" s="48"/>
      <c r="AB428" s="48"/>
      <c r="AC428" s="48"/>
    </row>
    <row r="429" spans="1:68" ht="16.5" customHeight="1" x14ac:dyDescent="0.25">
      <c r="A429" s="567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0">
        <v>4607091389067</v>
      </c>
      <c r="E431" s="561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70"/>
      <c r="R431" s="570"/>
      <c r="S431" s="570"/>
      <c r="T431" s="571"/>
      <c r="U431" s="34"/>
      <c r="V431" s="34"/>
      <c r="W431" s="35" t="s">
        <v>69</v>
      </c>
      <c r="X431" s="551">
        <v>10</v>
      </c>
      <c r="Y431" s="552">
        <f t="shared" ref="Y431:Y443" si="54">IFERROR(IF(X431="",0,CEILING((X431/$H431),1)*$H431),"")</f>
        <v>10.56</v>
      </c>
      <c r="Z431" s="36">
        <f t="shared" ref="Z431:Z437" si="55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10.681818181818182</v>
      </c>
      <c r="BN431" s="64">
        <f t="shared" ref="BN431:BN443" si="57">IFERROR(Y431*I431/H431,"0")</f>
        <v>11.28</v>
      </c>
      <c r="BO431" s="64">
        <f t="shared" ref="BO431:BO443" si="58">IFERROR(1/J431*(X431/H431),"0")</f>
        <v>1.8210955710955712E-2</v>
      </c>
      <c r="BP431" s="64">
        <f t="shared" ref="BP431:BP443" si="59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60">
        <v>4680115885271</v>
      </c>
      <c r="E432" s="561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0">
        <v>4680115885226</v>
      </c>
      <c r="E433" s="561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70"/>
      <c r="R433" s="570"/>
      <c r="S433" s="570"/>
      <c r="T433" s="571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60">
        <v>4607091383522</v>
      </c>
      <c r="E434" s="561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2" t="s">
        <v>668</v>
      </c>
      <c r="Q434" s="570"/>
      <c r="R434" s="570"/>
      <c r="S434" s="570"/>
      <c r="T434" s="571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60">
        <v>4680115884502</v>
      </c>
      <c r="E435" s="561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60">
        <v>4607091389104</v>
      </c>
      <c r="E436" s="561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60">
        <v>4680115884519</v>
      </c>
      <c r="E437" s="561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70"/>
      <c r="R437" s="570"/>
      <c r="S437" s="570"/>
      <c r="T437" s="571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60">
        <v>4680115886391</v>
      </c>
      <c r="E438" s="561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70"/>
      <c r="R438" s="570"/>
      <c r="S438" s="570"/>
      <c r="T438" s="571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60">
        <v>4680115880603</v>
      </c>
      <c r="E439" s="561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60">
        <v>4607091389999</v>
      </c>
      <c r="E440" s="561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15" t="s">
        <v>685</v>
      </c>
      <c r="Q440" s="570"/>
      <c r="R440" s="570"/>
      <c r="S440" s="570"/>
      <c r="T440" s="571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60">
        <v>4680115882782</v>
      </c>
      <c r="E441" s="561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60">
        <v>4680115885479</v>
      </c>
      <c r="E442" s="561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60">
        <v>4607091389982</v>
      </c>
      <c r="E443" s="561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57" t="s">
        <v>71</v>
      </c>
      <c r="Q444" s="558"/>
      <c r="R444" s="558"/>
      <c r="S444" s="558"/>
      <c r="T444" s="558"/>
      <c r="U444" s="558"/>
      <c r="V444" s="559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57" t="s">
        <v>71</v>
      </c>
      <c r="Q445" s="558"/>
      <c r="R445" s="558"/>
      <c r="S445" s="558"/>
      <c r="T445" s="558"/>
      <c r="U445" s="558"/>
      <c r="V445" s="559"/>
      <c r="W445" s="37" t="s">
        <v>69</v>
      </c>
      <c r="X445" s="553">
        <f>IFERROR(SUM(X431:X443),"0")</f>
        <v>10</v>
      </c>
      <c r="Y445" s="553">
        <f>IFERROR(SUM(Y431:Y443),"0")</f>
        <v>10.56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0">
        <v>4607091388930</v>
      </c>
      <c r="E447" s="561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70"/>
      <c r="R447" s="570"/>
      <c r="S447" s="570"/>
      <c r="T447" s="571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60">
        <v>4680115886407</v>
      </c>
      <c r="E448" s="561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70"/>
      <c r="R448" s="570"/>
      <c r="S448" s="570"/>
      <c r="T448" s="571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60">
        <v>4680115880054</v>
      </c>
      <c r="E449" s="561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70"/>
      <c r="R449" s="570"/>
      <c r="S449" s="570"/>
      <c r="T449" s="571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0">
        <v>4680115883116</v>
      </c>
      <c r="E453" s="561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70"/>
      <c r="R453" s="570"/>
      <c r="S453" s="570"/>
      <c r="T453" s="571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0">
        <v>4680115883093</v>
      </c>
      <c r="E454" s="561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0">
        <v>4680115883109</v>
      </c>
      <c r="E455" s="561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51">
        <v>5</v>
      </c>
      <c r="Y455" s="552">
        <f t="shared" si="60"/>
        <v>5.28</v>
      </c>
      <c r="Z455" s="36">
        <f>IFERROR(IF(Y455=0,"",ROUNDUP(Y455/H455,0)*0.01196),"")</f>
        <v>1.196E-2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5.3409090909090908</v>
      </c>
      <c r="BN455" s="64">
        <f t="shared" si="62"/>
        <v>5.64</v>
      </c>
      <c r="BO455" s="64">
        <f t="shared" si="63"/>
        <v>9.1054778554778559E-3</v>
      </c>
      <c r="BP455" s="64">
        <f t="shared" si="64"/>
        <v>9.6153846153846159E-3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60">
        <v>4680115882072</v>
      </c>
      <c r="E456" s="561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60">
        <v>4680115882102</v>
      </c>
      <c r="E457" s="561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70"/>
      <c r="R457" s="570"/>
      <c r="S457" s="570"/>
      <c r="T457" s="571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60">
        <v>4680115882096</v>
      </c>
      <c r="E458" s="561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70"/>
      <c r="R458" s="570"/>
      <c r="S458" s="570"/>
      <c r="T458" s="571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57" t="s">
        <v>71</v>
      </c>
      <c r="Q459" s="558"/>
      <c r="R459" s="558"/>
      <c r="S459" s="558"/>
      <c r="T459" s="558"/>
      <c r="U459" s="558"/>
      <c r="V459" s="559"/>
      <c r="W459" s="37" t="s">
        <v>72</v>
      </c>
      <c r="X459" s="553">
        <f>IFERROR(X453/H453,"0")+IFERROR(X454/H454,"0")+IFERROR(X455/H455,"0")+IFERROR(X456/H456,"0")+IFERROR(X457/H457,"0")+IFERROR(X458/H458,"0")</f>
        <v>0.94696969696969691</v>
      </c>
      <c r="Y459" s="553">
        <f>IFERROR(Y453/H453,"0")+IFERROR(Y454/H454,"0")+IFERROR(Y455/H455,"0")+IFERROR(Y456/H456,"0")+IFERROR(Y457/H457,"0")+IFERROR(Y458/H458,"0")</f>
        <v>1</v>
      </c>
      <c r="Z459" s="553">
        <f>IFERROR(IF(Z453="",0,Z453),"0")+IFERROR(IF(Z454="",0,Z454),"0")+IFERROR(IF(Z455="",0,Z455),"0")+IFERROR(IF(Z456="",0,Z456),"0")+IFERROR(IF(Z457="",0,Z457),"0")+IFERROR(IF(Z458="",0,Z458),"0")</f>
        <v>1.196E-2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57" t="s">
        <v>71</v>
      </c>
      <c r="Q460" s="558"/>
      <c r="R460" s="558"/>
      <c r="S460" s="558"/>
      <c r="T460" s="558"/>
      <c r="U460" s="558"/>
      <c r="V460" s="559"/>
      <c r="W460" s="37" t="s">
        <v>69</v>
      </c>
      <c r="X460" s="553">
        <f>IFERROR(SUM(X453:X458),"0")</f>
        <v>5</v>
      </c>
      <c r="Y460" s="553">
        <f>IFERROR(SUM(Y453:Y458),"0")</f>
        <v>5.28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60">
        <v>4607091383409</v>
      </c>
      <c r="E462" s="561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70"/>
      <c r="R462" s="570"/>
      <c r="S462" s="570"/>
      <c r="T462" s="571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60">
        <v>4607091383416</v>
      </c>
      <c r="E463" s="561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7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70"/>
      <c r="R463" s="570"/>
      <c r="S463" s="570"/>
      <c r="T463" s="571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60">
        <v>4680115883536</v>
      </c>
      <c r="E464" s="561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577" t="s">
        <v>723</v>
      </c>
      <c r="B467" s="578"/>
      <c r="C467" s="578"/>
      <c r="D467" s="578"/>
      <c r="E467" s="578"/>
      <c r="F467" s="578"/>
      <c r="G467" s="578"/>
      <c r="H467" s="578"/>
      <c r="I467" s="578"/>
      <c r="J467" s="578"/>
      <c r="K467" s="578"/>
      <c r="L467" s="578"/>
      <c r="M467" s="578"/>
      <c r="N467" s="578"/>
      <c r="O467" s="578"/>
      <c r="P467" s="578"/>
      <c r="Q467" s="578"/>
      <c r="R467" s="578"/>
      <c r="S467" s="578"/>
      <c r="T467" s="578"/>
      <c r="U467" s="578"/>
      <c r="V467" s="578"/>
      <c r="W467" s="578"/>
      <c r="X467" s="578"/>
      <c r="Y467" s="578"/>
      <c r="Z467" s="578"/>
      <c r="AA467" s="48"/>
      <c r="AB467" s="48"/>
      <c r="AC467" s="48"/>
    </row>
    <row r="468" spans="1:68" ht="16.5" customHeight="1" x14ac:dyDescent="0.25">
      <c r="A468" s="567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60">
        <v>4640242181011</v>
      </c>
      <c r="E470" s="561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70"/>
      <c r="R470" s="570"/>
      <c r="S470" s="570"/>
      <c r="T470" s="571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60">
        <v>4640242180441</v>
      </c>
      <c r="E471" s="561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8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70"/>
      <c r="R471" s="570"/>
      <c r="S471" s="570"/>
      <c r="T471" s="571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60">
        <v>4640242180564</v>
      </c>
      <c r="E472" s="561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69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70"/>
      <c r="R472" s="570"/>
      <c r="S472" s="570"/>
      <c r="T472" s="571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60">
        <v>4640242181189</v>
      </c>
      <c r="E473" s="561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4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70"/>
      <c r="R473" s="570"/>
      <c r="S473" s="570"/>
      <c r="T473" s="571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57" t="s">
        <v>71</v>
      </c>
      <c r="Q474" s="558"/>
      <c r="R474" s="558"/>
      <c r="S474" s="558"/>
      <c r="T474" s="558"/>
      <c r="U474" s="558"/>
      <c r="V474" s="559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57" t="s">
        <v>71</v>
      </c>
      <c r="Q475" s="558"/>
      <c r="R475" s="558"/>
      <c r="S475" s="558"/>
      <c r="T475" s="558"/>
      <c r="U475" s="558"/>
      <c r="V475" s="559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60">
        <v>4640242180519</v>
      </c>
      <c r="E477" s="561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70"/>
      <c r="R477" s="570"/>
      <c r="S477" s="570"/>
      <c r="T477" s="571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60">
        <v>4640242180526</v>
      </c>
      <c r="E478" s="561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40" t="s">
        <v>740</v>
      </c>
      <c r="Q478" s="570"/>
      <c r="R478" s="570"/>
      <c r="S478" s="570"/>
      <c r="T478" s="571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60">
        <v>4640242181363</v>
      </c>
      <c r="E479" s="561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70"/>
      <c r="R479" s="570"/>
      <c r="S479" s="570"/>
      <c r="T479" s="571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0">
        <v>4640242180816</v>
      </c>
      <c r="E483" s="561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70"/>
      <c r="R483" s="570"/>
      <c r="S483" s="570"/>
      <c r="T483" s="571"/>
      <c r="U483" s="34"/>
      <c r="V483" s="34"/>
      <c r="W483" s="35" t="s">
        <v>69</v>
      </c>
      <c r="X483" s="551">
        <v>110</v>
      </c>
      <c r="Y483" s="552">
        <f>IFERROR(IF(X483="",0,CEILING((X483/$H483),1)*$H483),"")</f>
        <v>113.4</v>
      </c>
      <c r="Z483" s="36">
        <f>IFERROR(IF(Y483=0,"",ROUNDUP(Y483/H483,0)*0.00902),"")</f>
        <v>0.24354000000000001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117.07142857142857</v>
      </c>
      <c r="BN483" s="64">
        <f>IFERROR(Y483*I483/H483,"0")</f>
        <v>120.69</v>
      </c>
      <c r="BO483" s="64">
        <f>IFERROR(1/J483*(X483/H483),"0")</f>
        <v>0.1984126984126984</v>
      </c>
      <c r="BP483" s="64">
        <f>IFERROR(1/J483*(Y483/H483),"0")</f>
        <v>0.20454545454545456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0">
        <v>4640242180595</v>
      </c>
      <c r="E484" s="561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72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70"/>
      <c r="R484" s="570"/>
      <c r="S484" s="570"/>
      <c r="T484" s="571"/>
      <c r="U484" s="34"/>
      <c r="V484" s="34"/>
      <c r="W484" s="35" t="s">
        <v>69</v>
      </c>
      <c r="X484" s="551">
        <v>105</v>
      </c>
      <c r="Y484" s="552">
        <f>IFERROR(IF(X484="",0,CEILING((X484/$H484),1)*$H484),"")</f>
        <v>105</v>
      </c>
      <c r="Z484" s="36">
        <f>IFERROR(IF(Y484=0,"",ROUNDUP(Y484/H484,0)*0.00902),"")</f>
        <v>0.22550000000000001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111.74999999999999</v>
      </c>
      <c r="BN484" s="64">
        <f>IFERROR(Y484*I484/H484,"0")</f>
        <v>111.74999999999999</v>
      </c>
      <c r="BO484" s="64">
        <f>IFERROR(1/J484*(X484/H484),"0")</f>
        <v>0.18939393939393939</v>
      </c>
      <c r="BP484" s="64">
        <f>IFERROR(1/J484*(Y484/H484),"0")</f>
        <v>0.18939393939393939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53">
        <f>IFERROR(X483/H483,"0")+IFERROR(X484/H484,"0")</f>
        <v>51.19047619047619</v>
      </c>
      <c r="Y485" s="553">
        <f>IFERROR(Y483/H483,"0")+IFERROR(Y484/H484,"0")</f>
        <v>52</v>
      </c>
      <c r="Z485" s="553">
        <f>IFERROR(IF(Z483="",0,Z483),"0")+IFERROR(IF(Z484="",0,Z484),"0")</f>
        <v>0.46904000000000001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53">
        <f>IFERROR(SUM(X483:X484),"0")</f>
        <v>215</v>
      </c>
      <c r="Y486" s="553">
        <f>IFERROR(SUM(Y483:Y484),"0")</f>
        <v>218.4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0">
        <v>4640242180533</v>
      </c>
      <c r="E488" s="561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65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70"/>
      <c r="R488" s="570"/>
      <c r="S488" s="570"/>
      <c r="T488" s="571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60">
        <v>4640242181233</v>
      </c>
      <c r="E489" s="561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8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70"/>
      <c r="R489" s="570"/>
      <c r="S489" s="570"/>
      <c r="T489" s="571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60">
        <v>4640242180120</v>
      </c>
      <c r="E493" s="561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1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70"/>
      <c r="R493" s="570"/>
      <c r="S493" s="570"/>
      <c r="T493" s="571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60">
        <v>4640242180137</v>
      </c>
      <c r="E494" s="561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1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70"/>
      <c r="R494" s="570"/>
      <c r="S494" s="570"/>
      <c r="T494" s="571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57" t="s">
        <v>71</v>
      </c>
      <c r="Q495" s="558"/>
      <c r="R495" s="558"/>
      <c r="S495" s="558"/>
      <c r="T495" s="558"/>
      <c r="U495" s="558"/>
      <c r="V495" s="559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57" t="s">
        <v>71</v>
      </c>
      <c r="Q496" s="558"/>
      <c r="R496" s="558"/>
      <c r="S496" s="558"/>
      <c r="T496" s="558"/>
      <c r="U496" s="558"/>
      <c r="V496" s="559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567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60">
        <v>4640242180090</v>
      </c>
      <c r="E499" s="561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734" t="s">
        <v>765</v>
      </c>
      <c r="Q499" s="570"/>
      <c r="R499" s="570"/>
      <c r="S499" s="570"/>
      <c r="T499" s="571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57" t="s">
        <v>71</v>
      </c>
      <c r="Q500" s="558"/>
      <c r="R500" s="558"/>
      <c r="S500" s="558"/>
      <c r="T500" s="558"/>
      <c r="U500" s="558"/>
      <c r="V500" s="559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57" t="s">
        <v>71</v>
      </c>
      <c r="Q501" s="558"/>
      <c r="R501" s="558"/>
      <c r="S501" s="558"/>
      <c r="T501" s="558"/>
      <c r="U501" s="558"/>
      <c r="V501" s="559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829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38"/>
      <c r="P502" s="712" t="s">
        <v>767</v>
      </c>
      <c r="Q502" s="713"/>
      <c r="R502" s="713"/>
      <c r="S502" s="713"/>
      <c r="T502" s="713"/>
      <c r="U502" s="713"/>
      <c r="V502" s="618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3010.6000000000004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3072.1000000000004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38"/>
      <c r="P503" s="712" t="s">
        <v>768</v>
      </c>
      <c r="Q503" s="713"/>
      <c r="R503" s="713"/>
      <c r="S503" s="713"/>
      <c r="T503" s="713"/>
      <c r="U503" s="713"/>
      <c r="V503" s="618"/>
      <c r="W503" s="37" t="s">
        <v>69</v>
      </c>
      <c r="X503" s="553">
        <f>IFERROR(SUM(BM22:BM499),"0")</f>
        <v>3153.4830031265028</v>
      </c>
      <c r="Y503" s="553">
        <f>IFERROR(SUM(BN22:BN499),"0")</f>
        <v>3217.9510000000005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38"/>
      <c r="P504" s="712" t="s">
        <v>769</v>
      </c>
      <c r="Q504" s="713"/>
      <c r="R504" s="713"/>
      <c r="S504" s="713"/>
      <c r="T504" s="713"/>
      <c r="U504" s="713"/>
      <c r="V504" s="618"/>
      <c r="W504" s="37" t="s">
        <v>770</v>
      </c>
      <c r="X504" s="38">
        <f>ROUNDUP(SUM(BO22:BO499),0)</f>
        <v>5</v>
      </c>
      <c r="Y504" s="38">
        <f>ROUNDUP(SUM(BP22:BP499),0)</f>
        <v>5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38"/>
      <c r="P505" s="712" t="s">
        <v>771</v>
      </c>
      <c r="Q505" s="713"/>
      <c r="R505" s="713"/>
      <c r="S505" s="713"/>
      <c r="T505" s="713"/>
      <c r="U505" s="713"/>
      <c r="V505" s="618"/>
      <c r="W505" s="37" t="s">
        <v>69</v>
      </c>
      <c r="X505" s="553">
        <f>GrossWeightTotal+PalletQtyTotal*25</f>
        <v>3278.4830031265028</v>
      </c>
      <c r="Y505" s="553">
        <f>GrossWeightTotalR+PalletQtyTotalR*25</f>
        <v>3342.9510000000005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38"/>
      <c r="P506" s="712" t="s">
        <v>772</v>
      </c>
      <c r="Q506" s="713"/>
      <c r="R506" s="713"/>
      <c r="S506" s="713"/>
      <c r="T506" s="713"/>
      <c r="U506" s="713"/>
      <c r="V506" s="618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361.80044338377667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369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38"/>
      <c r="P507" s="712" t="s">
        <v>773</v>
      </c>
      <c r="Q507" s="713"/>
      <c r="R507" s="713"/>
      <c r="S507" s="713"/>
      <c r="T507" s="713"/>
      <c r="U507" s="713"/>
      <c r="V507" s="618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5.7797700000000001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87" t="s">
        <v>101</v>
      </c>
      <c r="D509" s="644"/>
      <c r="E509" s="644"/>
      <c r="F509" s="644"/>
      <c r="G509" s="644"/>
      <c r="H509" s="645"/>
      <c r="I509" s="587" t="s">
        <v>253</v>
      </c>
      <c r="J509" s="644"/>
      <c r="K509" s="644"/>
      <c r="L509" s="644"/>
      <c r="M509" s="644"/>
      <c r="N509" s="644"/>
      <c r="O509" s="644"/>
      <c r="P509" s="644"/>
      <c r="Q509" s="644"/>
      <c r="R509" s="644"/>
      <c r="S509" s="645"/>
      <c r="T509" s="587" t="s">
        <v>544</v>
      </c>
      <c r="U509" s="645"/>
      <c r="V509" s="587" t="s">
        <v>600</v>
      </c>
      <c r="W509" s="644"/>
      <c r="X509" s="644"/>
      <c r="Y509" s="645"/>
      <c r="Z509" s="543" t="s">
        <v>656</v>
      </c>
      <c r="AA509" s="587" t="s">
        <v>723</v>
      </c>
      <c r="AB509" s="645"/>
      <c r="AC509" s="52"/>
      <c r="AF509" s="544"/>
    </row>
    <row r="510" spans="1:68" ht="14.25" customHeight="1" thickTop="1" x14ac:dyDescent="0.2">
      <c r="A510" s="710" t="s">
        <v>776</v>
      </c>
      <c r="B510" s="587" t="s">
        <v>63</v>
      </c>
      <c r="C510" s="587" t="s">
        <v>102</v>
      </c>
      <c r="D510" s="587" t="s">
        <v>119</v>
      </c>
      <c r="E510" s="587" t="s">
        <v>176</v>
      </c>
      <c r="F510" s="587" t="s">
        <v>196</v>
      </c>
      <c r="G510" s="587" t="s">
        <v>229</v>
      </c>
      <c r="H510" s="587" t="s">
        <v>101</v>
      </c>
      <c r="I510" s="587" t="s">
        <v>254</v>
      </c>
      <c r="J510" s="587" t="s">
        <v>294</v>
      </c>
      <c r="K510" s="587" t="s">
        <v>354</v>
      </c>
      <c r="L510" s="587" t="s">
        <v>400</v>
      </c>
      <c r="M510" s="587" t="s">
        <v>416</v>
      </c>
      <c r="N510" s="544"/>
      <c r="O510" s="587" t="s">
        <v>430</v>
      </c>
      <c r="P510" s="587" t="s">
        <v>440</v>
      </c>
      <c r="Q510" s="587" t="s">
        <v>447</v>
      </c>
      <c r="R510" s="587" t="s">
        <v>452</v>
      </c>
      <c r="S510" s="587" t="s">
        <v>534</v>
      </c>
      <c r="T510" s="587" t="s">
        <v>545</v>
      </c>
      <c r="U510" s="587" t="s">
        <v>580</v>
      </c>
      <c r="V510" s="587" t="s">
        <v>601</v>
      </c>
      <c r="W510" s="587" t="s">
        <v>633</v>
      </c>
      <c r="X510" s="587" t="s">
        <v>648</v>
      </c>
      <c r="Y510" s="587" t="s">
        <v>652</v>
      </c>
      <c r="Z510" s="587" t="s">
        <v>656</v>
      </c>
      <c r="AA510" s="587" t="s">
        <v>723</v>
      </c>
      <c r="AB510" s="587" t="s">
        <v>762</v>
      </c>
      <c r="AC510" s="52"/>
      <c r="AF510" s="544"/>
    </row>
    <row r="511" spans="1:68" ht="13.5" customHeight="1" thickBot="1" x14ac:dyDescent="0.25">
      <c r="A511" s="711"/>
      <c r="B511" s="588"/>
      <c r="C511" s="588"/>
      <c r="D511" s="588"/>
      <c r="E511" s="588"/>
      <c r="F511" s="588"/>
      <c r="G511" s="588"/>
      <c r="H511" s="588"/>
      <c r="I511" s="588"/>
      <c r="J511" s="588"/>
      <c r="K511" s="588"/>
      <c r="L511" s="588"/>
      <c r="M511" s="588"/>
      <c r="N511" s="544"/>
      <c r="O511" s="588"/>
      <c r="P511" s="588"/>
      <c r="Q511" s="588"/>
      <c r="R511" s="588"/>
      <c r="S511" s="588"/>
      <c r="T511" s="588"/>
      <c r="U511" s="588"/>
      <c r="V511" s="588"/>
      <c r="W511" s="588"/>
      <c r="X511" s="588"/>
      <c r="Y511" s="588"/>
      <c r="Z511" s="588"/>
      <c r="AA511" s="588"/>
      <c r="AB511" s="588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12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433.80000000000007</v>
      </c>
      <c r="E512" s="46">
        <f>IFERROR(Y87*1,"0")+IFERROR(Y88*1,"0")+IFERROR(Y89*1,"0")+IFERROR(Y93*1,"0")+IFERROR(Y94*1,"0")+IFERROR(Y95*1,"0")+IFERROR(Y96*1,"0")</f>
        <v>25.2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16.2</v>
      </c>
      <c r="G512" s="46">
        <f>IFERROR(Y127*1,"0")+IFERROR(Y128*1,"0")+IFERROR(Y132*1,"0")+IFERROR(Y133*1,"0")+IFERROR(Y137*1,"0")+IFERROR(Y138*1,"0")</f>
        <v>9.6000000000000014</v>
      </c>
      <c r="H512" s="46">
        <f>IFERROR(Y143*1,"0")+IFERROR(Y147*1,"0")+IFERROR(Y148*1,"0")+IFERROR(Y149*1,"0")</f>
        <v>27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16.8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46">
        <f>IFERROR(Y250*1,"0")+IFERROR(Y251*1,"0")+IFERROR(Y252*1,"0")+IFERROR(Y253*1,"0")+IFERROR(Y254*1,"0")</f>
        <v>79.599999999999994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1046.7</v>
      </c>
      <c r="S512" s="46">
        <f>IFERROR(Y335*1,"0")+IFERROR(Y336*1,"0")+IFERROR(Y337*1,"0")</f>
        <v>20.399999999999999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1140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26.400000000000002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218.4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  <mergeCell ref="P471:T471"/>
    <mergeCell ref="P259:T259"/>
    <mergeCell ref="D147:E147"/>
    <mergeCell ref="P118:V118"/>
    <mergeCell ref="P45:V45"/>
    <mergeCell ref="P95:T95"/>
    <mergeCell ref="A212:O213"/>
    <mergeCell ref="D470:E470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P90:V90"/>
    <mergeCell ref="A86:Z86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474:O475"/>
    <mergeCell ref="P503:V503"/>
    <mergeCell ref="P325:V325"/>
    <mergeCell ref="W510:W511"/>
    <mergeCell ref="A386:Z386"/>
    <mergeCell ref="D378:E378"/>
    <mergeCell ref="A373:Z373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D208:E208"/>
    <mergeCell ref="D379:E379"/>
    <mergeCell ref="P506:V506"/>
    <mergeCell ref="D494:E494"/>
    <mergeCell ref="D195:E195"/>
    <mergeCell ref="P473:T473"/>
    <mergeCell ref="A459:O460"/>
    <mergeCell ref="P329:T329"/>
    <mergeCell ref="P416:V416"/>
    <mergeCell ref="A97:O98"/>
    <mergeCell ref="D81:E81"/>
    <mergeCell ref="P94:T94"/>
    <mergeCell ref="P81:T81"/>
    <mergeCell ref="A217:O218"/>
    <mergeCell ref="D335:E335"/>
    <mergeCell ref="A375:O376"/>
    <mergeCell ref="P403:T403"/>
    <mergeCell ref="P182:T182"/>
    <mergeCell ref="D311:E311"/>
    <mergeCell ref="D254:E254"/>
    <mergeCell ref="A367:Z367"/>
    <mergeCell ref="P56:T56"/>
    <mergeCell ref="P252:T252"/>
    <mergeCell ref="P379:T379"/>
    <mergeCell ref="B510:B511"/>
    <mergeCell ref="D510:D511"/>
    <mergeCell ref="A99:Z99"/>
    <mergeCell ref="A366:Z366"/>
    <mergeCell ref="A286:Z286"/>
    <mergeCell ref="P246:V246"/>
    <mergeCell ref="D259:E259"/>
    <mergeCell ref="P485:V485"/>
    <mergeCell ref="Y510:Y511"/>
    <mergeCell ref="P460:V460"/>
    <mergeCell ref="P475:V475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303:E303"/>
    <mergeCell ref="A238:O239"/>
    <mergeCell ref="D300:E300"/>
    <mergeCell ref="P237:T237"/>
    <mergeCell ref="P279:V279"/>
    <mergeCell ref="D69:E69"/>
    <mergeCell ref="P148:T148"/>
    <mergeCell ref="P175:V175"/>
    <mergeCell ref="D354:E354"/>
    <mergeCell ref="P106:V106"/>
    <mergeCell ref="P33:V33"/>
    <mergeCell ref="P264:V264"/>
    <mergeCell ref="A387:Z387"/>
    <mergeCell ref="A46:Z46"/>
    <mergeCell ref="D87:E87"/>
    <mergeCell ref="P166:T166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H1:Q1"/>
    <mergeCell ref="P480:V480"/>
    <mergeCell ref="P280:V280"/>
    <mergeCell ref="D5:E5"/>
    <mergeCell ref="P31:T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268:T268"/>
    <mergeCell ref="D453:E453"/>
    <mergeCell ref="D403:E403"/>
    <mergeCell ref="A338:O339"/>
    <mergeCell ref="P208:T208"/>
    <mergeCell ref="A272:Z272"/>
    <mergeCell ref="P385:V385"/>
    <mergeCell ref="P124:V124"/>
    <mergeCell ref="A406:Z406"/>
    <mergeCell ref="P360:V360"/>
    <mergeCell ref="P151:V151"/>
    <mergeCell ref="P130:V130"/>
    <mergeCell ref="D211:E211"/>
    <mergeCell ref="P442:T442"/>
    <mergeCell ref="D448:E448"/>
    <mergeCell ref="D390:E390"/>
    <mergeCell ref="P378:T378"/>
    <mergeCell ref="P453:T453"/>
    <mergeCell ref="D290:E290"/>
    <mergeCell ref="P417:V417"/>
    <mergeCell ref="P425:T425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P117:T117"/>
    <mergeCell ref="P55:T55"/>
    <mergeCell ref="D115:E115"/>
    <mergeCell ref="Q12:R12"/>
    <mergeCell ref="D261:E261"/>
    <mergeCell ref="A357:Z357"/>
    <mergeCell ref="D63:E63"/>
    <mergeCell ref="D330:E330"/>
    <mergeCell ref="P304:V304"/>
    <mergeCell ref="D96:E96"/>
    <mergeCell ref="D52:E52"/>
    <mergeCell ref="I17:I18"/>
    <mergeCell ref="A48:O49"/>
    <mergeCell ref="D27:E27"/>
    <mergeCell ref="D74:E74"/>
    <mergeCell ref="P87:T87"/>
    <mergeCell ref="D68:E68"/>
    <mergeCell ref="D31:E31"/>
    <mergeCell ref="P52:T5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P137:T137"/>
    <mergeCell ref="P197:T197"/>
    <mergeCell ref="D309:E309"/>
    <mergeCell ref="P465:V465"/>
    <mergeCell ref="D88:E88"/>
    <mergeCell ref="A5:C5"/>
    <mergeCell ref="D9:E9"/>
    <mergeCell ref="F9:G9"/>
    <mergeCell ref="A6:C6"/>
    <mergeCell ref="P167:T167"/>
    <mergeCell ref="D26:E26"/>
    <mergeCell ref="D148:E148"/>
    <mergeCell ref="D324:E324"/>
    <mergeCell ref="P59:V59"/>
    <mergeCell ref="P42:T42"/>
    <mergeCell ref="A32:O33"/>
    <mergeCell ref="D7:M7"/>
    <mergeCell ref="P29:T29"/>
    <mergeCell ref="D8:M8"/>
    <mergeCell ref="V10:W10"/>
    <mergeCell ref="W17:W18"/>
    <mergeCell ref="D104:E104"/>
    <mergeCell ref="P83:V83"/>
    <mergeCell ref="T6:U9"/>
    <mergeCell ref="P319:V319"/>
    <mergeCell ref="Q10:R10"/>
    <mergeCell ref="D41:E41"/>
    <mergeCell ref="P231:V231"/>
    <mergeCell ref="A15:M15"/>
    <mergeCell ref="A13:M13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29:E29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322:T322"/>
    <mergeCell ref="D132:E132"/>
    <mergeCell ref="P89:T89"/>
    <mergeCell ref="P211:T211"/>
    <mergeCell ref="P260:T260"/>
    <mergeCell ref="P309:T309"/>
    <mergeCell ref="D61:E61"/>
    <mergeCell ref="P115:T115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P26:T26"/>
    <mergeCell ref="D172:E172"/>
    <mergeCell ref="P324:T324"/>
    <mergeCell ref="D463:E463"/>
    <mergeCell ref="P484:T484"/>
    <mergeCell ref="P420:T420"/>
    <mergeCell ref="D455:E455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P499:T499"/>
    <mergeCell ref="D188:E188"/>
    <mergeCell ref="P224:T224"/>
    <mergeCell ref="P444:V444"/>
    <mergeCell ref="P500:V500"/>
    <mergeCell ref="A230:O231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261:T261"/>
    <mergeCell ref="P161:T161"/>
    <mergeCell ref="D204:E204"/>
    <mergeCell ref="D198:E198"/>
    <mergeCell ref="D269:E269"/>
    <mergeCell ref="D440:E440"/>
    <mergeCell ref="P275:V275"/>
    <mergeCell ref="P404:V404"/>
    <mergeCell ref="P79:V79"/>
    <mergeCell ref="A270:O271"/>
    <mergeCell ref="D162:E162"/>
    <mergeCell ref="P456:T456"/>
    <mergeCell ref="A246:O247"/>
    <mergeCell ref="P414:T41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A498:Z498"/>
    <mergeCell ref="P390:T390"/>
    <mergeCell ref="A66:Z66"/>
    <mergeCell ref="D298:E298"/>
    <mergeCell ref="A158:Z158"/>
    <mergeCell ref="P105:V105"/>
    <mergeCell ref="A141:Z141"/>
    <mergeCell ref="A144:O145"/>
    <mergeCell ref="P184:V184"/>
    <mergeCell ref="P88:T88"/>
    <mergeCell ref="A156:O157"/>
    <mergeCell ref="P376:V376"/>
    <mergeCell ref="P128:T128"/>
    <mergeCell ref="D310:E310"/>
    <mergeCell ref="A83:O84"/>
    <mergeCell ref="D346:E346"/>
    <mergeCell ref="P229:T229"/>
    <mergeCell ref="P295:V295"/>
    <mergeCell ref="A120:Z120"/>
    <mergeCell ref="P178:V178"/>
    <mergeCell ref="P276:V276"/>
    <mergeCell ref="P270:V270"/>
    <mergeCell ref="D94:E94"/>
    <mergeCell ref="P98:V98"/>
    <mergeCell ref="P91:V91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462:E462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P439:T439"/>
    <mergeCell ref="A107:Z107"/>
    <mergeCell ref="P262:T262"/>
    <mergeCell ref="P433:T433"/>
    <mergeCell ref="A476:Z476"/>
    <mergeCell ref="D478:E478"/>
    <mergeCell ref="P510:P511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P57:T57"/>
    <mergeCell ref="D165:E165"/>
    <mergeCell ref="P75:T75"/>
    <mergeCell ref="P317:T317"/>
    <mergeCell ref="D323:E323"/>
    <mergeCell ref="D223:E223"/>
    <mergeCell ref="M17:M18"/>
    <mergeCell ref="A168:O169"/>
    <mergeCell ref="O17:O18"/>
    <mergeCell ref="P336:T336"/>
    <mergeCell ref="P174:V174"/>
    <mergeCell ref="AD17:AF18"/>
    <mergeCell ref="D101:E101"/>
    <mergeCell ref="A430:Z430"/>
    <mergeCell ref="D76:E76"/>
    <mergeCell ref="D392:E392"/>
    <mergeCell ref="A469:Z469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293:T293"/>
    <mergeCell ref="D336:E336"/>
    <mergeCell ref="D95:E95"/>
    <mergeCell ref="P149:T149"/>
    <mergeCell ref="A279:O280"/>
    <mergeCell ref="P449:T449"/>
    <mergeCell ref="X17:X18"/>
    <mergeCell ref="U17:V17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P501:V501"/>
    <mergeCell ref="A500:O501"/>
    <mergeCell ref="D291:E291"/>
    <mergeCell ref="P496:V496"/>
    <mergeCell ref="A497:Z497"/>
    <mergeCell ref="D173:E173"/>
    <mergeCell ref="D344:E344"/>
    <mergeCell ref="D471:E471"/>
    <mergeCell ref="A131:Z131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307:T307"/>
    <mergeCell ref="D250:E250"/>
    <mergeCell ref="D110:E110"/>
    <mergeCell ref="D408:E408"/>
    <mergeCell ref="D394:E394"/>
    <mergeCell ref="A284:O285"/>
    <mergeCell ref="D206:E206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Y17:Y18"/>
    <mergeCell ref="P372:V372"/>
    <mergeCell ref="D57:E57"/>
    <mergeCell ref="N17:N18"/>
    <mergeCell ref="A58:O59"/>
    <mergeCell ref="P239:V239"/>
    <mergeCell ref="A257:Z257"/>
    <mergeCell ref="A191:Z191"/>
    <mergeCell ref="P354:T354"/>
    <mergeCell ref="A263:O264"/>
    <mergeCell ref="P121:T121"/>
    <mergeCell ref="D216:E216"/>
    <mergeCell ref="P344:T344"/>
    <mergeCell ref="A134:O135"/>
    <mergeCell ref="D22:E22"/>
    <mergeCell ref="H17:H18"/>
    <mergeCell ref="A146:Z146"/>
    <mergeCell ref="P27:T27"/>
    <mergeCell ref="D75:E75"/>
    <mergeCell ref="A78:O79"/>
    <mergeCell ref="P247:V247"/>
    <mergeCell ref="P62:T62"/>
    <mergeCell ref="A51:Z51"/>
    <mergeCell ref="G17:G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2025-09-15T10:56:02Z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