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B556E9-9430-42D9-A18B-460A4615B7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BP412" i="1" s="1"/>
  <c r="P412" i="1"/>
  <c r="X410" i="1"/>
  <c r="X409" i="1"/>
  <c r="BO408" i="1"/>
  <c r="BM408" i="1"/>
  <c r="Y408" i="1"/>
  <c r="Y409" i="1" s="1"/>
  <c r="P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X365" i="1"/>
  <c r="X364" i="1"/>
  <c r="BO363" i="1"/>
  <c r="BM363" i="1"/>
  <c r="Y363" i="1"/>
  <c r="Y364" i="1" s="1"/>
  <c r="X361" i="1"/>
  <c r="X360" i="1"/>
  <c r="BO359" i="1"/>
  <c r="BM359" i="1"/>
  <c r="Y359" i="1"/>
  <c r="BP359" i="1" s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L512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73" i="1" l="1"/>
  <c r="BN73" i="1"/>
  <c r="Z114" i="1"/>
  <c r="BN114" i="1"/>
  <c r="Y119" i="1"/>
  <c r="Z197" i="1"/>
  <c r="BN197" i="1"/>
  <c r="Z359" i="1"/>
  <c r="BN359" i="1"/>
  <c r="Z369" i="1"/>
  <c r="BN369" i="1"/>
  <c r="Z42" i="1"/>
  <c r="BN42" i="1"/>
  <c r="Z162" i="1"/>
  <c r="BN162" i="1"/>
  <c r="Z222" i="1"/>
  <c r="BN222" i="1"/>
  <c r="Z225" i="1"/>
  <c r="BN225" i="1"/>
  <c r="Y246" i="1"/>
  <c r="Z244" i="1"/>
  <c r="BN244" i="1"/>
  <c r="Z330" i="1"/>
  <c r="BN330" i="1"/>
  <c r="Z408" i="1"/>
  <c r="Z409" i="1" s="1"/>
  <c r="BN408" i="1"/>
  <c r="BP408" i="1"/>
  <c r="Z412" i="1"/>
  <c r="BN412" i="1"/>
  <c r="X504" i="1"/>
  <c r="X502" i="1"/>
  <c r="Z61" i="1"/>
  <c r="BN61" i="1"/>
  <c r="Y64" i="1"/>
  <c r="Z77" i="1"/>
  <c r="BN77" i="1"/>
  <c r="Z102" i="1"/>
  <c r="BN102" i="1"/>
  <c r="Z133" i="1"/>
  <c r="BN133" i="1"/>
  <c r="Z183" i="1"/>
  <c r="BN183" i="1"/>
  <c r="Z207" i="1"/>
  <c r="BN207" i="1"/>
  <c r="Z269" i="1"/>
  <c r="BN269" i="1"/>
  <c r="Z310" i="1"/>
  <c r="BN310" i="1"/>
  <c r="Z345" i="1"/>
  <c r="BN345" i="1"/>
  <c r="Z393" i="1"/>
  <c r="BN393" i="1"/>
  <c r="Z449" i="1"/>
  <c r="BN449" i="1"/>
  <c r="BP93" i="1"/>
  <c r="BN93" i="1"/>
  <c r="Z93" i="1"/>
  <c r="BP122" i="1"/>
  <c r="BN122" i="1"/>
  <c r="Z122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2" i="1"/>
  <c r="BN302" i="1"/>
  <c r="Z302" i="1"/>
  <c r="BP337" i="1"/>
  <c r="BN337" i="1"/>
  <c r="Z337" i="1"/>
  <c r="Y385" i="1"/>
  <c r="Y384" i="1"/>
  <c r="BP383" i="1"/>
  <c r="BN383" i="1"/>
  <c r="Z383" i="1"/>
  <c r="Z384" i="1" s="1"/>
  <c r="BP389" i="1"/>
  <c r="BN389" i="1"/>
  <c r="Z389" i="1"/>
  <c r="BP432" i="1"/>
  <c r="BN432" i="1"/>
  <c r="Z432" i="1"/>
  <c r="BP443" i="1"/>
  <c r="BN443" i="1"/>
  <c r="Z443" i="1"/>
  <c r="BP473" i="1"/>
  <c r="BN473" i="1"/>
  <c r="Z473" i="1"/>
  <c r="Z28" i="1"/>
  <c r="BN28" i="1"/>
  <c r="Z55" i="1"/>
  <c r="BN55" i="1"/>
  <c r="Z67" i="1"/>
  <c r="BN67" i="1"/>
  <c r="Y70" i="1"/>
  <c r="BP88" i="1"/>
  <c r="BN88" i="1"/>
  <c r="Z88" i="1"/>
  <c r="BP108" i="1"/>
  <c r="BN108" i="1"/>
  <c r="Z108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BP290" i="1"/>
  <c r="BN290" i="1"/>
  <c r="Z290" i="1"/>
  <c r="BP324" i="1"/>
  <c r="BN324" i="1"/>
  <c r="Z324" i="1"/>
  <c r="BP349" i="1"/>
  <c r="BN349" i="1"/>
  <c r="Z349" i="1"/>
  <c r="BP397" i="1"/>
  <c r="BN397" i="1"/>
  <c r="Z397" i="1"/>
  <c r="BP435" i="1"/>
  <c r="BN435" i="1"/>
  <c r="Z435" i="1"/>
  <c r="BP455" i="1"/>
  <c r="BN455" i="1"/>
  <c r="Z455" i="1"/>
  <c r="BP484" i="1"/>
  <c r="BN484" i="1"/>
  <c r="Z484" i="1"/>
  <c r="Y78" i="1"/>
  <c r="Y98" i="1"/>
  <c r="Y111" i="1"/>
  <c r="I512" i="1"/>
  <c r="Y169" i="1"/>
  <c r="M512" i="1"/>
  <c r="Q512" i="1"/>
  <c r="Y284" i="1"/>
  <c r="BP283" i="1"/>
  <c r="BP288" i="1"/>
  <c r="BN288" i="1"/>
  <c r="Z288" i="1"/>
  <c r="BP300" i="1"/>
  <c r="BN300" i="1"/>
  <c r="Z300" i="1"/>
  <c r="BP316" i="1"/>
  <c r="BN316" i="1"/>
  <c r="Z316" i="1"/>
  <c r="BP322" i="1"/>
  <c r="BN322" i="1"/>
  <c r="Z322" i="1"/>
  <c r="BP335" i="1"/>
  <c r="BN335" i="1"/>
  <c r="Z335" i="1"/>
  <c r="BP347" i="1"/>
  <c r="BN347" i="1"/>
  <c r="Z347" i="1"/>
  <c r="BP379" i="1"/>
  <c r="BN379" i="1"/>
  <c r="Z379" i="1"/>
  <c r="BP395" i="1"/>
  <c r="BN395" i="1"/>
  <c r="Z395" i="1"/>
  <c r="BP414" i="1"/>
  <c r="BN414" i="1"/>
  <c r="Z41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X503" i="1"/>
  <c r="Z26" i="1"/>
  <c r="BN26" i="1"/>
  <c r="BP26" i="1"/>
  <c r="Z30" i="1"/>
  <c r="BN30" i="1"/>
  <c r="Z53" i="1"/>
  <c r="BN53" i="1"/>
  <c r="Z57" i="1"/>
  <c r="BN57" i="1"/>
  <c r="Y65" i="1"/>
  <c r="Z63" i="1"/>
  <c r="BN63" i="1"/>
  <c r="Y71" i="1"/>
  <c r="Z69" i="1"/>
  <c r="BN69" i="1"/>
  <c r="Y79" i="1"/>
  <c r="Z75" i="1"/>
  <c r="BN75" i="1"/>
  <c r="Z81" i="1"/>
  <c r="BN81" i="1"/>
  <c r="BP81" i="1"/>
  <c r="Y84" i="1"/>
  <c r="E512" i="1"/>
  <c r="Y97" i="1"/>
  <c r="Z95" i="1"/>
  <c r="BN95" i="1"/>
  <c r="F512" i="1"/>
  <c r="Z104" i="1"/>
  <c r="BN104" i="1"/>
  <c r="Y112" i="1"/>
  <c r="Z110" i="1"/>
  <c r="BN110" i="1"/>
  <c r="Y118" i="1"/>
  <c r="Z116" i="1"/>
  <c r="BN116" i="1"/>
  <c r="Z127" i="1"/>
  <c r="BN127" i="1"/>
  <c r="Y130" i="1"/>
  <c r="Z137" i="1"/>
  <c r="BN137" i="1"/>
  <c r="BP137" i="1"/>
  <c r="Y140" i="1"/>
  <c r="H512" i="1"/>
  <c r="Y151" i="1"/>
  <c r="Z160" i="1"/>
  <c r="BN160" i="1"/>
  <c r="Z164" i="1"/>
  <c r="BN164" i="1"/>
  <c r="Z172" i="1"/>
  <c r="BN172" i="1"/>
  <c r="J512" i="1"/>
  <c r="Z187" i="1"/>
  <c r="BN187" i="1"/>
  <c r="Z195" i="1"/>
  <c r="BN195" i="1"/>
  <c r="Z199" i="1"/>
  <c r="BN199" i="1"/>
  <c r="Y213" i="1"/>
  <c r="Z205" i="1"/>
  <c r="BN205" i="1"/>
  <c r="Z209" i="1"/>
  <c r="BN209" i="1"/>
  <c r="Z215" i="1"/>
  <c r="BN215" i="1"/>
  <c r="BP215" i="1"/>
  <c r="Y218" i="1"/>
  <c r="K512" i="1"/>
  <c r="Z227" i="1"/>
  <c r="BN227" i="1"/>
  <c r="Z228" i="1"/>
  <c r="BN228" i="1"/>
  <c r="Z237" i="1"/>
  <c r="Z238" i="1" s="1"/>
  <c r="BN237" i="1"/>
  <c r="BP237" i="1"/>
  <c r="Y238" i="1"/>
  <c r="Z241" i="1"/>
  <c r="BN241" i="1"/>
  <c r="BP241" i="1"/>
  <c r="Z242" i="1"/>
  <c r="BN242" i="1"/>
  <c r="Y247" i="1"/>
  <c r="Z251" i="1"/>
  <c r="BN251" i="1"/>
  <c r="Z267" i="1"/>
  <c r="BN267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92" i="1"/>
  <c r="BN292" i="1"/>
  <c r="Z292" i="1"/>
  <c r="Y312" i="1"/>
  <c r="BP308" i="1"/>
  <c r="BN308" i="1"/>
  <c r="Z308" i="1"/>
  <c r="Y326" i="1"/>
  <c r="BP321" i="1"/>
  <c r="BN321" i="1"/>
  <c r="Z321" i="1"/>
  <c r="Y332" i="1"/>
  <c r="BP328" i="1"/>
  <c r="BN328" i="1"/>
  <c r="Z328" i="1"/>
  <c r="Y350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304" i="1"/>
  <c r="U512" i="1"/>
  <c r="Y400" i="1"/>
  <c r="Y416" i="1"/>
  <c r="Y450" i="1"/>
  <c r="H9" i="1"/>
  <c r="A10" i="1"/>
  <c r="B512" i="1"/>
  <c r="Y24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D512" i="1"/>
  <c r="Y58" i="1"/>
  <c r="Y59" i="1"/>
  <c r="BP52" i="1"/>
  <c r="BN52" i="1"/>
  <c r="Z52" i="1"/>
  <c r="BP56" i="1"/>
  <c r="BN56" i="1"/>
  <c r="Z56" i="1"/>
  <c r="F9" i="1"/>
  <c r="J9" i="1"/>
  <c r="Z22" i="1"/>
  <c r="Z23" i="1" s="1"/>
  <c r="BN22" i="1"/>
  <c r="BP22" i="1"/>
  <c r="Y23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12" i="1"/>
  <c r="Y44" i="1"/>
  <c r="BP41" i="1"/>
  <c r="BN41" i="1"/>
  <c r="Z41" i="1"/>
  <c r="BP54" i="1"/>
  <c r="BN54" i="1"/>
  <c r="Z54" i="1"/>
  <c r="X506" i="1"/>
  <c r="Z62" i="1"/>
  <c r="Z64" i="1" s="1"/>
  <c r="BN62" i="1"/>
  <c r="BP62" i="1"/>
  <c r="Z68" i="1"/>
  <c r="BN68" i="1"/>
  <c r="BP68" i="1"/>
  <c r="Z74" i="1"/>
  <c r="BN74" i="1"/>
  <c r="BP74" i="1"/>
  <c r="Z76" i="1"/>
  <c r="BN76" i="1"/>
  <c r="Z82" i="1"/>
  <c r="BN82" i="1"/>
  <c r="BP82" i="1"/>
  <c r="Z87" i="1"/>
  <c r="BN87" i="1"/>
  <c r="BP87" i="1"/>
  <c r="Z89" i="1"/>
  <c r="BN89" i="1"/>
  <c r="Y90" i="1"/>
  <c r="Z94" i="1"/>
  <c r="BN94" i="1"/>
  <c r="BP94" i="1"/>
  <c r="Z96" i="1"/>
  <c r="BN96" i="1"/>
  <c r="Z101" i="1"/>
  <c r="BN101" i="1"/>
  <c r="BP101" i="1"/>
  <c r="Z103" i="1"/>
  <c r="BN103" i="1"/>
  <c r="Y106" i="1"/>
  <c r="Z109" i="1"/>
  <c r="BN109" i="1"/>
  <c r="BP109" i="1"/>
  <c r="Z115" i="1"/>
  <c r="BN115" i="1"/>
  <c r="BP115" i="1"/>
  <c r="Z117" i="1"/>
  <c r="BN117" i="1"/>
  <c r="Z121" i="1"/>
  <c r="BN121" i="1"/>
  <c r="BP121" i="1"/>
  <c r="Y124" i="1"/>
  <c r="G512" i="1"/>
  <c r="Z128" i="1"/>
  <c r="BN128" i="1"/>
  <c r="BP128" i="1"/>
  <c r="Y129" i="1"/>
  <c r="Z132" i="1"/>
  <c r="BN132" i="1"/>
  <c r="BP132" i="1"/>
  <c r="Y135" i="1"/>
  <c r="Z138" i="1"/>
  <c r="Z139" i="1" s="1"/>
  <c r="BN138" i="1"/>
  <c r="BP138" i="1"/>
  <c r="Z143" i="1"/>
  <c r="Z144" i="1" s="1"/>
  <c r="BN143" i="1"/>
  <c r="BP143" i="1"/>
  <c r="Y144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Y189" i="1"/>
  <c r="Z188" i="1"/>
  <c r="BN188" i="1"/>
  <c r="Y190" i="1"/>
  <c r="Y201" i="1"/>
  <c r="BP192" i="1"/>
  <c r="BN192" i="1"/>
  <c r="Z192" i="1"/>
  <c r="BP196" i="1"/>
  <c r="BN196" i="1"/>
  <c r="Z196" i="1"/>
  <c r="Y200" i="1"/>
  <c r="Y212" i="1"/>
  <c r="BP204" i="1"/>
  <c r="BN204" i="1"/>
  <c r="Z204" i="1"/>
  <c r="Y91" i="1"/>
  <c r="Y105" i="1"/>
  <c r="Y145" i="1"/>
  <c r="Y157" i="1"/>
  <c r="Y184" i="1"/>
  <c r="BP194" i="1"/>
  <c r="BN194" i="1"/>
  <c r="Z194" i="1"/>
  <c r="BP198" i="1"/>
  <c r="BN198" i="1"/>
  <c r="Z198" i="1"/>
  <c r="BP206" i="1"/>
  <c r="BN206" i="1"/>
  <c r="Z206" i="1"/>
  <c r="Z208" i="1"/>
  <c r="BN208" i="1"/>
  <c r="Z210" i="1"/>
  <c r="BN210" i="1"/>
  <c r="Z216" i="1"/>
  <c r="BN216" i="1"/>
  <c r="BP216" i="1"/>
  <c r="Z221" i="1"/>
  <c r="BN221" i="1"/>
  <c r="BP221" i="1"/>
  <c r="Z223" i="1"/>
  <c r="BN223" i="1"/>
  <c r="Z224" i="1"/>
  <c r="BN224" i="1"/>
  <c r="Z226" i="1"/>
  <c r="BN226" i="1"/>
  <c r="Z229" i="1"/>
  <c r="BN229" i="1"/>
  <c r="Y230" i="1"/>
  <c r="Z233" i="1"/>
  <c r="Z234" i="1" s="1"/>
  <c r="BN233" i="1"/>
  <c r="BP233" i="1"/>
  <c r="Y234" i="1"/>
  <c r="Z243" i="1"/>
  <c r="BN243" i="1"/>
  <c r="BP243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2" i="1"/>
  <c r="Y271" i="1"/>
  <c r="Z268" i="1"/>
  <c r="BN268" i="1"/>
  <c r="BP268" i="1"/>
  <c r="Y231" i="1"/>
  <c r="Y256" i="1"/>
  <c r="Y263" i="1"/>
  <c r="Z270" i="1"/>
  <c r="Y295" i="1"/>
  <c r="Y305" i="1"/>
  <c r="Y313" i="1"/>
  <c r="Y319" i="1"/>
  <c r="Y325" i="1"/>
  <c r="Y331" i="1"/>
  <c r="Y338" i="1"/>
  <c r="Y356" i="1"/>
  <c r="Y360" i="1"/>
  <c r="Y365" i="1"/>
  <c r="Y372" i="1"/>
  <c r="Y376" i="1"/>
  <c r="Y380" i="1"/>
  <c r="Y404" i="1"/>
  <c r="Y417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Y276" i="1"/>
  <c r="Y285" i="1"/>
  <c r="R512" i="1"/>
  <c r="Z289" i="1"/>
  <c r="BN289" i="1"/>
  <c r="Z291" i="1"/>
  <c r="BN291" i="1"/>
  <c r="Z293" i="1"/>
  <c r="BN293" i="1"/>
  <c r="Y294" i="1"/>
  <c r="Z297" i="1"/>
  <c r="BN297" i="1"/>
  <c r="BP297" i="1"/>
  <c r="Z299" i="1"/>
  <c r="BN299" i="1"/>
  <c r="Z301" i="1"/>
  <c r="BN301" i="1"/>
  <c r="Z303" i="1"/>
  <c r="BN303" i="1"/>
  <c r="Z307" i="1"/>
  <c r="BN307" i="1"/>
  <c r="BP307" i="1"/>
  <c r="Z309" i="1"/>
  <c r="BN309" i="1"/>
  <c r="Z311" i="1"/>
  <c r="BN311" i="1"/>
  <c r="Z315" i="1"/>
  <c r="BN315" i="1"/>
  <c r="BP315" i="1"/>
  <c r="Z317" i="1"/>
  <c r="BN317" i="1"/>
  <c r="Z323" i="1"/>
  <c r="Z325" i="1" s="1"/>
  <c r="BN323" i="1"/>
  <c r="Z329" i="1"/>
  <c r="BN329" i="1"/>
  <c r="S512" i="1"/>
  <c r="Z336" i="1"/>
  <c r="BN336" i="1"/>
  <c r="Y339" i="1"/>
  <c r="T512" i="1"/>
  <c r="Z344" i="1"/>
  <c r="BN344" i="1"/>
  <c r="Z346" i="1"/>
  <c r="BN346" i="1"/>
  <c r="Z348" i="1"/>
  <c r="BN348" i="1"/>
  <c r="Y351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12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BP431" i="1"/>
  <c r="Z433" i="1"/>
  <c r="BN433" i="1"/>
  <c r="Z434" i="1"/>
  <c r="BN434" i="1"/>
  <c r="Z436" i="1"/>
  <c r="BN436" i="1"/>
  <c r="BP437" i="1"/>
  <c r="BN437" i="1"/>
  <c r="Z437" i="1"/>
  <c r="BP440" i="1"/>
  <c r="BN440" i="1"/>
  <c r="Z440" i="1"/>
  <c r="Y444" i="1"/>
  <c r="BP448" i="1"/>
  <c r="BN448" i="1"/>
  <c r="Z448" i="1"/>
  <c r="BP456" i="1"/>
  <c r="BN456" i="1"/>
  <c r="Z456" i="1"/>
  <c r="BP464" i="1"/>
  <c r="BN464" i="1"/>
  <c r="Z464" i="1"/>
  <c r="Y466" i="1"/>
  <c r="Y475" i="1"/>
  <c r="BP470" i="1"/>
  <c r="BN470" i="1"/>
  <c r="Z470" i="1"/>
  <c r="AA512" i="1"/>
  <c r="Y474" i="1"/>
  <c r="BP479" i="1"/>
  <c r="BN479" i="1"/>
  <c r="Z479" i="1"/>
  <c r="Y481" i="1"/>
  <c r="Y486" i="1"/>
  <c r="BP483" i="1"/>
  <c r="BN483" i="1"/>
  <c r="Z483" i="1"/>
  <c r="Y495" i="1"/>
  <c r="Y501" i="1"/>
  <c r="Z499" i="1"/>
  <c r="Z500" i="1" s="1"/>
  <c r="BN499" i="1"/>
  <c r="BP499" i="1"/>
  <c r="Y500" i="1"/>
  <c r="Z44" i="1" l="1"/>
  <c r="Z485" i="1"/>
  <c r="Z474" i="1"/>
  <c r="Z331" i="1"/>
  <c r="Z134" i="1"/>
  <c r="Z450" i="1"/>
  <c r="Z480" i="1"/>
  <c r="X505" i="1"/>
  <c r="Z459" i="1"/>
  <c r="Z338" i="1"/>
  <c r="Z318" i="1"/>
  <c r="Z304" i="1"/>
  <c r="Z490" i="1"/>
  <c r="Z217" i="1"/>
  <c r="Z174" i="1"/>
  <c r="Z168" i="1"/>
  <c r="Z150" i="1"/>
  <c r="Z123" i="1"/>
  <c r="Z111" i="1"/>
  <c r="Z105" i="1"/>
  <c r="Z83" i="1"/>
  <c r="Z70" i="1"/>
  <c r="Z32" i="1"/>
  <c r="Z416" i="1"/>
  <c r="Z399" i="1"/>
  <c r="Z350" i="1"/>
  <c r="Z294" i="1"/>
  <c r="Z246" i="1"/>
  <c r="Z230" i="1"/>
  <c r="Z212" i="1"/>
  <c r="Z189" i="1"/>
  <c r="Z129" i="1"/>
  <c r="Z118" i="1"/>
  <c r="Z97" i="1"/>
  <c r="Z78" i="1"/>
  <c r="Z371" i="1"/>
  <c r="Z312" i="1"/>
  <c r="Z465" i="1"/>
  <c r="Z263" i="1"/>
  <c r="Z255" i="1"/>
  <c r="Z200" i="1"/>
  <c r="Z90" i="1"/>
  <c r="Y506" i="1"/>
  <c r="Y503" i="1"/>
  <c r="Z444" i="1"/>
  <c r="Y504" i="1"/>
  <c r="Z58" i="1"/>
  <c r="Y502" i="1"/>
  <c r="Z507" i="1" l="1"/>
  <c r="Y505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<sst xmlns="http://schemas.openxmlformats.org/spreadsheetml/2006/main" count="2218" uniqueCount="794">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</sst>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808" t="s">
        <v>0</v>
      </c>
      <c r="E1" s="608"/>
      <c r="F1" s="608"/>
      <c r="G1" s="12" t="s">
        <v>1</v>
      </c>
      <c r="H1" s="808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862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768" t="s">
        <v>8</v>
      </c>
      <c r="B5" s="678"/>
      <c r="C5" s="580"/>
      <c r="D5" s="680"/>
      <c r="E5" s="682"/>
      <c r="F5" s="631" t="s">
        <v>9</v>
      </c>
      <c r="G5" s="580"/>
      <c r="H5" s="680" t="s">
        <v>793</v>
      </c>
      <c r="I5" s="681"/>
      <c r="J5" s="681"/>
      <c r="K5" s="681"/>
      <c r="L5" s="681"/>
      <c r="M5" s="682"/>
      <c r="N5" s="58"/>
      <c r="P5" s="24" t="s">
        <v>10</v>
      </c>
      <c r="Q5" s="603">
        <v>45917</v>
      </c>
      <c r="R5" s="604"/>
      <c r="T5" s="747" t="s">
        <v>11</v>
      </c>
      <c r="U5" s="748"/>
      <c r="V5" s="750" t="s">
        <v>12</v>
      </c>
      <c r="W5" s="604"/>
      <c r="AB5" s="51"/>
      <c r="AC5" s="51"/>
      <c r="AD5" s="51"/>
      <c r="AE5" s="51"/>
    </row>
    <row r="6" spans="1:32" s="545" customFormat="1" ht="24" customHeight="1" x14ac:dyDescent="0.2">
      <c r="A6" s="768" t="s">
        <v>13</v>
      </c>
      <c r="B6" s="678"/>
      <c r="C6" s="580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04"/>
      <c r="N6" s="59"/>
      <c r="P6" s="24" t="s">
        <v>15</v>
      </c>
      <c r="Q6" s="587" t="str">
        <f>IF(Q5=0," ",CHOOSE(WEEKDAY(Q5,2),"Понедельник","Вторник","Среда","Четверг","Пятница","Суббота","Воскресенье"))</f>
        <v>Среда</v>
      </c>
      <c r="R6" s="567"/>
      <c r="T6" s="760" t="s">
        <v>16</v>
      </c>
      <c r="U6" s="748"/>
      <c r="V6" s="694" t="s">
        <v>17</v>
      </c>
      <c r="W6" s="69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754"/>
      <c r="N7" s="60"/>
      <c r="P7" s="24"/>
      <c r="Q7" s="42"/>
      <c r="R7" s="42"/>
      <c r="T7" s="559"/>
      <c r="U7" s="748"/>
      <c r="V7" s="696"/>
      <c r="W7" s="697"/>
      <c r="AB7" s="51"/>
      <c r="AC7" s="51"/>
      <c r="AD7" s="51"/>
      <c r="AE7" s="51"/>
    </row>
    <row r="8" spans="1:32" s="545" customFormat="1" ht="25.5" customHeight="1" x14ac:dyDescent="0.2">
      <c r="A8" s="609" t="s">
        <v>18</v>
      </c>
      <c r="B8" s="556"/>
      <c r="C8" s="557"/>
      <c r="D8" s="843" t="s">
        <v>19</v>
      </c>
      <c r="E8" s="844"/>
      <c r="F8" s="844"/>
      <c r="G8" s="844"/>
      <c r="H8" s="844"/>
      <c r="I8" s="844"/>
      <c r="J8" s="844"/>
      <c r="K8" s="844"/>
      <c r="L8" s="844"/>
      <c r="M8" s="845"/>
      <c r="N8" s="61"/>
      <c r="P8" s="24" t="s">
        <v>20</v>
      </c>
      <c r="Q8" s="753">
        <v>0.41666666666666669</v>
      </c>
      <c r="R8" s="754"/>
      <c r="T8" s="559"/>
      <c r="U8" s="748"/>
      <c r="V8" s="696"/>
      <c r="W8" s="697"/>
      <c r="AB8" s="51"/>
      <c r="AC8" s="51"/>
      <c r="AD8" s="51"/>
      <c r="AE8" s="51"/>
    </row>
    <row r="9" spans="1:32" s="545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48"/>
      <c r="E9" s="649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649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9"/>
      <c r="L9" s="649"/>
      <c r="M9" s="649"/>
      <c r="N9" s="543"/>
      <c r="P9" s="26" t="s">
        <v>21</v>
      </c>
      <c r="Q9" s="785"/>
      <c r="R9" s="636"/>
      <c r="T9" s="559"/>
      <c r="U9" s="748"/>
      <c r="V9" s="698"/>
      <c r="W9" s="699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48"/>
      <c r="E10" s="649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09" t="str">
        <f>IFERROR(VLOOKUP($D$10,Proxy,2,FALSE),"")</f>
        <v/>
      </c>
      <c r="I10" s="559"/>
      <c r="J10" s="559"/>
      <c r="K10" s="559"/>
      <c r="L10" s="559"/>
      <c r="M10" s="559"/>
      <c r="N10" s="544"/>
      <c r="P10" s="26" t="s">
        <v>22</v>
      </c>
      <c r="Q10" s="761"/>
      <c r="R10" s="762"/>
      <c r="U10" s="24" t="s">
        <v>23</v>
      </c>
      <c r="V10" s="846" t="s">
        <v>24</v>
      </c>
      <c r="W10" s="69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6"/>
      <c r="R11" s="604"/>
      <c r="U11" s="24" t="s">
        <v>27</v>
      </c>
      <c r="V11" s="635" t="s">
        <v>28</v>
      </c>
      <c r="W11" s="636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7" t="s">
        <v>29</v>
      </c>
      <c r="B12" s="678"/>
      <c r="C12" s="678"/>
      <c r="D12" s="678"/>
      <c r="E12" s="678"/>
      <c r="F12" s="678"/>
      <c r="G12" s="678"/>
      <c r="H12" s="678"/>
      <c r="I12" s="678"/>
      <c r="J12" s="678"/>
      <c r="K12" s="678"/>
      <c r="L12" s="678"/>
      <c r="M12" s="580"/>
      <c r="N12" s="62"/>
      <c r="P12" s="24" t="s">
        <v>30</v>
      </c>
      <c r="Q12" s="753"/>
      <c r="R12" s="754"/>
      <c r="S12" s="23"/>
      <c r="U12" s="24"/>
      <c r="V12" s="608"/>
      <c r="W12" s="559"/>
      <c r="AB12" s="51"/>
      <c r="AC12" s="51"/>
      <c r="AD12" s="51"/>
      <c r="AE12" s="51"/>
    </row>
    <row r="13" spans="1:32" s="545" customFormat="1" ht="23.25" customHeight="1" x14ac:dyDescent="0.2">
      <c r="A13" s="717" t="s">
        <v>31</v>
      </c>
      <c r="B13" s="678"/>
      <c r="C13" s="678"/>
      <c r="D13" s="678"/>
      <c r="E13" s="678"/>
      <c r="F13" s="678"/>
      <c r="G13" s="678"/>
      <c r="H13" s="678"/>
      <c r="I13" s="678"/>
      <c r="J13" s="678"/>
      <c r="K13" s="678"/>
      <c r="L13" s="678"/>
      <c r="M13" s="580"/>
      <c r="N13" s="62"/>
      <c r="O13" s="26"/>
      <c r="P13" s="26" t="s">
        <v>32</v>
      </c>
      <c r="Q13" s="635"/>
      <c r="R13" s="6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7" t="s">
        <v>33</v>
      </c>
      <c r="B14" s="678"/>
      <c r="C14" s="678"/>
      <c r="D14" s="678"/>
      <c r="E14" s="678"/>
      <c r="F14" s="678"/>
      <c r="G14" s="678"/>
      <c r="H14" s="678"/>
      <c r="I14" s="678"/>
      <c r="J14" s="678"/>
      <c r="K14" s="678"/>
      <c r="L14" s="678"/>
      <c r="M14" s="58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4" t="s">
        <v>34</v>
      </c>
      <c r="B15" s="678"/>
      <c r="C15" s="678"/>
      <c r="D15" s="678"/>
      <c r="E15" s="678"/>
      <c r="F15" s="678"/>
      <c r="G15" s="678"/>
      <c r="H15" s="678"/>
      <c r="I15" s="678"/>
      <c r="J15" s="678"/>
      <c r="K15" s="678"/>
      <c r="L15" s="678"/>
      <c r="M15" s="580"/>
      <c r="N15" s="63"/>
      <c r="P15" s="743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1" t="s">
        <v>36</v>
      </c>
      <c r="B17" s="571" t="s">
        <v>37</v>
      </c>
      <c r="C17" s="772" t="s">
        <v>38</v>
      </c>
      <c r="D17" s="571" t="s">
        <v>39</v>
      </c>
      <c r="E17" s="572"/>
      <c r="F17" s="571" t="s">
        <v>40</v>
      </c>
      <c r="G17" s="571" t="s">
        <v>41</v>
      </c>
      <c r="H17" s="571" t="s">
        <v>42</v>
      </c>
      <c r="I17" s="571" t="s">
        <v>43</v>
      </c>
      <c r="J17" s="571" t="s">
        <v>44</v>
      </c>
      <c r="K17" s="571" t="s">
        <v>45</v>
      </c>
      <c r="L17" s="571" t="s">
        <v>46</v>
      </c>
      <c r="M17" s="571" t="s">
        <v>47</v>
      </c>
      <c r="N17" s="571" t="s">
        <v>48</v>
      </c>
      <c r="O17" s="571" t="s">
        <v>49</v>
      </c>
      <c r="P17" s="571" t="s">
        <v>50</v>
      </c>
      <c r="Q17" s="811"/>
      <c r="R17" s="811"/>
      <c r="S17" s="811"/>
      <c r="T17" s="572"/>
      <c r="U17" s="579" t="s">
        <v>51</v>
      </c>
      <c r="V17" s="580"/>
      <c r="W17" s="571" t="s">
        <v>52</v>
      </c>
      <c r="X17" s="571" t="s">
        <v>53</v>
      </c>
      <c r="Y17" s="577" t="s">
        <v>54</v>
      </c>
      <c r="Z17" s="715" t="s">
        <v>55</v>
      </c>
      <c r="AA17" s="625" t="s">
        <v>56</v>
      </c>
      <c r="AB17" s="625" t="s">
        <v>57</v>
      </c>
      <c r="AC17" s="625" t="s">
        <v>58</v>
      </c>
      <c r="AD17" s="625" t="s">
        <v>59</v>
      </c>
      <c r="AE17" s="626"/>
      <c r="AF17" s="627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573"/>
      <c r="E18" s="574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573"/>
      <c r="Q18" s="812"/>
      <c r="R18" s="812"/>
      <c r="S18" s="812"/>
      <c r="T18" s="574"/>
      <c r="U18" s="67" t="s">
        <v>61</v>
      </c>
      <c r="V18" s="67" t="s">
        <v>62</v>
      </c>
      <c r="W18" s="581"/>
      <c r="X18" s="581"/>
      <c r="Y18" s="578"/>
      <c r="Z18" s="716"/>
      <c r="AA18" s="708"/>
      <c r="AB18" s="708"/>
      <c r="AC18" s="708"/>
      <c r="AD18" s="628"/>
      <c r="AE18" s="629"/>
      <c r="AF18" s="630"/>
      <c r="AG18" s="66"/>
      <c r="BD18" s="65"/>
    </row>
    <row r="19" spans="1:68" ht="27.75" hidden="1" customHeight="1" x14ac:dyDescent="0.2">
      <c r="A19" s="562" t="s">
        <v>63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48"/>
      <c r="AB19" s="48"/>
      <c r="AC19" s="48"/>
    </row>
    <row r="20" spans="1:68" ht="16.5" hidden="1" customHeight="1" x14ac:dyDescent="0.25">
      <c r="A20" s="560" t="s">
        <v>63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6"/>
      <c r="AB20" s="546"/>
      <c r="AC20" s="546"/>
    </row>
    <row r="21" spans="1:68" ht="14.25" hidden="1" customHeight="1" x14ac:dyDescent="0.25">
      <c r="A21" s="561" t="s">
        <v>64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6">
        <v>4680115886643</v>
      </c>
      <c r="E22" s="567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4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5"/>
      <c r="P23" s="55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5"/>
      <c r="P24" s="55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1" t="s">
        <v>73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6">
        <v>4680115885912</v>
      </c>
      <c r="E26" s="567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6">
        <v>4607091388237</v>
      </c>
      <c r="E27" s="567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6">
        <v>4680115886230</v>
      </c>
      <c r="E28" s="567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6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6">
        <v>4680115886247</v>
      </c>
      <c r="E29" s="567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6">
        <v>4680115885905</v>
      </c>
      <c r="E30" s="567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6">
        <v>4607091388244</v>
      </c>
      <c r="E31" s="567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7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4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5"/>
      <c r="P32" s="55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5"/>
      <c r="P33" s="55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1" t="s">
        <v>95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6">
        <v>4607091388503</v>
      </c>
      <c r="E35" s="567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4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5"/>
      <c r="P36" s="55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5"/>
      <c r="P37" s="55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562" t="s">
        <v>101</v>
      </c>
      <c r="B38" s="563"/>
      <c r="C38" s="563"/>
      <c r="D38" s="563"/>
      <c r="E38" s="563"/>
      <c r="F38" s="563"/>
      <c r="G38" s="563"/>
      <c r="H38" s="563"/>
      <c r="I38" s="563"/>
      <c r="J38" s="563"/>
      <c r="K38" s="563"/>
      <c r="L38" s="563"/>
      <c r="M38" s="563"/>
      <c r="N38" s="563"/>
      <c r="O38" s="563"/>
      <c r="P38" s="563"/>
      <c r="Q38" s="563"/>
      <c r="R38" s="563"/>
      <c r="S38" s="563"/>
      <c r="T38" s="563"/>
      <c r="U38" s="563"/>
      <c r="V38" s="563"/>
      <c r="W38" s="563"/>
      <c r="X38" s="563"/>
      <c r="Y38" s="563"/>
      <c r="Z38" s="563"/>
      <c r="AA38" s="48"/>
      <c r="AB38" s="48"/>
      <c r="AC38" s="48"/>
    </row>
    <row r="39" spans="1:68" ht="16.5" hidden="1" customHeight="1" x14ac:dyDescent="0.25">
      <c r="A39" s="560" t="s">
        <v>102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6"/>
      <c r="AB39" s="546"/>
      <c r="AC39" s="546"/>
    </row>
    <row r="40" spans="1:68" ht="14.25" hidden="1" customHeight="1" x14ac:dyDescent="0.25">
      <c r="A40" s="561" t="s">
        <v>103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6">
        <v>4607091385670</v>
      </c>
      <c r="E41" s="567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51">
        <v>600</v>
      </c>
      <c r="Y41" s="552">
        <f>IFERROR(IF(X41="",0,CEILING((X41/$H41),1)*$H41),"")</f>
        <v>604.80000000000007</v>
      </c>
      <c r="Z41" s="36">
        <f>IFERROR(IF(Y41=0,"",ROUNDUP(Y41/H41,0)*0.01898),"")</f>
        <v>1.06288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624.16666666666663</v>
      </c>
      <c r="BN41" s="64">
        <f>IFERROR(Y41*I41/H41,"0")</f>
        <v>629.16000000000008</v>
      </c>
      <c r="BO41" s="64">
        <f>IFERROR(1/J41*(X41/H41),"0")</f>
        <v>0.86805555555555547</v>
      </c>
      <c r="BP41" s="64">
        <f>IFERROR(1/J41*(Y41/H41),"0")</f>
        <v>0.875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6">
        <v>4607091385687</v>
      </c>
      <c r="E42" s="567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69</v>
      </c>
      <c r="X42" s="551">
        <v>144</v>
      </c>
      <c r="Y42" s="552">
        <f>IFERROR(IF(X42="",0,CEILING((X42/$H42),1)*$H42),"")</f>
        <v>144</v>
      </c>
      <c r="Z42" s="36">
        <f>IFERROR(IF(Y42=0,"",ROUNDUP(Y42/H42,0)*0.00902),"")</f>
        <v>0.32472000000000001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151.56</v>
      </c>
      <c r="BN42" s="64">
        <f>IFERROR(Y42*I42/H42,"0")</f>
        <v>151.56</v>
      </c>
      <c r="BO42" s="64">
        <f>IFERROR(1/J42*(X42/H42),"0")</f>
        <v>0.27272727272727271</v>
      </c>
      <c r="BP42" s="64">
        <f>IFERROR(1/J42*(Y42/H42),"0")</f>
        <v>0.27272727272727271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6">
        <v>4680115882539</v>
      </c>
      <c r="E43" s="567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5"/>
      <c r="P44" s="55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91.555555555555543</v>
      </c>
      <c r="Y44" s="553">
        <f>IFERROR(Y41/H41,"0")+IFERROR(Y42/H42,"0")+IFERROR(Y43/H43,"0")</f>
        <v>92</v>
      </c>
      <c r="Z44" s="553">
        <f>IFERROR(IF(Z41="",0,Z41),"0")+IFERROR(IF(Z42="",0,Z42),"0")+IFERROR(IF(Z43="",0,Z43),"0")</f>
        <v>1.3875999999999999</v>
      </c>
      <c r="AA44" s="554"/>
      <c r="AB44" s="554"/>
      <c r="AC44" s="554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5"/>
      <c r="P45" s="55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744</v>
      </c>
      <c r="Y45" s="553">
        <f>IFERROR(SUM(Y41:Y43),"0")</f>
        <v>748.80000000000007</v>
      </c>
      <c r="Z45" s="37"/>
      <c r="AA45" s="554"/>
      <c r="AB45" s="554"/>
      <c r="AC45" s="554"/>
    </row>
    <row r="46" spans="1:68" ht="14.25" hidden="1" customHeight="1" x14ac:dyDescent="0.25">
      <c r="A46" s="561" t="s">
        <v>73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6">
        <v>4680115884915</v>
      </c>
      <c r="E47" s="567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4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5"/>
      <c r="P48" s="55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5"/>
      <c r="P49" s="55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560" t="s">
        <v>119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6"/>
      <c r="AB50" s="546"/>
      <c r="AC50" s="546"/>
    </row>
    <row r="51" spans="1:68" ht="14.25" hidden="1" customHeight="1" x14ac:dyDescent="0.25">
      <c r="A51" s="561" t="s">
        <v>103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6">
        <v>4680115885882</v>
      </c>
      <c r="E52" s="567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6">
        <v>4680115881426</v>
      </c>
      <c r="E53" s="567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69</v>
      </c>
      <c r="X53" s="551">
        <v>3600</v>
      </c>
      <c r="Y53" s="552">
        <f t="shared" si="6"/>
        <v>3607.2000000000003</v>
      </c>
      <c r="Z53" s="36">
        <f>IFERROR(IF(Y53=0,"",ROUNDUP(Y53/H53,0)*0.01898),"")</f>
        <v>6.3393199999999998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3744.9999999999995</v>
      </c>
      <c r="BN53" s="64">
        <f t="shared" si="8"/>
        <v>3752.49</v>
      </c>
      <c r="BO53" s="64">
        <f t="shared" si="9"/>
        <v>5.208333333333333</v>
      </c>
      <c r="BP53" s="64">
        <f t="shared" si="10"/>
        <v>5.21875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6">
        <v>4680115880283</v>
      </c>
      <c r="E54" s="567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6">
        <v>4680115881525</v>
      </c>
      <c r="E55" s="567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6">
        <v>4680115885899</v>
      </c>
      <c r="E56" s="567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3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6">
        <v>4680115881419</v>
      </c>
      <c r="E57" s="567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4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5"/>
      <c r="P58" s="55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333.33333333333331</v>
      </c>
      <c r="Y58" s="553">
        <f>IFERROR(Y52/H52,"0")+IFERROR(Y53/H53,"0")+IFERROR(Y54/H54,"0")+IFERROR(Y55/H55,"0")+IFERROR(Y56/H56,"0")+IFERROR(Y57/H57,"0")</f>
        <v>334</v>
      </c>
      <c r="Z58" s="553">
        <f>IFERROR(IF(Z52="",0,Z52),"0")+IFERROR(IF(Z53="",0,Z53),"0")+IFERROR(IF(Z54="",0,Z54),"0")+IFERROR(IF(Z55="",0,Z55),"0")+IFERROR(IF(Z56="",0,Z56),"0")+IFERROR(IF(Z57="",0,Z57),"0")</f>
        <v>6.3393199999999998</v>
      </c>
      <c r="AA58" s="554"/>
      <c r="AB58" s="554"/>
      <c r="AC58" s="554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5"/>
      <c r="P59" s="55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3600</v>
      </c>
      <c r="Y59" s="553">
        <f>IFERROR(SUM(Y52:Y57),"0")</f>
        <v>3607.2000000000003</v>
      </c>
      <c r="Z59" s="37"/>
      <c r="AA59" s="554"/>
      <c r="AB59" s="554"/>
      <c r="AC59" s="554"/>
    </row>
    <row r="60" spans="1:68" ht="14.25" hidden="1" customHeight="1" x14ac:dyDescent="0.25">
      <c r="A60" s="561" t="s">
        <v>139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6">
        <v>4680115881440</v>
      </c>
      <c r="E61" s="567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51">
        <v>1200</v>
      </c>
      <c r="Y61" s="552">
        <f>IFERROR(IF(X61="",0,CEILING((X61/$H61),1)*$H61),"")</f>
        <v>1209.6000000000001</v>
      </c>
      <c r="Z61" s="36">
        <f>IFERROR(IF(Y61=0,"",ROUNDUP(Y61/H61,0)*0.01898),"")</f>
        <v>2.1257600000000001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1248.3333333333333</v>
      </c>
      <c r="BN61" s="64">
        <f>IFERROR(Y61*I61/H61,"0")</f>
        <v>1258.3200000000002</v>
      </c>
      <c r="BO61" s="64">
        <f>IFERROR(1/J61*(X61/H61),"0")</f>
        <v>1.7361111111111109</v>
      </c>
      <c r="BP61" s="64">
        <f>IFERROR(1/J61*(Y61/H61),"0")</f>
        <v>1.75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6">
        <v>4680115885950</v>
      </c>
      <c r="E62" s="567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65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66">
        <v>4680115881433</v>
      </c>
      <c r="E63" s="567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9"/>
      <c r="R63" s="569"/>
      <c r="S63" s="569"/>
      <c r="T63" s="570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4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5"/>
      <c r="P64" s="555" t="s">
        <v>71</v>
      </c>
      <c r="Q64" s="556"/>
      <c r="R64" s="556"/>
      <c r="S64" s="556"/>
      <c r="T64" s="556"/>
      <c r="U64" s="556"/>
      <c r="V64" s="557"/>
      <c r="W64" s="37" t="s">
        <v>72</v>
      </c>
      <c r="X64" s="553">
        <f>IFERROR(X61/H61,"0")+IFERROR(X62/H62,"0")+IFERROR(X63/H63,"0")</f>
        <v>111.1111111111111</v>
      </c>
      <c r="Y64" s="553">
        <f>IFERROR(Y61/H61,"0")+IFERROR(Y62/H62,"0")+IFERROR(Y63/H63,"0")</f>
        <v>112</v>
      </c>
      <c r="Z64" s="553">
        <f>IFERROR(IF(Z61="",0,Z61),"0")+IFERROR(IF(Z62="",0,Z62),"0")+IFERROR(IF(Z63="",0,Z63),"0")</f>
        <v>2.1257600000000001</v>
      </c>
      <c r="AA64" s="554"/>
      <c r="AB64" s="554"/>
      <c r="AC64" s="554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5"/>
      <c r="P65" s="555" t="s">
        <v>71</v>
      </c>
      <c r="Q65" s="556"/>
      <c r="R65" s="556"/>
      <c r="S65" s="556"/>
      <c r="T65" s="556"/>
      <c r="U65" s="556"/>
      <c r="V65" s="557"/>
      <c r="W65" s="37" t="s">
        <v>69</v>
      </c>
      <c r="X65" s="553">
        <f>IFERROR(SUM(X61:X63),"0")</f>
        <v>1200</v>
      </c>
      <c r="Y65" s="553">
        <f>IFERROR(SUM(Y61:Y63),"0")</f>
        <v>1209.6000000000001</v>
      </c>
      <c r="Z65" s="37"/>
      <c r="AA65" s="554"/>
      <c r="AB65" s="554"/>
      <c r="AC65" s="554"/>
    </row>
    <row r="66" spans="1:68" ht="14.25" hidden="1" customHeight="1" x14ac:dyDescent="0.25">
      <c r="A66" s="561" t="s">
        <v>64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6">
        <v>4680115885073</v>
      </c>
      <c r="E67" s="567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9"/>
      <c r="R67" s="569"/>
      <c r="S67" s="569"/>
      <c r="T67" s="570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6">
        <v>4680115885059</v>
      </c>
      <c r="E68" s="567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6">
        <v>4680115885097</v>
      </c>
      <c r="E69" s="567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9"/>
      <c r="R69" s="569"/>
      <c r="S69" s="569"/>
      <c r="T69" s="570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4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5"/>
      <c r="P70" s="555" t="s">
        <v>71</v>
      </c>
      <c r="Q70" s="556"/>
      <c r="R70" s="556"/>
      <c r="S70" s="556"/>
      <c r="T70" s="556"/>
      <c r="U70" s="556"/>
      <c r="V70" s="557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5"/>
      <c r="P71" s="555" t="s">
        <v>71</v>
      </c>
      <c r="Q71" s="556"/>
      <c r="R71" s="556"/>
      <c r="S71" s="556"/>
      <c r="T71" s="556"/>
      <c r="U71" s="556"/>
      <c r="V71" s="557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1" t="s">
        <v>73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6">
        <v>4680115881891</v>
      </c>
      <c r="E73" s="567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8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9"/>
      <c r="R73" s="569"/>
      <c r="S73" s="569"/>
      <c r="T73" s="570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6">
        <v>4680115885769</v>
      </c>
      <c r="E74" s="567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6">
        <v>4680115884311</v>
      </c>
      <c r="E75" s="567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6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6">
        <v>4680115885929</v>
      </c>
      <c r="E76" s="567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6">
        <v>4680115884403</v>
      </c>
      <c r="E77" s="567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9"/>
      <c r="R77" s="569"/>
      <c r="S77" s="569"/>
      <c r="T77" s="570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4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5"/>
      <c r="P78" s="555" t="s">
        <v>71</v>
      </c>
      <c r="Q78" s="556"/>
      <c r="R78" s="556"/>
      <c r="S78" s="556"/>
      <c r="T78" s="556"/>
      <c r="U78" s="556"/>
      <c r="V78" s="557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5"/>
      <c r="P79" s="555" t="s">
        <v>71</v>
      </c>
      <c r="Q79" s="556"/>
      <c r="R79" s="556"/>
      <c r="S79" s="556"/>
      <c r="T79" s="556"/>
      <c r="U79" s="556"/>
      <c r="V79" s="557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1" t="s">
        <v>169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6">
        <v>4680115881532</v>
      </c>
      <c r="E81" s="567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8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9"/>
      <c r="R81" s="569"/>
      <c r="S81" s="569"/>
      <c r="T81" s="570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6">
        <v>4680115881464</v>
      </c>
      <c r="E82" s="567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6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9"/>
      <c r="R82" s="569"/>
      <c r="S82" s="569"/>
      <c r="T82" s="570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4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5"/>
      <c r="P83" s="555" t="s">
        <v>71</v>
      </c>
      <c r="Q83" s="556"/>
      <c r="R83" s="556"/>
      <c r="S83" s="556"/>
      <c r="T83" s="556"/>
      <c r="U83" s="556"/>
      <c r="V83" s="557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5"/>
      <c r="P84" s="555" t="s">
        <v>71</v>
      </c>
      <c r="Q84" s="556"/>
      <c r="R84" s="556"/>
      <c r="S84" s="556"/>
      <c r="T84" s="556"/>
      <c r="U84" s="556"/>
      <c r="V84" s="557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560" t="s">
        <v>176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6"/>
      <c r="AB85" s="546"/>
      <c r="AC85" s="546"/>
    </row>
    <row r="86" spans="1:68" ht="14.25" hidden="1" customHeight="1" x14ac:dyDescent="0.25">
      <c r="A86" s="561" t="s">
        <v>103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6">
        <v>4680115881327</v>
      </c>
      <c r="E87" s="567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80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9"/>
      <c r="R87" s="569"/>
      <c r="S87" s="569"/>
      <c r="T87" s="570"/>
      <c r="U87" s="34"/>
      <c r="V87" s="34"/>
      <c r="W87" s="35" t="s">
        <v>69</v>
      </c>
      <c r="X87" s="551">
        <v>300</v>
      </c>
      <c r="Y87" s="552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6">
        <v>4680115881518</v>
      </c>
      <c r="E88" s="567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8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9"/>
      <c r="R88" s="569"/>
      <c r="S88" s="569"/>
      <c r="T88" s="570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6">
        <v>4680115881303</v>
      </c>
      <c r="E89" s="567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85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9"/>
      <c r="R89" s="569"/>
      <c r="S89" s="569"/>
      <c r="T89" s="570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4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5"/>
      <c r="P90" s="555" t="s">
        <v>71</v>
      </c>
      <c r="Q90" s="556"/>
      <c r="R90" s="556"/>
      <c r="S90" s="556"/>
      <c r="T90" s="556"/>
      <c r="U90" s="556"/>
      <c r="V90" s="557"/>
      <c r="W90" s="37" t="s">
        <v>72</v>
      </c>
      <c r="X90" s="553">
        <f>IFERROR(X87/H87,"0")+IFERROR(X88/H88,"0")+IFERROR(X89/H89,"0")</f>
        <v>27.777777777777775</v>
      </c>
      <c r="Y90" s="553">
        <f>IFERROR(Y87/H87,"0")+IFERROR(Y88/H88,"0")+IFERROR(Y89/H89,"0")</f>
        <v>28</v>
      </c>
      <c r="Z90" s="553">
        <f>IFERROR(IF(Z87="",0,Z87),"0")+IFERROR(IF(Z88="",0,Z88),"0")+IFERROR(IF(Z89="",0,Z89),"0")</f>
        <v>0.53144000000000002</v>
      </c>
      <c r="AA90" s="554"/>
      <c r="AB90" s="554"/>
      <c r="AC90" s="554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5"/>
      <c r="P91" s="555" t="s">
        <v>71</v>
      </c>
      <c r="Q91" s="556"/>
      <c r="R91" s="556"/>
      <c r="S91" s="556"/>
      <c r="T91" s="556"/>
      <c r="U91" s="556"/>
      <c r="V91" s="557"/>
      <c r="W91" s="37" t="s">
        <v>69</v>
      </c>
      <c r="X91" s="553">
        <f>IFERROR(SUM(X87:X89),"0")</f>
        <v>300</v>
      </c>
      <c r="Y91" s="553">
        <f>IFERROR(SUM(Y87:Y89),"0")</f>
        <v>302.40000000000003</v>
      </c>
      <c r="Z91" s="37"/>
      <c r="AA91" s="554"/>
      <c r="AB91" s="554"/>
      <c r="AC91" s="554"/>
    </row>
    <row r="92" spans="1:68" ht="14.25" hidden="1" customHeight="1" x14ac:dyDescent="0.25">
      <c r="A92" s="561" t="s">
        <v>73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6">
        <v>4607091386967</v>
      </c>
      <c r="E93" s="567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618" t="s">
        <v>186</v>
      </c>
      <c r="Q93" s="569"/>
      <c r="R93" s="569"/>
      <c r="S93" s="569"/>
      <c r="T93" s="570"/>
      <c r="U93" s="34"/>
      <c r="V93" s="34"/>
      <c r="W93" s="35" t="s">
        <v>69</v>
      </c>
      <c r="X93" s="551">
        <v>400</v>
      </c>
      <c r="Y93" s="552">
        <f>IFERROR(IF(X93="",0,CEILING((X93/$H93),1)*$H93),"")</f>
        <v>405</v>
      </c>
      <c r="Z93" s="36">
        <f>IFERROR(IF(Y93=0,"",ROUNDUP(Y93/H93,0)*0.01898),"")</f>
        <v>0.94900000000000007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425.62962962962962</v>
      </c>
      <c r="BN93" s="64">
        <f>IFERROR(Y93*I93/H93,"0")</f>
        <v>430.95</v>
      </c>
      <c r="BO93" s="64">
        <f>IFERROR(1/J93*(X93/H93),"0")</f>
        <v>0.77160493827160492</v>
      </c>
      <c r="BP93" s="64">
        <f>IFERROR(1/J93*(Y93/H93),"0")</f>
        <v>0.78125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6">
        <v>4680115884953</v>
      </c>
      <c r="E94" s="567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9"/>
      <c r="R94" s="569"/>
      <c r="S94" s="569"/>
      <c r="T94" s="570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6">
        <v>4607091385731</v>
      </c>
      <c r="E95" s="567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8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9"/>
      <c r="R95" s="569"/>
      <c r="S95" s="569"/>
      <c r="T95" s="570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6">
        <v>4680115880894</v>
      </c>
      <c r="E96" s="567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9"/>
      <c r="R96" s="569"/>
      <c r="S96" s="569"/>
      <c r="T96" s="570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4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5"/>
      <c r="P97" s="555" t="s">
        <v>71</v>
      </c>
      <c r="Q97" s="556"/>
      <c r="R97" s="556"/>
      <c r="S97" s="556"/>
      <c r="T97" s="556"/>
      <c r="U97" s="556"/>
      <c r="V97" s="557"/>
      <c r="W97" s="37" t="s">
        <v>72</v>
      </c>
      <c r="X97" s="553">
        <f>IFERROR(X93/H93,"0")+IFERROR(X94/H94,"0")+IFERROR(X95/H95,"0")+IFERROR(X96/H96,"0")</f>
        <v>49.382716049382715</v>
      </c>
      <c r="Y97" s="553">
        <f>IFERROR(Y93/H93,"0")+IFERROR(Y94/H94,"0")+IFERROR(Y95/H95,"0")+IFERROR(Y96/H96,"0")</f>
        <v>50</v>
      </c>
      <c r="Z97" s="553">
        <f>IFERROR(IF(Z93="",0,Z93),"0")+IFERROR(IF(Z94="",0,Z94),"0")+IFERROR(IF(Z95="",0,Z95),"0")+IFERROR(IF(Z96="",0,Z96),"0")</f>
        <v>0.94900000000000007</v>
      </c>
      <c r="AA97" s="554"/>
      <c r="AB97" s="554"/>
      <c r="AC97" s="554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5"/>
      <c r="P98" s="555" t="s">
        <v>71</v>
      </c>
      <c r="Q98" s="556"/>
      <c r="R98" s="556"/>
      <c r="S98" s="556"/>
      <c r="T98" s="556"/>
      <c r="U98" s="556"/>
      <c r="V98" s="557"/>
      <c r="W98" s="37" t="s">
        <v>69</v>
      </c>
      <c r="X98" s="553">
        <f>IFERROR(SUM(X93:X96),"0")</f>
        <v>400</v>
      </c>
      <c r="Y98" s="553">
        <f>IFERROR(SUM(Y93:Y96),"0")</f>
        <v>405</v>
      </c>
      <c r="Z98" s="37"/>
      <c r="AA98" s="554"/>
      <c r="AB98" s="554"/>
      <c r="AC98" s="554"/>
    </row>
    <row r="99" spans="1:68" ht="16.5" hidden="1" customHeight="1" x14ac:dyDescent="0.25">
      <c r="A99" s="560" t="s">
        <v>196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6"/>
      <c r="AB99" s="546"/>
      <c r="AC99" s="546"/>
    </row>
    <row r="100" spans="1:68" ht="14.25" hidden="1" customHeight="1" x14ac:dyDescent="0.25">
      <c r="A100" s="561" t="s">
        <v>103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7"/>
      <c r="AB100" s="547"/>
      <c r="AC100" s="547"/>
    </row>
    <row r="101" spans="1:68" ht="27" hidden="1" customHeight="1" x14ac:dyDescent="0.25">
      <c r="A101" s="54" t="s">
        <v>197</v>
      </c>
      <c r="B101" s="54" t="s">
        <v>198</v>
      </c>
      <c r="C101" s="31">
        <v>4301011514</v>
      </c>
      <c r="D101" s="566">
        <v>4680115882133</v>
      </c>
      <c r="E101" s="567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6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9"/>
      <c r="R101" s="569"/>
      <c r="S101" s="569"/>
      <c r="T101" s="570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66">
        <v>4680115880269</v>
      </c>
      <c r="E102" s="567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65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9"/>
      <c r="R102" s="569"/>
      <c r="S102" s="569"/>
      <c r="T102" s="570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66">
        <v>4680115880429</v>
      </c>
      <c r="E103" s="567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9"/>
      <c r="R103" s="569"/>
      <c r="S103" s="569"/>
      <c r="T103" s="570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6">
        <v>4680115881457</v>
      </c>
      <c r="E104" s="567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8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9"/>
      <c r="R104" s="569"/>
      <c r="S104" s="569"/>
      <c r="T104" s="570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4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5"/>
      <c r="P105" s="555" t="s">
        <v>71</v>
      </c>
      <c r="Q105" s="556"/>
      <c r="R105" s="556"/>
      <c r="S105" s="556"/>
      <c r="T105" s="556"/>
      <c r="U105" s="556"/>
      <c r="V105" s="557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hidden="1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5"/>
      <c r="P106" s="555" t="s">
        <v>71</v>
      </c>
      <c r="Q106" s="556"/>
      <c r="R106" s="556"/>
      <c r="S106" s="556"/>
      <c r="T106" s="556"/>
      <c r="U106" s="556"/>
      <c r="V106" s="557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hidden="1" customHeight="1" x14ac:dyDescent="0.25">
      <c r="A107" s="561" t="s">
        <v>139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7"/>
      <c r="AB107" s="547"/>
      <c r="AC107" s="547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6">
        <v>4680115881488</v>
      </c>
      <c r="E108" s="567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9"/>
      <c r="R108" s="569"/>
      <c r="S108" s="569"/>
      <c r="T108" s="570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6">
        <v>4680115882775</v>
      </c>
      <c r="E109" s="567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9"/>
      <c r="R109" s="569"/>
      <c r="S109" s="569"/>
      <c r="T109" s="570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6">
        <v>4680115880658</v>
      </c>
      <c r="E110" s="567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6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9"/>
      <c r="R110" s="569"/>
      <c r="S110" s="569"/>
      <c r="T110" s="570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4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5"/>
      <c r="P111" s="555" t="s">
        <v>71</v>
      </c>
      <c r="Q111" s="556"/>
      <c r="R111" s="556"/>
      <c r="S111" s="556"/>
      <c r="T111" s="556"/>
      <c r="U111" s="556"/>
      <c r="V111" s="557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5"/>
      <c r="P112" s="555" t="s">
        <v>71</v>
      </c>
      <c r="Q112" s="556"/>
      <c r="R112" s="556"/>
      <c r="S112" s="556"/>
      <c r="T112" s="556"/>
      <c r="U112" s="556"/>
      <c r="V112" s="557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61" t="s">
        <v>73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7"/>
      <c r="AB113" s="547"/>
      <c r="AC113" s="547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6">
        <v>4607091385168</v>
      </c>
      <c r="E114" s="567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6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9"/>
      <c r="R114" s="569"/>
      <c r="S114" s="569"/>
      <c r="T114" s="570"/>
      <c r="U114" s="34"/>
      <c r="V114" s="34"/>
      <c r="W114" s="35" t="s">
        <v>69</v>
      </c>
      <c r="X114" s="551">
        <v>600</v>
      </c>
      <c r="Y114" s="552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6">
        <v>4607091383256</v>
      </c>
      <c r="E115" s="567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9"/>
      <c r="R115" s="569"/>
      <c r="S115" s="569"/>
      <c r="T115" s="570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4301051721</v>
      </c>
      <c r="D116" s="566">
        <v>4607091385748</v>
      </c>
      <c r="E116" s="567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8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9"/>
      <c r="R116" s="569"/>
      <c r="S116" s="569"/>
      <c r="T116" s="570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6">
        <v>4680115884533</v>
      </c>
      <c r="E117" s="567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7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9"/>
      <c r="R117" s="569"/>
      <c r="S117" s="569"/>
      <c r="T117" s="570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4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5"/>
      <c r="P118" s="555" t="s">
        <v>71</v>
      </c>
      <c r="Q118" s="556"/>
      <c r="R118" s="556"/>
      <c r="S118" s="556"/>
      <c r="T118" s="556"/>
      <c r="U118" s="556"/>
      <c r="V118" s="557"/>
      <c r="W118" s="37" t="s">
        <v>72</v>
      </c>
      <c r="X118" s="553">
        <f>IFERROR(X114/H114,"0")+IFERROR(X115/H115,"0")+IFERROR(X116/H116,"0")+IFERROR(X117/H117,"0")</f>
        <v>74.074074074074076</v>
      </c>
      <c r="Y118" s="553">
        <f>IFERROR(Y114/H114,"0")+IFERROR(Y115/H115,"0")+IFERROR(Y116/H116,"0")+IFERROR(Y117/H117,"0")</f>
        <v>75</v>
      </c>
      <c r="Z118" s="553">
        <f>IFERROR(IF(Z114="",0,Z114),"0")+IFERROR(IF(Z115="",0,Z115),"0")+IFERROR(IF(Z116="",0,Z116),"0")+IFERROR(IF(Z117="",0,Z117),"0")</f>
        <v>1.4235</v>
      </c>
      <c r="AA118" s="554"/>
      <c r="AB118" s="554"/>
      <c r="AC118" s="554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5"/>
      <c r="P119" s="555" t="s">
        <v>71</v>
      </c>
      <c r="Q119" s="556"/>
      <c r="R119" s="556"/>
      <c r="S119" s="556"/>
      <c r="T119" s="556"/>
      <c r="U119" s="556"/>
      <c r="V119" s="557"/>
      <c r="W119" s="37" t="s">
        <v>69</v>
      </c>
      <c r="X119" s="553">
        <f>IFERROR(SUM(X114:X117),"0")</f>
        <v>600</v>
      </c>
      <c r="Y119" s="553">
        <f>IFERROR(SUM(Y114:Y117),"0")</f>
        <v>607.5</v>
      </c>
      <c r="Z119" s="37"/>
      <c r="AA119" s="554"/>
      <c r="AB119" s="554"/>
      <c r="AC119" s="554"/>
    </row>
    <row r="120" spans="1:68" ht="14.25" hidden="1" customHeight="1" x14ac:dyDescent="0.25">
      <c r="A120" s="561" t="s">
        <v>169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7"/>
      <c r="AB120" s="547"/>
      <c r="AC120" s="547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6">
        <v>4680115882652</v>
      </c>
      <c r="E121" s="567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6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9"/>
      <c r="R121" s="569"/>
      <c r="S121" s="569"/>
      <c r="T121" s="570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6">
        <v>4680115880238</v>
      </c>
      <c r="E122" s="567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9"/>
      <c r="R122" s="569"/>
      <c r="S122" s="569"/>
      <c r="T122" s="570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4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5"/>
      <c r="P123" s="555" t="s">
        <v>71</v>
      </c>
      <c r="Q123" s="556"/>
      <c r="R123" s="556"/>
      <c r="S123" s="556"/>
      <c r="T123" s="556"/>
      <c r="U123" s="556"/>
      <c r="V123" s="557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5"/>
      <c r="P124" s="555" t="s">
        <v>71</v>
      </c>
      <c r="Q124" s="556"/>
      <c r="R124" s="556"/>
      <c r="S124" s="556"/>
      <c r="T124" s="556"/>
      <c r="U124" s="556"/>
      <c r="V124" s="557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560" t="s">
        <v>229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6"/>
      <c r="AB125" s="546"/>
      <c r="AC125" s="546"/>
    </row>
    <row r="126" spans="1:68" ht="14.25" hidden="1" customHeight="1" x14ac:dyDescent="0.25">
      <c r="A126" s="561" t="s">
        <v>103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7"/>
      <c r="AB126" s="547"/>
      <c r="AC126" s="547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6">
        <v>4680115882577</v>
      </c>
      <c r="E127" s="567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6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9"/>
      <c r="R127" s="569"/>
      <c r="S127" s="569"/>
      <c r="T127" s="570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6">
        <v>4680115882577</v>
      </c>
      <c r="E128" s="567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6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9"/>
      <c r="R128" s="569"/>
      <c r="S128" s="569"/>
      <c r="T128" s="570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4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5"/>
      <c r="P129" s="555" t="s">
        <v>71</v>
      </c>
      <c r="Q129" s="556"/>
      <c r="R129" s="556"/>
      <c r="S129" s="556"/>
      <c r="T129" s="556"/>
      <c r="U129" s="556"/>
      <c r="V129" s="557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5"/>
      <c r="P130" s="555" t="s">
        <v>71</v>
      </c>
      <c r="Q130" s="556"/>
      <c r="R130" s="556"/>
      <c r="S130" s="556"/>
      <c r="T130" s="556"/>
      <c r="U130" s="556"/>
      <c r="V130" s="557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61" t="s">
        <v>64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7"/>
      <c r="AB131" s="547"/>
      <c r="AC131" s="547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6">
        <v>4680115883444</v>
      </c>
      <c r="E132" s="567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9"/>
      <c r="R132" s="569"/>
      <c r="S132" s="569"/>
      <c r="T132" s="570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6">
        <v>4680115883444</v>
      </c>
      <c r="E133" s="567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6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9"/>
      <c r="R133" s="569"/>
      <c r="S133" s="569"/>
      <c r="T133" s="570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4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5"/>
      <c r="P134" s="555" t="s">
        <v>71</v>
      </c>
      <c r="Q134" s="556"/>
      <c r="R134" s="556"/>
      <c r="S134" s="556"/>
      <c r="T134" s="556"/>
      <c r="U134" s="556"/>
      <c r="V134" s="557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5"/>
      <c r="P135" s="555" t="s">
        <v>71</v>
      </c>
      <c r="Q135" s="556"/>
      <c r="R135" s="556"/>
      <c r="S135" s="556"/>
      <c r="T135" s="556"/>
      <c r="U135" s="556"/>
      <c r="V135" s="557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61" t="s">
        <v>73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7"/>
      <c r="AB136" s="547"/>
      <c r="AC136" s="547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6">
        <v>4680115882584</v>
      </c>
      <c r="E137" s="567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9"/>
      <c r="R137" s="569"/>
      <c r="S137" s="569"/>
      <c r="T137" s="570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6">
        <v>4680115882584</v>
      </c>
      <c r="E138" s="567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9"/>
      <c r="R138" s="569"/>
      <c r="S138" s="569"/>
      <c r="T138" s="570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4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5"/>
      <c r="P139" s="555" t="s">
        <v>71</v>
      </c>
      <c r="Q139" s="556"/>
      <c r="R139" s="556"/>
      <c r="S139" s="556"/>
      <c r="T139" s="556"/>
      <c r="U139" s="556"/>
      <c r="V139" s="557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5"/>
      <c r="P140" s="555" t="s">
        <v>71</v>
      </c>
      <c r="Q140" s="556"/>
      <c r="R140" s="556"/>
      <c r="S140" s="556"/>
      <c r="T140" s="556"/>
      <c r="U140" s="556"/>
      <c r="V140" s="557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560" t="s">
        <v>101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6"/>
      <c r="AB141" s="546"/>
      <c r="AC141" s="546"/>
    </row>
    <row r="142" spans="1:68" ht="14.25" hidden="1" customHeight="1" x14ac:dyDescent="0.25">
      <c r="A142" s="561" t="s">
        <v>103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7"/>
      <c r="AB142" s="547"/>
      <c r="AC142" s="547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6">
        <v>4607091384604</v>
      </c>
      <c r="E143" s="567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9"/>
      <c r="R143" s="569"/>
      <c r="S143" s="569"/>
      <c r="T143" s="570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4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65"/>
      <c r="P144" s="555" t="s">
        <v>71</v>
      </c>
      <c r="Q144" s="556"/>
      <c r="R144" s="556"/>
      <c r="S144" s="556"/>
      <c r="T144" s="556"/>
      <c r="U144" s="556"/>
      <c r="V144" s="557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5"/>
      <c r="P145" s="555" t="s">
        <v>71</v>
      </c>
      <c r="Q145" s="556"/>
      <c r="R145" s="556"/>
      <c r="S145" s="556"/>
      <c r="T145" s="556"/>
      <c r="U145" s="556"/>
      <c r="V145" s="557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61" t="s">
        <v>64</v>
      </c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  <c r="U146" s="559"/>
      <c r="V146" s="559"/>
      <c r="W146" s="559"/>
      <c r="X146" s="559"/>
      <c r="Y146" s="559"/>
      <c r="Z146" s="559"/>
      <c r="AA146" s="547"/>
      <c r="AB146" s="547"/>
      <c r="AC146" s="54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66">
        <v>4607091387667</v>
      </c>
      <c r="E147" s="567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8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9"/>
      <c r="R147" s="569"/>
      <c r="S147" s="569"/>
      <c r="T147" s="570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6">
        <v>4607091387636</v>
      </c>
      <c r="E148" s="567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9"/>
      <c r="R148" s="569"/>
      <c r="S148" s="569"/>
      <c r="T148" s="570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6">
        <v>4607091382426</v>
      </c>
      <c r="E149" s="567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5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9"/>
      <c r="R149" s="569"/>
      <c r="S149" s="569"/>
      <c r="T149" s="570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4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65"/>
      <c r="P150" s="555" t="s">
        <v>71</v>
      </c>
      <c r="Q150" s="556"/>
      <c r="R150" s="556"/>
      <c r="S150" s="556"/>
      <c r="T150" s="556"/>
      <c r="U150" s="556"/>
      <c r="V150" s="557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5"/>
      <c r="P151" s="555" t="s">
        <v>71</v>
      </c>
      <c r="Q151" s="556"/>
      <c r="R151" s="556"/>
      <c r="S151" s="556"/>
      <c r="T151" s="556"/>
      <c r="U151" s="556"/>
      <c r="V151" s="557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562" t="s">
        <v>253</v>
      </c>
      <c r="B152" s="563"/>
      <c r="C152" s="563"/>
      <c r="D152" s="563"/>
      <c r="E152" s="563"/>
      <c r="F152" s="563"/>
      <c r="G152" s="563"/>
      <c r="H152" s="563"/>
      <c r="I152" s="563"/>
      <c r="J152" s="563"/>
      <c r="K152" s="563"/>
      <c r="L152" s="563"/>
      <c r="M152" s="563"/>
      <c r="N152" s="563"/>
      <c r="O152" s="563"/>
      <c r="P152" s="563"/>
      <c r="Q152" s="563"/>
      <c r="R152" s="563"/>
      <c r="S152" s="563"/>
      <c r="T152" s="563"/>
      <c r="U152" s="563"/>
      <c r="V152" s="563"/>
      <c r="W152" s="563"/>
      <c r="X152" s="563"/>
      <c r="Y152" s="563"/>
      <c r="Z152" s="563"/>
      <c r="AA152" s="48"/>
      <c r="AB152" s="48"/>
      <c r="AC152" s="48"/>
    </row>
    <row r="153" spans="1:68" ht="16.5" hidden="1" customHeight="1" x14ac:dyDescent="0.25">
      <c r="A153" s="560" t="s">
        <v>254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6"/>
      <c r="AB153" s="546"/>
      <c r="AC153" s="546"/>
    </row>
    <row r="154" spans="1:68" ht="14.25" hidden="1" customHeight="1" x14ac:dyDescent="0.25">
      <c r="A154" s="561" t="s">
        <v>139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7"/>
      <c r="AB154" s="547"/>
      <c r="AC154" s="547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6">
        <v>4680115886223</v>
      </c>
      <c r="E155" s="567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8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9"/>
      <c r="R155" s="569"/>
      <c r="S155" s="569"/>
      <c r="T155" s="570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4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65"/>
      <c r="P156" s="555" t="s">
        <v>71</v>
      </c>
      <c r="Q156" s="556"/>
      <c r="R156" s="556"/>
      <c r="S156" s="556"/>
      <c r="T156" s="556"/>
      <c r="U156" s="556"/>
      <c r="V156" s="557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5"/>
      <c r="P157" s="555" t="s">
        <v>71</v>
      </c>
      <c r="Q157" s="556"/>
      <c r="R157" s="556"/>
      <c r="S157" s="556"/>
      <c r="T157" s="556"/>
      <c r="U157" s="556"/>
      <c r="V157" s="557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61" t="s">
        <v>64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  <c r="U158" s="559"/>
      <c r="V158" s="559"/>
      <c r="W158" s="559"/>
      <c r="X158" s="559"/>
      <c r="Y158" s="559"/>
      <c r="Z158" s="559"/>
      <c r="AA158" s="547"/>
      <c r="AB158" s="547"/>
      <c r="AC158" s="547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66">
        <v>4680115880993</v>
      </c>
      <c r="E159" s="567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9"/>
      <c r="R159" s="569"/>
      <c r="S159" s="569"/>
      <c r="T159" s="570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6">
        <v>4680115881761</v>
      </c>
      <c r="E160" s="567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9"/>
      <c r="R160" s="569"/>
      <c r="S160" s="569"/>
      <c r="T160" s="570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6">
        <v>4680115881563</v>
      </c>
      <c r="E161" s="567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9"/>
      <c r="R161" s="569"/>
      <c r="S161" s="569"/>
      <c r="T161" s="570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66">
        <v>4680115880986</v>
      </c>
      <c r="E162" s="567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9"/>
      <c r="R162" s="569"/>
      <c r="S162" s="569"/>
      <c r="T162" s="570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6">
        <v>4680115881785</v>
      </c>
      <c r="E163" s="567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9"/>
      <c r="R163" s="569"/>
      <c r="S163" s="569"/>
      <c r="T163" s="570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6">
        <v>4680115886537</v>
      </c>
      <c r="E164" s="567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9"/>
      <c r="R164" s="569"/>
      <c r="S164" s="569"/>
      <c r="T164" s="570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6">
        <v>4680115881679</v>
      </c>
      <c r="E165" s="567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9"/>
      <c r="R165" s="569"/>
      <c r="S165" s="569"/>
      <c r="T165" s="570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6">
        <v>4680115880191</v>
      </c>
      <c r="E166" s="567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8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9"/>
      <c r="R166" s="569"/>
      <c r="S166" s="569"/>
      <c r="T166" s="570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6">
        <v>4680115883963</v>
      </c>
      <c r="E167" s="567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9"/>
      <c r="R167" s="569"/>
      <c r="S167" s="569"/>
      <c r="T167" s="570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4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65"/>
      <c r="P168" s="555" t="s">
        <v>71</v>
      </c>
      <c r="Q168" s="556"/>
      <c r="R168" s="556"/>
      <c r="S168" s="556"/>
      <c r="T168" s="556"/>
      <c r="U168" s="556"/>
      <c r="V168" s="557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hidden="1" x14ac:dyDescent="0.2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5"/>
      <c r="P169" s="555" t="s">
        <v>71</v>
      </c>
      <c r="Q169" s="556"/>
      <c r="R169" s="556"/>
      <c r="S169" s="556"/>
      <c r="T169" s="556"/>
      <c r="U169" s="556"/>
      <c r="V169" s="557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hidden="1" customHeight="1" x14ac:dyDescent="0.25">
      <c r="A170" s="561" t="s">
        <v>95</v>
      </c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  <c r="U170" s="559"/>
      <c r="V170" s="559"/>
      <c r="W170" s="559"/>
      <c r="X170" s="559"/>
      <c r="Y170" s="559"/>
      <c r="Z170" s="559"/>
      <c r="AA170" s="547"/>
      <c r="AB170" s="547"/>
      <c r="AC170" s="547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6">
        <v>4680115886780</v>
      </c>
      <c r="E171" s="567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8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9"/>
      <c r="R171" s="569"/>
      <c r="S171" s="569"/>
      <c r="T171" s="570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6">
        <v>4680115886742</v>
      </c>
      <c r="E172" s="567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7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9"/>
      <c r="R172" s="569"/>
      <c r="S172" s="569"/>
      <c r="T172" s="570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6">
        <v>4680115886766</v>
      </c>
      <c r="E173" s="567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3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9"/>
      <c r="R173" s="569"/>
      <c r="S173" s="569"/>
      <c r="T173" s="570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4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65"/>
      <c r="P174" s="555" t="s">
        <v>71</v>
      </c>
      <c r="Q174" s="556"/>
      <c r="R174" s="556"/>
      <c r="S174" s="556"/>
      <c r="T174" s="556"/>
      <c r="U174" s="556"/>
      <c r="V174" s="557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5"/>
      <c r="P175" s="555" t="s">
        <v>71</v>
      </c>
      <c r="Q175" s="556"/>
      <c r="R175" s="556"/>
      <c r="S175" s="556"/>
      <c r="T175" s="556"/>
      <c r="U175" s="556"/>
      <c r="V175" s="557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61" t="s">
        <v>291</v>
      </c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  <c r="U176" s="559"/>
      <c r="V176" s="559"/>
      <c r="W176" s="559"/>
      <c r="X176" s="559"/>
      <c r="Y176" s="559"/>
      <c r="Z176" s="559"/>
      <c r="AA176" s="547"/>
      <c r="AB176" s="547"/>
      <c r="AC176" s="547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6">
        <v>4680115886797</v>
      </c>
      <c r="E177" s="567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6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9"/>
      <c r="R177" s="569"/>
      <c r="S177" s="569"/>
      <c r="T177" s="570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4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65"/>
      <c r="P178" s="555" t="s">
        <v>71</v>
      </c>
      <c r="Q178" s="556"/>
      <c r="R178" s="556"/>
      <c r="S178" s="556"/>
      <c r="T178" s="556"/>
      <c r="U178" s="556"/>
      <c r="V178" s="557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5"/>
      <c r="P179" s="555" t="s">
        <v>71</v>
      </c>
      <c r="Q179" s="556"/>
      <c r="R179" s="556"/>
      <c r="S179" s="556"/>
      <c r="T179" s="556"/>
      <c r="U179" s="556"/>
      <c r="V179" s="557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560" t="s">
        <v>294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6"/>
      <c r="AB180" s="546"/>
      <c r="AC180" s="546"/>
    </row>
    <row r="181" spans="1:68" ht="14.25" hidden="1" customHeight="1" x14ac:dyDescent="0.25">
      <c r="A181" s="561" t="s">
        <v>103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7"/>
      <c r="AB181" s="547"/>
      <c r="AC181" s="547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6">
        <v>4680115881402</v>
      </c>
      <c r="E182" s="567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9"/>
      <c r="R182" s="569"/>
      <c r="S182" s="569"/>
      <c r="T182" s="570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6">
        <v>4680115881396</v>
      </c>
      <c r="E183" s="567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6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9"/>
      <c r="R183" s="569"/>
      <c r="S183" s="569"/>
      <c r="T183" s="570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4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65"/>
      <c r="P184" s="555" t="s">
        <v>71</v>
      </c>
      <c r="Q184" s="556"/>
      <c r="R184" s="556"/>
      <c r="S184" s="556"/>
      <c r="T184" s="556"/>
      <c r="U184" s="556"/>
      <c r="V184" s="557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5"/>
      <c r="P185" s="555" t="s">
        <v>71</v>
      </c>
      <c r="Q185" s="556"/>
      <c r="R185" s="556"/>
      <c r="S185" s="556"/>
      <c r="T185" s="556"/>
      <c r="U185" s="556"/>
      <c r="V185" s="557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61" t="s">
        <v>139</v>
      </c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47"/>
      <c r="AB186" s="547"/>
      <c r="AC186" s="547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6">
        <v>4680115882935</v>
      </c>
      <c r="E187" s="567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7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9"/>
      <c r="R187" s="569"/>
      <c r="S187" s="569"/>
      <c r="T187" s="570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6">
        <v>4680115880764</v>
      </c>
      <c r="E188" s="567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6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9"/>
      <c r="R188" s="569"/>
      <c r="S188" s="569"/>
      <c r="T188" s="570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4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65"/>
      <c r="P189" s="555" t="s">
        <v>71</v>
      </c>
      <c r="Q189" s="556"/>
      <c r="R189" s="556"/>
      <c r="S189" s="556"/>
      <c r="T189" s="556"/>
      <c r="U189" s="556"/>
      <c r="V189" s="557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5"/>
      <c r="P190" s="555" t="s">
        <v>71</v>
      </c>
      <c r="Q190" s="556"/>
      <c r="R190" s="556"/>
      <c r="S190" s="556"/>
      <c r="T190" s="556"/>
      <c r="U190" s="556"/>
      <c r="V190" s="557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61" t="s">
        <v>64</v>
      </c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  <c r="U191" s="559"/>
      <c r="V191" s="559"/>
      <c r="W191" s="559"/>
      <c r="X191" s="559"/>
      <c r="Y191" s="559"/>
      <c r="Z191" s="559"/>
      <c r="AA191" s="547"/>
      <c r="AB191" s="547"/>
      <c r="AC191" s="547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66">
        <v>4680115882683</v>
      </c>
      <c r="E192" s="567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9"/>
      <c r="R192" s="569"/>
      <c r="S192" s="569"/>
      <c r="T192" s="570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66">
        <v>4680115882690</v>
      </c>
      <c r="E193" s="567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9"/>
      <c r="R193" s="569"/>
      <c r="S193" s="569"/>
      <c r="T193" s="570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66">
        <v>4680115882669</v>
      </c>
      <c r="E194" s="567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9"/>
      <c r="R194" s="569"/>
      <c r="S194" s="569"/>
      <c r="T194" s="570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66">
        <v>4680115882676</v>
      </c>
      <c r="E195" s="567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66">
        <v>4680115884014</v>
      </c>
      <c r="E196" s="567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6">
        <v>4680115884007</v>
      </c>
      <c r="E197" s="567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6">
        <v>4680115884038</v>
      </c>
      <c r="E198" s="567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6">
        <v>4680115884021</v>
      </c>
      <c r="E199" s="567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4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65"/>
      <c r="P200" s="555" t="s">
        <v>71</v>
      </c>
      <c r="Q200" s="556"/>
      <c r="R200" s="556"/>
      <c r="S200" s="556"/>
      <c r="T200" s="556"/>
      <c r="U200" s="556"/>
      <c r="V200" s="557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hidden="1" x14ac:dyDescent="0.2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5"/>
      <c r="P201" s="555" t="s">
        <v>71</v>
      </c>
      <c r="Q201" s="556"/>
      <c r="R201" s="556"/>
      <c r="S201" s="556"/>
      <c r="T201" s="556"/>
      <c r="U201" s="556"/>
      <c r="V201" s="557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hidden="1" customHeight="1" x14ac:dyDescent="0.25">
      <c r="A202" s="561" t="s">
        <v>73</v>
      </c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  <c r="U202" s="559"/>
      <c r="V202" s="559"/>
      <c r="W202" s="559"/>
      <c r="X202" s="559"/>
      <c r="Y202" s="559"/>
      <c r="Z202" s="559"/>
      <c r="AA202" s="547"/>
      <c r="AB202" s="547"/>
      <c r="AC202" s="547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6">
        <v>4680115881594</v>
      </c>
      <c r="E203" s="567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9"/>
      <c r="R203" s="569"/>
      <c r="S203" s="569"/>
      <c r="T203" s="570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6">
        <v>4680115881617</v>
      </c>
      <c r="E204" s="567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9"/>
      <c r="R204" s="569"/>
      <c r="S204" s="569"/>
      <c r="T204" s="570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6">
        <v>4680115880573</v>
      </c>
      <c r="E205" s="567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7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9"/>
      <c r="R205" s="569"/>
      <c r="S205" s="569"/>
      <c r="T205" s="570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66">
        <v>4680115882195</v>
      </c>
      <c r="E206" s="567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6">
        <v>4680115882607</v>
      </c>
      <c r="E207" s="567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9"/>
      <c r="R207" s="569"/>
      <c r="S207" s="569"/>
      <c r="T207" s="570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4301051666</v>
      </c>
      <c r="D208" s="566">
        <v>4680115880092</v>
      </c>
      <c r="E208" s="567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4301051668</v>
      </c>
      <c r="D209" s="566">
        <v>4680115880221</v>
      </c>
      <c r="E209" s="567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6">
        <v>4680115880504</v>
      </c>
      <c r="E210" s="567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9"/>
      <c r="R210" s="569"/>
      <c r="S210" s="569"/>
      <c r="T210" s="570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66">
        <v>4680115882164</v>
      </c>
      <c r="E211" s="567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4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65"/>
      <c r="P212" s="555" t="s">
        <v>71</v>
      </c>
      <c r="Q212" s="556"/>
      <c r="R212" s="556"/>
      <c r="S212" s="556"/>
      <c r="T212" s="556"/>
      <c r="U212" s="556"/>
      <c r="V212" s="557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hidden="1" x14ac:dyDescent="0.2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5"/>
      <c r="P213" s="555" t="s">
        <v>71</v>
      </c>
      <c r="Q213" s="556"/>
      <c r="R213" s="556"/>
      <c r="S213" s="556"/>
      <c r="T213" s="556"/>
      <c r="U213" s="556"/>
      <c r="V213" s="557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hidden="1" customHeight="1" x14ac:dyDescent="0.25">
      <c r="A214" s="561" t="s">
        <v>169</v>
      </c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  <c r="U214" s="559"/>
      <c r="V214" s="559"/>
      <c r="W214" s="559"/>
      <c r="X214" s="559"/>
      <c r="Y214" s="559"/>
      <c r="Z214" s="559"/>
      <c r="AA214" s="547"/>
      <c r="AB214" s="547"/>
      <c r="AC214" s="547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6">
        <v>4680115880818</v>
      </c>
      <c r="E215" s="567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9"/>
      <c r="R215" s="569"/>
      <c r="S215" s="569"/>
      <c r="T215" s="570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6">
        <v>4680115880801</v>
      </c>
      <c r="E216" s="567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9"/>
      <c r="R216" s="569"/>
      <c r="S216" s="569"/>
      <c r="T216" s="570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4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65"/>
      <c r="P217" s="555" t="s">
        <v>71</v>
      </c>
      <c r="Q217" s="556"/>
      <c r="R217" s="556"/>
      <c r="S217" s="556"/>
      <c r="T217" s="556"/>
      <c r="U217" s="556"/>
      <c r="V217" s="557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5"/>
      <c r="P218" s="555" t="s">
        <v>71</v>
      </c>
      <c r="Q218" s="556"/>
      <c r="R218" s="556"/>
      <c r="S218" s="556"/>
      <c r="T218" s="556"/>
      <c r="U218" s="556"/>
      <c r="V218" s="557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560" t="s">
        <v>354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6"/>
      <c r="AB219" s="546"/>
      <c r="AC219" s="546"/>
    </row>
    <row r="220" spans="1:68" ht="14.25" hidden="1" customHeight="1" x14ac:dyDescent="0.25">
      <c r="A220" s="561" t="s">
        <v>103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7"/>
      <c r="AB220" s="547"/>
      <c r="AC220" s="547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6">
        <v>4680115884137</v>
      </c>
      <c r="E221" s="567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9"/>
      <c r="R221" s="569"/>
      <c r="S221" s="569"/>
      <c r="T221" s="570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6">
        <v>4680115884236</v>
      </c>
      <c r="E222" s="567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9"/>
      <c r="R222" s="569"/>
      <c r="S222" s="569"/>
      <c r="T222" s="570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6">
        <v>4680115884175</v>
      </c>
      <c r="E223" s="567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9"/>
      <c r="R223" s="569"/>
      <c r="S223" s="569"/>
      <c r="T223" s="570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6">
        <v>4680115884144</v>
      </c>
      <c r="E224" s="567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805" t="s">
        <v>366</v>
      </c>
      <c r="Q224" s="569"/>
      <c r="R224" s="569"/>
      <c r="S224" s="569"/>
      <c r="T224" s="570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6">
        <v>4680115884144</v>
      </c>
      <c r="E225" s="567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6">
        <v>4680115886551</v>
      </c>
      <c r="E226" s="567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6">
        <v>4680115884182</v>
      </c>
      <c r="E227" s="567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6">
        <v>4680115884205</v>
      </c>
      <c r="E228" s="567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595" t="s">
        <v>375</v>
      </c>
      <c r="Q228" s="569"/>
      <c r="R228" s="569"/>
      <c r="S228" s="569"/>
      <c r="T228" s="570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6">
        <v>4680115884205</v>
      </c>
      <c r="E229" s="567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9"/>
      <c r="R229" s="569"/>
      <c r="S229" s="569"/>
      <c r="T229" s="570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4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65"/>
      <c r="P230" s="555" t="s">
        <v>71</v>
      </c>
      <c r="Q230" s="556"/>
      <c r="R230" s="556"/>
      <c r="S230" s="556"/>
      <c r="T230" s="556"/>
      <c r="U230" s="556"/>
      <c r="V230" s="557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5"/>
      <c r="P231" s="555" t="s">
        <v>71</v>
      </c>
      <c r="Q231" s="556"/>
      <c r="R231" s="556"/>
      <c r="S231" s="556"/>
      <c r="T231" s="556"/>
      <c r="U231" s="556"/>
      <c r="V231" s="557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61" t="s">
        <v>139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47"/>
      <c r="AB232" s="547"/>
      <c r="AC232" s="547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6">
        <v>4680115885981</v>
      </c>
      <c r="E233" s="567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2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9"/>
      <c r="R233" s="569"/>
      <c r="S233" s="569"/>
      <c r="T233" s="570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4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65"/>
      <c r="P234" s="555" t="s">
        <v>71</v>
      </c>
      <c r="Q234" s="556"/>
      <c r="R234" s="556"/>
      <c r="S234" s="556"/>
      <c r="T234" s="556"/>
      <c r="U234" s="556"/>
      <c r="V234" s="557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5"/>
      <c r="P235" s="555" t="s">
        <v>71</v>
      </c>
      <c r="Q235" s="556"/>
      <c r="R235" s="556"/>
      <c r="S235" s="556"/>
      <c r="T235" s="556"/>
      <c r="U235" s="556"/>
      <c r="V235" s="557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61" t="s">
        <v>381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47"/>
      <c r="AB236" s="547"/>
      <c r="AC236" s="547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6">
        <v>4680115886803</v>
      </c>
      <c r="E237" s="567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855" t="s">
        <v>384</v>
      </c>
      <c r="Q237" s="569"/>
      <c r="R237" s="569"/>
      <c r="S237" s="569"/>
      <c r="T237" s="570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4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65"/>
      <c r="P238" s="555" t="s">
        <v>71</v>
      </c>
      <c r="Q238" s="556"/>
      <c r="R238" s="556"/>
      <c r="S238" s="556"/>
      <c r="T238" s="556"/>
      <c r="U238" s="556"/>
      <c r="V238" s="557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5"/>
      <c r="P239" s="555" t="s">
        <v>71</v>
      </c>
      <c r="Q239" s="556"/>
      <c r="R239" s="556"/>
      <c r="S239" s="556"/>
      <c r="T239" s="556"/>
      <c r="U239" s="556"/>
      <c r="V239" s="557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61" t="s">
        <v>386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47"/>
      <c r="AB240" s="547"/>
      <c r="AC240" s="547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6">
        <v>4680115886704</v>
      </c>
      <c r="E241" s="567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9"/>
      <c r="R241" s="569"/>
      <c r="S241" s="569"/>
      <c r="T241" s="570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6">
        <v>4680115886681</v>
      </c>
      <c r="E242" s="567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26" t="s">
        <v>392</v>
      </c>
      <c r="Q242" s="569"/>
      <c r="R242" s="569"/>
      <c r="S242" s="569"/>
      <c r="T242" s="570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6">
        <v>4680115886735</v>
      </c>
      <c r="E243" s="567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9"/>
      <c r="R243" s="569"/>
      <c r="S243" s="569"/>
      <c r="T243" s="570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6">
        <v>4680115886728</v>
      </c>
      <c r="E244" s="567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5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9"/>
      <c r="R244" s="569"/>
      <c r="S244" s="569"/>
      <c r="T244" s="570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6">
        <v>4680115886711</v>
      </c>
      <c r="E245" s="567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8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4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65"/>
      <c r="P246" s="55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5"/>
      <c r="P247" s="55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560" t="s">
        <v>400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6"/>
      <c r="AB248" s="546"/>
      <c r="AC248" s="546"/>
    </row>
    <row r="249" spans="1:68" ht="14.25" hidden="1" customHeight="1" x14ac:dyDescent="0.25">
      <c r="A249" s="561" t="s">
        <v>103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6">
        <v>4680115885837</v>
      </c>
      <c r="E250" s="567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9"/>
      <c r="R250" s="569"/>
      <c r="S250" s="569"/>
      <c r="T250" s="570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6">
        <v>4680115885851</v>
      </c>
      <c r="E251" s="567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6">
        <v>4680115885806</v>
      </c>
      <c r="E252" s="567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51">
        <v>1200</v>
      </c>
      <c r="Y252" s="552">
        <f>IFERROR(IF(X252="",0,CEILING((X252/$H252),1)*$H252),"")</f>
        <v>1209.6000000000001</v>
      </c>
      <c r="Z252" s="36">
        <f>IFERROR(IF(Y252=0,"",ROUNDUP(Y252/H252,0)*0.01898),"")</f>
        <v>2.1257600000000001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1248.3333333333333</v>
      </c>
      <c r="BN252" s="64">
        <f>IFERROR(Y252*I252/H252,"0")</f>
        <v>1258.3200000000002</v>
      </c>
      <c r="BO252" s="64">
        <f>IFERROR(1/J252*(X252/H252),"0")</f>
        <v>1.7361111111111109</v>
      </c>
      <c r="BP252" s="64">
        <f>IFERROR(1/J252*(Y252/H252),"0")</f>
        <v>1.75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6">
        <v>4680115885844</v>
      </c>
      <c r="E253" s="567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6">
        <v>4680115885820</v>
      </c>
      <c r="E254" s="567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4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65"/>
      <c r="P255" s="55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111.1111111111111</v>
      </c>
      <c r="Y255" s="553">
        <f>IFERROR(Y250/H250,"0")+IFERROR(Y251/H251,"0")+IFERROR(Y252/H252,"0")+IFERROR(Y253/H253,"0")+IFERROR(Y254/H254,"0")</f>
        <v>112</v>
      </c>
      <c r="Z255" s="553">
        <f>IFERROR(IF(Z250="",0,Z250),"0")+IFERROR(IF(Z251="",0,Z251),"0")+IFERROR(IF(Z252="",0,Z252),"0")+IFERROR(IF(Z253="",0,Z253),"0")+IFERROR(IF(Z254="",0,Z254),"0")</f>
        <v>2.1257600000000001</v>
      </c>
      <c r="AA255" s="554"/>
      <c r="AB255" s="554"/>
      <c r="AC255" s="554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5"/>
      <c r="P256" s="55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1200</v>
      </c>
      <c r="Y256" s="553">
        <f>IFERROR(SUM(Y250:Y254),"0")</f>
        <v>1209.6000000000001</v>
      </c>
      <c r="Z256" s="37"/>
      <c r="AA256" s="554"/>
      <c r="AB256" s="554"/>
      <c r="AC256" s="554"/>
    </row>
    <row r="257" spans="1:68" ht="16.5" hidden="1" customHeight="1" x14ac:dyDescent="0.25">
      <c r="A257" s="560" t="s">
        <v>416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6"/>
      <c r="AB257" s="546"/>
      <c r="AC257" s="546"/>
    </row>
    <row r="258" spans="1:68" ht="14.25" hidden="1" customHeight="1" x14ac:dyDescent="0.25">
      <c r="A258" s="561" t="s">
        <v>103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6">
        <v>4607091383423</v>
      </c>
      <c r="E259" s="567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9"/>
      <c r="R259" s="569"/>
      <c r="S259" s="569"/>
      <c r="T259" s="570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6">
        <v>4680115886957</v>
      </c>
      <c r="E260" s="567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807" t="s">
        <v>421</v>
      </c>
      <c r="Q260" s="569"/>
      <c r="R260" s="569"/>
      <c r="S260" s="569"/>
      <c r="T260" s="570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6">
        <v>4680115885660</v>
      </c>
      <c r="E261" s="567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6">
        <v>4680115886773</v>
      </c>
      <c r="E262" s="567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00" t="s">
        <v>428</v>
      </c>
      <c r="Q262" s="569"/>
      <c r="R262" s="569"/>
      <c r="S262" s="569"/>
      <c r="T262" s="570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4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65"/>
      <c r="P263" s="55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5"/>
      <c r="P264" s="55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560" t="s">
        <v>430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6"/>
      <c r="AB265" s="546"/>
      <c r="AC265" s="546"/>
    </row>
    <row r="266" spans="1:68" ht="14.25" hidden="1" customHeight="1" x14ac:dyDescent="0.25">
      <c r="A266" s="561" t="s">
        <v>73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6">
        <v>4680115886186</v>
      </c>
      <c r="E267" s="567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9"/>
      <c r="R267" s="569"/>
      <c r="S267" s="569"/>
      <c r="T267" s="570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6">
        <v>4680115881228</v>
      </c>
      <c r="E268" s="567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6">
        <v>4680115881211</v>
      </c>
      <c r="E269" s="567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9"/>
      <c r="R269" s="569"/>
      <c r="S269" s="569"/>
      <c r="T269" s="570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4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65"/>
      <c r="P270" s="55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5"/>
      <c r="P271" s="55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560" t="s">
        <v>440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6"/>
      <c r="AB272" s="546"/>
      <c r="AC272" s="546"/>
    </row>
    <row r="273" spans="1:68" ht="14.25" hidden="1" customHeight="1" x14ac:dyDescent="0.25">
      <c r="A273" s="561" t="s">
        <v>64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6">
        <v>4680115880344</v>
      </c>
      <c r="E274" s="567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0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9"/>
      <c r="R274" s="569"/>
      <c r="S274" s="569"/>
      <c r="T274" s="570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4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65"/>
      <c r="P275" s="55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5"/>
      <c r="P276" s="55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1" t="s">
        <v>73</v>
      </c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  <c r="U277" s="559"/>
      <c r="V277" s="559"/>
      <c r="W277" s="559"/>
      <c r="X277" s="559"/>
      <c r="Y277" s="559"/>
      <c r="Z277" s="559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6">
        <v>4680115884618</v>
      </c>
      <c r="E278" s="567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9"/>
      <c r="R278" s="569"/>
      <c r="S278" s="569"/>
      <c r="T278" s="570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4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65"/>
      <c r="P279" s="55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5"/>
      <c r="P280" s="55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560" t="s">
        <v>447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6"/>
      <c r="AB281" s="546"/>
      <c r="AC281" s="546"/>
    </row>
    <row r="282" spans="1:68" ht="14.25" hidden="1" customHeight="1" x14ac:dyDescent="0.25">
      <c r="A282" s="561" t="s">
        <v>103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6">
        <v>4680115883703</v>
      </c>
      <c r="E283" s="567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9"/>
      <c r="R283" s="569"/>
      <c r="S283" s="569"/>
      <c r="T283" s="570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4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65"/>
      <c r="P284" s="55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5"/>
      <c r="P285" s="55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560" t="s">
        <v>452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6"/>
      <c r="AB286" s="546"/>
      <c r="AC286" s="546"/>
    </row>
    <row r="287" spans="1:68" ht="14.25" hidden="1" customHeight="1" x14ac:dyDescent="0.25">
      <c r="A287" s="561" t="s">
        <v>103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6">
        <v>4607091386004</v>
      </c>
      <c r="E288" s="567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5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9"/>
      <c r="R288" s="569"/>
      <c r="S288" s="569"/>
      <c r="T288" s="570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6">
        <v>4680115885615</v>
      </c>
      <c r="E289" s="567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51">
        <v>200</v>
      </c>
      <c r="Y289" s="552">
        <f t="shared" si="33"/>
        <v>205.20000000000002</v>
      </c>
      <c r="Z289" s="36">
        <f>IFERROR(IF(Y289=0,"",ROUNDUP(Y289/H289,0)*0.01898),"")</f>
        <v>0.36062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208.05555555555554</v>
      </c>
      <c r="BN289" s="64">
        <f t="shared" si="35"/>
        <v>213.46499999999997</v>
      </c>
      <c r="BO289" s="64">
        <f t="shared" si="36"/>
        <v>0.28935185185185186</v>
      </c>
      <c r="BP289" s="64">
        <f t="shared" si="37"/>
        <v>0.296875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66">
        <v>4680115885646</v>
      </c>
      <c r="E290" s="567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66">
        <v>4680115885554</v>
      </c>
      <c r="E291" s="567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66">
        <v>4680115885622</v>
      </c>
      <c r="E292" s="567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66">
        <v>4680115885608</v>
      </c>
      <c r="E293" s="567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4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5"/>
      <c r="P294" s="55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18.518518518518519</v>
      </c>
      <c r="Y294" s="553">
        <f>IFERROR(Y288/H288,"0")+IFERROR(Y289/H289,"0")+IFERROR(Y290/H290,"0")+IFERROR(Y291/H291,"0")+IFERROR(Y292/H292,"0")+IFERROR(Y293/H293,"0")</f>
        <v>19</v>
      </c>
      <c r="Z294" s="553">
        <f>IFERROR(IF(Z288="",0,Z288),"0")+IFERROR(IF(Z289="",0,Z289),"0")+IFERROR(IF(Z290="",0,Z290),"0")+IFERROR(IF(Z291="",0,Z291),"0")+IFERROR(IF(Z292="",0,Z292),"0")+IFERROR(IF(Z293="",0,Z293),"0")</f>
        <v>0.36062</v>
      </c>
      <c r="AA294" s="554"/>
      <c r="AB294" s="554"/>
      <c r="AC294" s="554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5"/>
      <c r="P295" s="55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200</v>
      </c>
      <c r="Y295" s="553">
        <f>IFERROR(SUM(Y288:Y293),"0")</f>
        <v>205.20000000000002</v>
      </c>
      <c r="Z295" s="37"/>
      <c r="AA295" s="554"/>
      <c r="AB295" s="554"/>
      <c r="AC295" s="554"/>
    </row>
    <row r="296" spans="1:68" ht="14.25" hidden="1" customHeight="1" x14ac:dyDescent="0.25">
      <c r="A296" s="561" t="s">
        <v>64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7"/>
      <c r="AB296" s="547"/>
      <c r="AC296" s="547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66">
        <v>4607091387193</v>
      </c>
      <c r="E297" s="567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9"/>
      <c r="R297" s="569"/>
      <c r="S297" s="569"/>
      <c r="T297" s="570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6">
        <v>4607091387230</v>
      </c>
      <c r="E298" s="567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9"/>
      <c r="R298" s="569"/>
      <c r="S298" s="569"/>
      <c r="T298" s="570"/>
      <c r="U298" s="34"/>
      <c r="V298" s="34"/>
      <c r="W298" s="35" t="s">
        <v>69</v>
      </c>
      <c r="X298" s="551">
        <v>500</v>
      </c>
      <c r="Y298" s="552">
        <f t="shared" si="38"/>
        <v>504</v>
      </c>
      <c r="Z298" s="36">
        <f>IFERROR(IF(Y298=0,"",ROUNDUP(Y298/H298,0)*0.00902),"")</f>
        <v>1.0824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532.14285714285711</v>
      </c>
      <c r="BN298" s="64">
        <f t="shared" si="40"/>
        <v>536.39999999999986</v>
      </c>
      <c r="BO298" s="64">
        <f t="shared" si="41"/>
        <v>0.90187590187590183</v>
      </c>
      <c r="BP298" s="64">
        <f t="shared" si="42"/>
        <v>0.90909090909090917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6">
        <v>4607091387292</v>
      </c>
      <c r="E299" s="567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66">
        <v>4607091387285</v>
      </c>
      <c r="E300" s="567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66">
        <v>4607091389845</v>
      </c>
      <c r="E301" s="567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1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6">
        <v>4680115882881</v>
      </c>
      <c r="E302" s="567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8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9"/>
      <c r="R302" s="569"/>
      <c r="S302" s="569"/>
      <c r="T302" s="570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6">
        <v>4607091383836</v>
      </c>
      <c r="E303" s="567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5"/>
      <c r="P304" s="55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119.04761904761904</v>
      </c>
      <c r="Y304" s="553">
        <f>IFERROR(Y297/H297,"0")+IFERROR(Y298/H298,"0")+IFERROR(Y299/H299,"0")+IFERROR(Y300/H300,"0")+IFERROR(Y301/H301,"0")+IFERROR(Y302/H302,"0")+IFERROR(Y303/H303,"0")</f>
        <v>120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1.0824</v>
      </c>
      <c r="AA304" s="554"/>
      <c r="AB304" s="554"/>
      <c r="AC304" s="554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5"/>
      <c r="P305" s="55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500</v>
      </c>
      <c r="Y305" s="553">
        <f>IFERROR(SUM(Y297:Y303),"0")</f>
        <v>504</v>
      </c>
      <c r="Z305" s="37"/>
      <c r="AA305" s="554"/>
      <c r="AB305" s="554"/>
      <c r="AC305" s="554"/>
    </row>
    <row r="306" spans="1:68" ht="14.25" hidden="1" customHeight="1" x14ac:dyDescent="0.25">
      <c r="A306" s="561" t="s">
        <v>73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7"/>
      <c r="AB306" s="547"/>
      <c r="AC306" s="547"/>
    </row>
    <row r="307" spans="1:68" ht="27" hidden="1" customHeight="1" x14ac:dyDescent="0.25">
      <c r="A307" s="54" t="s">
        <v>489</v>
      </c>
      <c r="B307" s="54" t="s">
        <v>490</v>
      </c>
      <c r="C307" s="31">
        <v>4301051100</v>
      </c>
      <c r="D307" s="566">
        <v>4607091387766</v>
      </c>
      <c r="E307" s="567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9"/>
      <c r="R307" s="569"/>
      <c r="S307" s="569"/>
      <c r="T307" s="570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6">
        <v>4607091387957</v>
      </c>
      <c r="E308" s="567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9"/>
      <c r="R308" s="569"/>
      <c r="S308" s="569"/>
      <c r="T308" s="570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6">
        <v>4607091387964</v>
      </c>
      <c r="E309" s="567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8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9"/>
      <c r="R309" s="569"/>
      <c r="S309" s="569"/>
      <c r="T309" s="570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66">
        <v>4680115884588</v>
      </c>
      <c r="E310" s="567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9"/>
      <c r="R310" s="569"/>
      <c r="S310" s="569"/>
      <c r="T310" s="570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6">
        <v>4607091387513</v>
      </c>
      <c r="E311" s="567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4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5"/>
      <c r="P312" s="55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5"/>
      <c r="P313" s="55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61" t="s">
        <v>169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66">
        <v>4607091380880</v>
      </c>
      <c r="E315" s="567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9"/>
      <c r="R315" s="569"/>
      <c r="S315" s="569"/>
      <c r="T315" s="570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66">
        <v>4607091384482</v>
      </c>
      <c r="E316" s="567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9"/>
      <c r="R316" s="569"/>
      <c r="S316" s="569"/>
      <c r="T316" s="570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66">
        <v>4607091380897</v>
      </c>
      <c r="E317" s="567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3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4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5"/>
      <c r="P318" s="55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5"/>
      <c r="P319" s="55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1" t="s">
        <v>95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6">
        <v>4607091388381</v>
      </c>
      <c r="E321" s="567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82" t="s">
        <v>515</v>
      </c>
      <c r="Q321" s="569"/>
      <c r="R321" s="569"/>
      <c r="S321" s="569"/>
      <c r="T321" s="570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66">
        <v>4607091388374</v>
      </c>
      <c r="E322" s="567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806" t="s">
        <v>519</v>
      </c>
      <c r="Q322" s="569"/>
      <c r="R322" s="569"/>
      <c r="S322" s="569"/>
      <c r="T322" s="570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66">
        <v>4607091383102</v>
      </c>
      <c r="E323" s="567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9"/>
      <c r="R323" s="569"/>
      <c r="S323" s="569"/>
      <c r="T323" s="570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66">
        <v>4607091388404</v>
      </c>
      <c r="E324" s="567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9"/>
      <c r="R324" s="569"/>
      <c r="S324" s="569"/>
      <c r="T324" s="570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4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5"/>
      <c r="P325" s="55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5"/>
      <c r="P326" s="55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1" t="s">
        <v>525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66">
        <v>4680115881808</v>
      </c>
      <c r="E328" s="567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9"/>
      <c r="R328" s="569"/>
      <c r="S328" s="569"/>
      <c r="T328" s="570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66">
        <v>4680115881822</v>
      </c>
      <c r="E329" s="567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7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9"/>
      <c r="R329" s="569"/>
      <c r="S329" s="569"/>
      <c r="T329" s="570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66">
        <v>4680115880016</v>
      </c>
      <c r="E330" s="567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9"/>
      <c r="R330" s="569"/>
      <c r="S330" s="569"/>
      <c r="T330" s="570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4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5"/>
      <c r="P331" s="55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5"/>
      <c r="P332" s="55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560" t="s">
        <v>534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6"/>
      <c r="AB333" s="546"/>
      <c r="AC333" s="546"/>
    </row>
    <row r="334" spans="1:68" ht="14.25" hidden="1" customHeight="1" x14ac:dyDescent="0.25">
      <c r="A334" s="561" t="s">
        <v>73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66">
        <v>4607091387919</v>
      </c>
      <c r="E335" s="567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9"/>
      <c r="R335" s="569"/>
      <c r="S335" s="569"/>
      <c r="T335" s="570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66">
        <v>4680115883604</v>
      </c>
      <c r="E336" s="567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9"/>
      <c r="R336" s="569"/>
      <c r="S336" s="569"/>
      <c r="T336" s="570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66">
        <v>4680115883567</v>
      </c>
      <c r="E337" s="567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9"/>
      <c r="R337" s="569"/>
      <c r="S337" s="569"/>
      <c r="T337" s="570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4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5"/>
      <c r="P338" s="55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5"/>
      <c r="P339" s="55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562" t="s">
        <v>544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48"/>
      <c r="AB340" s="48"/>
      <c r="AC340" s="48"/>
    </row>
    <row r="341" spans="1:68" ht="16.5" hidden="1" customHeight="1" x14ac:dyDescent="0.25">
      <c r="A341" s="560" t="s">
        <v>545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6"/>
      <c r="AB341" s="546"/>
      <c r="AC341" s="546"/>
    </row>
    <row r="342" spans="1:68" ht="14.25" hidden="1" customHeight="1" x14ac:dyDescent="0.25">
      <c r="A342" s="561" t="s">
        <v>103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7"/>
      <c r="AB342" s="547"/>
      <c r="AC342" s="547"/>
    </row>
    <row r="343" spans="1:68" ht="37.5" hidden="1" customHeight="1" x14ac:dyDescent="0.25">
      <c r="A343" s="54" t="s">
        <v>546</v>
      </c>
      <c r="B343" s="54" t="s">
        <v>547</v>
      </c>
      <c r="C343" s="31">
        <v>4301011869</v>
      </c>
      <c r="D343" s="566">
        <v>4680115884847</v>
      </c>
      <c r="E343" s="567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9"/>
      <c r="R343" s="569"/>
      <c r="S343" s="569"/>
      <c r="T343" s="570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4301011870</v>
      </c>
      <c r="D344" s="566">
        <v>4680115884854</v>
      </c>
      <c r="E344" s="567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9"/>
      <c r="R344" s="569"/>
      <c r="S344" s="569"/>
      <c r="T344" s="570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66">
        <v>4607091383997</v>
      </c>
      <c r="E345" s="567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9"/>
      <c r="R345" s="569"/>
      <c r="S345" s="569"/>
      <c r="T345" s="570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66">
        <v>4680115884830</v>
      </c>
      <c r="E346" s="567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6">
        <v>4680115882638</v>
      </c>
      <c r="E347" s="567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9"/>
      <c r="R347" s="569"/>
      <c r="S347" s="569"/>
      <c r="T347" s="570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66">
        <v>4680115884922</v>
      </c>
      <c r="E348" s="567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9"/>
      <c r="R348" s="569"/>
      <c r="S348" s="569"/>
      <c r="T348" s="570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66">
        <v>4680115884861</v>
      </c>
      <c r="E349" s="567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idden="1" x14ac:dyDescent="0.2">
      <c r="A350" s="564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5"/>
      <c r="P350" s="55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0</v>
      </c>
      <c r="Y350" s="553">
        <f>IFERROR(Y343/H343,"0")+IFERROR(Y344/H344,"0")+IFERROR(Y345/H345,"0")+IFERROR(Y346/H346,"0")+IFERROR(Y347/H347,"0")+IFERROR(Y348/H348,"0")+IFERROR(Y349/H349,"0")</f>
        <v>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54"/>
      <c r="AB350" s="554"/>
      <c r="AC350" s="554"/>
    </row>
    <row r="351" spans="1:68" hidden="1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5"/>
      <c r="P351" s="55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0</v>
      </c>
      <c r="Y351" s="553">
        <f>IFERROR(SUM(Y343:Y349),"0")</f>
        <v>0</v>
      </c>
      <c r="Z351" s="37"/>
      <c r="AA351" s="554"/>
      <c r="AB351" s="554"/>
      <c r="AC351" s="554"/>
    </row>
    <row r="352" spans="1:68" ht="14.25" hidden="1" customHeight="1" x14ac:dyDescent="0.25">
      <c r="A352" s="561" t="s">
        <v>139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6">
        <v>4607091383980</v>
      </c>
      <c r="E353" s="567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7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9"/>
      <c r="R353" s="569"/>
      <c r="S353" s="569"/>
      <c r="T353" s="570"/>
      <c r="U353" s="34"/>
      <c r="V353" s="34"/>
      <c r="W353" s="35" t="s">
        <v>69</v>
      </c>
      <c r="X353" s="551">
        <v>6000</v>
      </c>
      <c r="Y353" s="552">
        <f>IFERROR(IF(X353="",0,CEILING((X353/$H353),1)*$H353),"")</f>
        <v>6000</v>
      </c>
      <c r="Z353" s="36">
        <f>IFERROR(IF(Y353=0,"",ROUNDUP(Y353/H353,0)*0.02175),"")</f>
        <v>8.6999999999999993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6192</v>
      </c>
      <c r="BN353" s="64">
        <f>IFERROR(Y353*I353/H353,"0")</f>
        <v>6192</v>
      </c>
      <c r="BO353" s="64">
        <f>IFERROR(1/J353*(X353/H353),"0")</f>
        <v>8.3333333333333321</v>
      </c>
      <c r="BP353" s="64">
        <f>IFERROR(1/J353*(Y353/H353),"0")</f>
        <v>8.3333333333333321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66">
        <v>4607091384178</v>
      </c>
      <c r="E354" s="567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9"/>
      <c r="R354" s="569"/>
      <c r="S354" s="569"/>
      <c r="T354" s="570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5"/>
      <c r="P355" s="55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400</v>
      </c>
      <c r="Y355" s="553">
        <f>IFERROR(Y353/H353,"0")+IFERROR(Y354/H354,"0")</f>
        <v>400</v>
      </c>
      <c r="Z355" s="553">
        <f>IFERROR(IF(Z353="",0,Z353),"0")+IFERROR(IF(Z354="",0,Z354),"0")</f>
        <v>8.6999999999999993</v>
      </c>
      <c r="AA355" s="554"/>
      <c r="AB355" s="554"/>
      <c r="AC355" s="554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5"/>
      <c r="P356" s="55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6000</v>
      </c>
      <c r="Y356" s="553">
        <f>IFERROR(SUM(Y353:Y354),"0")</f>
        <v>6000</v>
      </c>
      <c r="Z356" s="37"/>
      <c r="AA356" s="554"/>
      <c r="AB356" s="554"/>
      <c r="AC356" s="554"/>
    </row>
    <row r="357" spans="1:68" ht="14.25" hidden="1" customHeight="1" x14ac:dyDescent="0.25">
      <c r="A357" s="561" t="s">
        <v>73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66">
        <v>4607091383928</v>
      </c>
      <c r="E358" s="567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9"/>
      <c r="R358" s="569"/>
      <c r="S358" s="569"/>
      <c r="T358" s="570"/>
      <c r="U358" s="34"/>
      <c r="V358" s="34"/>
      <c r="W358" s="35" t="s">
        <v>69</v>
      </c>
      <c r="X358" s="551">
        <v>800</v>
      </c>
      <c r="Y358" s="552">
        <f>IFERROR(IF(X358="",0,CEILING((X358/$H358),1)*$H358),"")</f>
        <v>801</v>
      </c>
      <c r="Z358" s="36">
        <f>IFERROR(IF(Y358=0,"",ROUNDUP(Y358/H358,0)*0.01898),"")</f>
        <v>1.6892199999999999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846.66666666666663</v>
      </c>
      <c r="BN358" s="64">
        <f>IFERROR(Y358*I358/H358,"0")</f>
        <v>847.72500000000002</v>
      </c>
      <c r="BO358" s="64">
        <f>IFERROR(1/J358*(X358/H358),"0")</f>
        <v>1.3888888888888888</v>
      </c>
      <c r="BP358" s="64">
        <f>IFERROR(1/J358*(Y358/H358),"0")</f>
        <v>1.390625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66">
        <v>4607091384260</v>
      </c>
      <c r="E359" s="567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6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9"/>
      <c r="R359" s="569"/>
      <c r="S359" s="569"/>
      <c r="T359" s="570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5"/>
      <c r="P360" s="55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88.888888888888886</v>
      </c>
      <c r="Y360" s="553">
        <f>IFERROR(Y358/H358,"0")+IFERROR(Y359/H359,"0")</f>
        <v>89</v>
      </c>
      <c r="Z360" s="553">
        <f>IFERROR(IF(Z358="",0,Z358),"0")+IFERROR(IF(Z359="",0,Z359),"0")</f>
        <v>1.6892199999999999</v>
      </c>
      <c r="AA360" s="554"/>
      <c r="AB360" s="554"/>
      <c r="AC360" s="554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5"/>
      <c r="P361" s="55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800</v>
      </c>
      <c r="Y361" s="553">
        <f>IFERROR(SUM(Y358:Y359),"0")</f>
        <v>801</v>
      </c>
      <c r="Z361" s="37"/>
      <c r="AA361" s="554"/>
      <c r="AB361" s="554"/>
      <c r="AC361" s="554"/>
    </row>
    <row r="362" spans="1:68" ht="14.25" hidden="1" customHeight="1" x14ac:dyDescent="0.25">
      <c r="A362" s="561" t="s">
        <v>169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6">
        <v>4607091384673</v>
      </c>
      <c r="E363" s="567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68" t="s">
        <v>578</v>
      </c>
      <c r="Q363" s="569"/>
      <c r="R363" s="569"/>
      <c r="S363" s="569"/>
      <c r="T363" s="570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4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5"/>
      <c r="P364" s="55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5"/>
      <c r="P365" s="55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560" t="s">
        <v>580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6"/>
      <c r="AB366" s="546"/>
      <c r="AC366" s="546"/>
    </row>
    <row r="367" spans="1:68" ht="14.25" hidden="1" customHeight="1" x14ac:dyDescent="0.25">
      <c r="A367" s="561" t="s">
        <v>103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6">
        <v>4680115881907</v>
      </c>
      <c r="E368" s="567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9"/>
      <c r="R368" s="569"/>
      <c r="S368" s="569"/>
      <c r="T368" s="570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6">
        <v>4680115884885</v>
      </c>
      <c r="E369" s="567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9"/>
      <c r="R369" s="569"/>
      <c r="S369" s="569"/>
      <c r="T369" s="570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6">
        <v>4680115884908</v>
      </c>
      <c r="E370" s="567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9"/>
      <c r="R370" s="569"/>
      <c r="S370" s="569"/>
      <c r="T370" s="570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4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5"/>
      <c r="P371" s="55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5"/>
      <c r="P372" s="55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1" t="s">
        <v>64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6">
        <v>4607091384802</v>
      </c>
      <c r="E374" s="567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9"/>
      <c r="R374" s="569"/>
      <c r="S374" s="569"/>
      <c r="T374" s="570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4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5"/>
      <c r="P375" s="55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5"/>
      <c r="P376" s="55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1" t="s">
        <v>73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66">
        <v>4607091384246</v>
      </c>
      <c r="E378" s="567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9"/>
      <c r="R378" s="569"/>
      <c r="S378" s="569"/>
      <c r="T378" s="570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6">
        <v>4607091384253</v>
      </c>
      <c r="E379" s="567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9"/>
      <c r="R379" s="569"/>
      <c r="S379" s="569"/>
      <c r="T379" s="570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4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5"/>
      <c r="P380" s="55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5"/>
      <c r="P381" s="55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1" t="s">
        <v>169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6">
        <v>4607091389357</v>
      </c>
      <c r="E383" s="567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9"/>
      <c r="R383" s="569"/>
      <c r="S383" s="569"/>
      <c r="T383" s="570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4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5"/>
      <c r="P384" s="55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5"/>
      <c r="P385" s="55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562" t="s">
        <v>600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48"/>
      <c r="AB386" s="48"/>
      <c r="AC386" s="48"/>
    </row>
    <row r="387" spans="1:68" ht="16.5" hidden="1" customHeight="1" x14ac:dyDescent="0.25">
      <c r="A387" s="560" t="s">
        <v>601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6"/>
      <c r="AB387" s="546"/>
      <c r="AC387" s="546"/>
    </row>
    <row r="388" spans="1:68" ht="14.25" hidden="1" customHeight="1" x14ac:dyDescent="0.25">
      <c r="A388" s="561" t="s">
        <v>64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66">
        <v>4680115886100</v>
      </c>
      <c r="E389" s="567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9"/>
      <c r="R389" s="569"/>
      <c r="S389" s="569"/>
      <c r="T389" s="570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66">
        <v>4680115886117</v>
      </c>
      <c r="E390" s="567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9"/>
      <c r="R390" s="569"/>
      <c r="S390" s="569"/>
      <c r="T390" s="570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6">
        <v>4680115886117</v>
      </c>
      <c r="E391" s="567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66">
        <v>4680115886124</v>
      </c>
      <c r="E392" s="567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6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6">
        <v>4680115883147</v>
      </c>
      <c r="E393" s="567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66">
        <v>4607091384338</v>
      </c>
      <c r="E394" s="567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9"/>
      <c r="R394" s="569"/>
      <c r="S394" s="569"/>
      <c r="T394" s="570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66">
        <v>4607091389524</v>
      </c>
      <c r="E395" s="567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9"/>
      <c r="R395" s="569"/>
      <c r="S395" s="569"/>
      <c r="T395" s="570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6">
        <v>4680115883161</v>
      </c>
      <c r="E396" s="567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9"/>
      <c r="R396" s="569"/>
      <c r="S396" s="569"/>
      <c r="T396" s="570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66">
        <v>4607091389531</v>
      </c>
      <c r="E397" s="567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9"/>
      <c r="R397" s="569"/>
      <c r="S397" s="569"/>
      <c r="T397" s="570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6">
        <v>4607091384345</v>
      </c>
      <c r="E398" s="567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9"/>
      <c r="R398" s="569"/>
      <c r="S398" s="569"/>
      <c r="T398" s="570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4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5"/>
      <c r="P399" s="55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5"/>
      <c r="P400" s="55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1" t="s">
        <v>73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6">
        <v>4607091384352</v>
      </c>
      <c r="E402" s="567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9"/>
      <c r="R402" s="569"/>
      <c r="S402" s="569"/>
      <c r="T402" s="570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6">
        <v>4607091389654</v>
      </c>
      <c r="E403" s="567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9"/>
      <c r="R403" s="569"/>
      <c r="S403" s="569"/>
      <c r="T403" s="570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4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5"/>
      <c r="P404" s="55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5"/>
      <c r="P405" s="55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560" t="s">
        <v>633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6"/>
      <c r="AB406" s="546"/>
      <c r="AC406" s="546"/>
    </row>
    <row r="407" spans="1:68" ht="14.25" hidden="1" customHeight="1" x14ac:dyDescent="0.25">
      <c r="A407" s="561" t="s">
        <v>139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6">
        <v>4680115885240</v>
      </c>
      <c r="E408" s="567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5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9"/>
      <c r="R408" s="569"/>
      <c r="S408" s="569"/>
      <c r="T408" s="570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4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5"/>
      <c r="P409" s="55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5"/>
      <c r="P410" s="55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1" t="s">
        <v>64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66">
        <v>4680115886094</v>
      </c>
      <c r="E412" s="567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4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9"/>
      <c r="R412" s="569"/>
      <c r="S412" s="569"/>
      <c r="T412" s="570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6">
        <v>4607091389425</v>
      </c>
      <c r="E413" s="567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9"/>
      <c r="R413" s="569"/>
      <c r="S413" s="569"/>
      <c r="T413" s="570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6">
        <v>4680115880771</v>
      </c>
      <c r="E414" s="567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9"/>
      <c r="R414" s="569"/>
      <c r="S414" s="569"/>
      <c r="T414" s="570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66">
        <v>4607091389500</v>
      </c>
      <c r="E415" s="567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9"/>
      <c r="R415" s="569"/>
      <c r="S415" s="569"/>
      <c r="T415" s="570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4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5"/>
      <c r="P416" s="55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5"/>
      <c r="P417" s="55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560" t="s">
        <v>648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6"/>
      <c r="AB418" s="546"/>
      <c r="AC418" s="546"/>
    </row>
    <row r="419" spans="1:68" ht="14.25" hidden="1" customHeight="1" x14ac:dyDescent="0.25">
      <c r="A419" s="561" t="s">
        <v>64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6">
        <v>4680115885110</v>
      </c>
      <c r="E420" s="567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5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9"/>
      <c r="R420" s="569"/>
      <c r="S420" s="569"/>
      <c r="T420" s="570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4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5"/>
      <c r="P421" s="55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5"/>
      <c r="P422" s="55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560" t="s">
        <v>652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6"/>
      <c r="AB423" s="546"/>
      <c r="AC423" s="546"/>
    </row>
    <row r="424" spans="1:68" ht="14.25" hidden="1" customHeight="1" x14ac:dyDescent="0.25">
      <c r="A424" s="561" t="s">
        <v>64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6">
        <v>4680115885103</v>
      </c>
      <c r="E425" s="567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9"/>
      <c r="R425" s="569"/>
      <c r="S425" s="569"/>
      <c r="T425" s="570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4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5"/>
      <c r="P426" s="55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5"/>
      <c r="P427" s="55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562" t="s">
        <v>656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48"/>
      <c r="AB428" s="48"/>
      <c r="AC428" s="48"/>
    </row>
    <row r="429" spans="1:68" ht="16.5" hidden="1" customHeight="1" x14ac:dyDescent="0.25">
      <c r="A429" s="560" t="s">
        <v>656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6"/>
      <c r="AB429" s="546"/>
      <c r="AC429" s="546"/>
    </row>
    <row r="430" spans="1:68" ht="14.25" hidden="1" customHeight="1" x14ac:dyDescent="0.25">
      <c r="A430" s="561" t="s">
        <v>103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6">
        <v>4607091389067</v>
      </c>
      <c r="E431" s="567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9"/>
      <c r="R431" s="569"/>
      <c r="S431" s="569"/>
      <c r="T431" s="570"/>
      <c r="U431" s="34"/>
      <c r="V431" s="34"/>
      <c r="W431" s="35" t="s">
        <v>69</v>
      </c>
      <c r="X431" s="551">
        <v>1100</v>
      </c>
      <c r="Y431" s="552">
        <f t="shared" ref="Y431:Y443" si="54">IFERROR(IF(X431="",0,CEILING((X431/$H431),1)*$H431),"")</f>
        <v>1103.52</v>
      </c>
      <c r="Z431" s="36">
        <f t="shared" ref="Z431:Z437" si="55">IFERROR(IF(Y431=0,"",ROUNDUP(Y431/H431,0)*0.01196),"")</f>
        <v>2.4996399999999999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1175</v>
      </c>
      <c r="BN431" s="64">
        <f t="shared" ref="BN431:BN443" si="57">IFERROR(Y431*I431/H431,"0")</f>
        <v>1178.76</v>
      </c>
      <c r="BO431" s="64">
        <f t="shared" ref="BO431:BO443" si="58">IFERROR(1/J431*(X431/H431),"0")</f>
        <v>2.0032051282051282</v>
      </c>
      <c r="BP431" s="64">
        <f t="shared" ref="BP431:BP443" si="59">IFERROR(1/J431*(Y431/H431),"0")</f>
        <v>2.0096153846153846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66">
        <v>4680115885271</v>
      </c>
      <c r="E432" s="567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9"/>
      <c r="R432" s="569"/>
      <c r="S432" s="569"/>
      <c r="T432" s="570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66">
        <v>4680115885226</v>
      </c>
      <c r="E433" s="567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5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9"/>
      <c r="R433" s="569"/>
      <c r="S433" s="569"/>
      <c r="T433" s="570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6">
        <v>4607091383522</v>
      </c>
      <c r="E434" s="567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94" t="s">
        <v>668</v>
      </c>
      <c r="Q434" s="569"/>
      <c r="R434" s="569"/>
      <c r="S434" s="569"/>
      <c r="T434" s="570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6">
        <v>4680115884502</v>
      </c>
      <c r="E435" s="567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6">
        <v>4607091389104</v>
      </c>
      <c r="E436" s="567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9"/>
      <c r="R436" s="569"/>
      <c r="S436" s="569"/>
      <c r="T436" s="570"/>
      <c r="U436" s="34"/>
      <c r="V436" s="34"/>
      <c r="W436" s="35" t="s">
        <v>69</v>
      </c>
      <c r="X436" s="551">
        <v>550</v>
      </c>
      <c r="Y436" s="552">
        <f t="shared" si="54"/>
        <v>554.4</v>
      </c>
      <c r="Z436" s="36">
        <f t="shared" si="55"/>
        <v>1.2558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587.5</v>
      </c>
      <c r="BN436" s="64">
        <f t="shared" si="57"/>
        <v>592.19999999999993</v>
      </c>
      <c r="BO436" s="64">
        <f t="shared" si="58"/>
        <v>1.0016025641025641</v>
      </c>
      <c r="BP436" s="64">
        <f t="shared" si="59"/>
        <v>1.0096153846153846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6">
        <v>4680115884519</v>
      </c>
      <c r="E437" s="567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6">
        <v>4680115886391</v>
      </c>
      <c r="E438" s="567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9"/>
      <c r="R438" s="569"/>
      <c r="S438" s="569"/>
      <c r="T438" s="570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6">
        <v>4680115880603</v>
      </c>
      <c r="E439" s="567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9"/>
      <c r="R439" s="569"/>
      <c r="S439" s="569"/>
      <c r="T439" s="570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6">
        <v>4607091389999</v>
      </c>
      <c r="E440" s="567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8" t="s">
        <v>685</v>
      </c>
      <c r="Q440" s="569"/>
      <c r="R440" s="569"/>
      <c r="S440" s="569"/>
      <c r="T440" s="570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6">
        <v>4680115882782</v>
      </c>
      <c r="E441" s="567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9"/>
      <c r="R441" s="569"/>
      <c r="S441" s="569"/>
      <c r="T441" s="570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6">
        <v>4680115885479</v>
      </c>
      <c r="E442" s="567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78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9"/>
      <c r="R442" s="569"/>
      <c r="S442" s="569"/>
      <c r="T442" s="570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6">
        <v>4607091389982</v>
      </c>
      <c r="E443" s="567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9"/>
      <c r="R443" s="569"/>
      <c r="S443" s="569"/>
      <c r="T443" s="570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5"/>
      <c r="P444" s="55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312.5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314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3.7554400000000001</v>
      </c>
      <c r="AA444" s="554"/>
      <c r="AB444" s="554"/>
      <c r="AC444" s="554"/>
    </row>
    <row r="445" spans="1:68" x14ac:dyDescent="0.2">
      <c r="A445" s="559"/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65"/>
      <c r="P445" s="55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1650</v>
      </c>
      <c r="Y445" s="553">
        <f>IFERROR(SUM(Y431:Y443),"0")</f>
        <v>1657.92</v>
      </c>
      <c r="Z445" s="37"/>
      <c r="AA445" s="554"/>
      <c r="AB445" s="554"/>
      <c r="AC445" s="554"/>
    </row>
    <row r="446" spans="1:68" ht="14.25" hidden="1" customHeight="1" x14ac:dyDescent="0.25">
      <c r="A446" s="561" t="s">
        <v>139</v>
      </c>
      <c r="B446" s="559"/>
      <c r="C446" s="559"/>
      <c r="D446" s="559"/>
      <c r="E446" s="559"/>
      <c r="F446" s="559"/>
      <c r="G446" s="559"/>
      <c r="H446" s="559"/>
      <c r="I446" s="559"/>
      <c r="J446" s="559"/>
      <c r="K446" s="559"/>
      <c r="L446" s="559"/>
      <c r="M446" s="559"/>
      <c r="N446" s="559"/>
      <c r="O446" s="559"/>
      <c r="P446" s="559"/>
      <c r="Q446" s="559"/>
      <c r="R446" s="559"/>
      <c r="S446" s="559"/>
      <c r="T446" s="559"/>
      <c r="U446" s="559"/>
      <c r="V446" s="559"/>
      <c r="W446" s="559"/>
      <c r="X446" s="559"/>
      <c r="Y446" s="559"/>
      <c r="Z446" s="559"/>
      <c r="AA446" s="547"/>
      <c r="AB446" s="547"/>
      <c r="AC446" s="547"/>
    </row>
    <row r="447" spans="1:68" ht="16.5" hidden="1" customHeight="1" x14ac:dyDescent="0.25">
      <c r="A447" s="54" t="s">
        <v>692</v>
      </c>
      <c r="B447" s="54" t="s">
        <v>693</v>
      </c>
      <c r="C447" s="31">
        <v>4301020334</v>
      </c>
      <c r="D447" s="566">
        <v>4607091388930</v>
      </c>
      <c r="E447" s="567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9"/>
      <c r="R447" s="569"/>
      <c r="S447" s="569"/>
      <c r="T447" s="570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6">
        <v>4680115886407</v>
      </c>
      <c r="E448" s="567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9"/>
      <c r="R448" s="569"/>
      <c r="S448" s="569"/>
      <c r="T448" s="570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6">
        <v>4680115880054</v>
      </c>
      <c r="E449" s="567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9"/>
      <c r="R449" s="569"/>
      <c r="S449" s="569"/>
      <c r="T449" s="570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4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5"/>
      <c r="P450" s="55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59"/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65"/>
      <c r="P451" s="55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61" t="s">
        <v>64</v>
      </c>
      <c r="B452" s="559"/>
      <c r="C452" s="559"/>
      <c r="D452" s="559"/>
      <c r="E452" s="559"/>
      <c r="F452" s="559"/>
      <c r="G452" s="559"/>
      <c r="H452" s="559"/>
      <c r="I452" s="559"/>
      <c r="J452" s="559"/>
      <c r="K452" s="559"/>
      <c r="L452" s="559"/>
      <c r="M452" s="559"/>
      <c r="N452" s="559"/>
      <c r="O452" s="559"/>
      <c r="P452" s="559"/>
      <c r="Q452" s="559"/>
      <c r="R452" s="559"/>
      <c r="S452" s="559"/>
      <c r="T452" s="559"/>
      <c r="U452" s="559"/>
      <c r="V452" s="559"/>
      <c r="W452" s="559"/>
      <c r="X452" s="559"/>
      <c r="Y452" s="559"/>
      <c r="Z452" s="559"/>
      <c r="AA452" s="547"/>
      <c r="AB452" s="547"/>
      <c r="AC452" s="547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66">
        <v>4680115883116</v>
      </c>
      <c r="E453" s="567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9"/>
      <c r="R453" s="569"/>
      <c r="S453" s="569"/>
      <c r="T453" s="570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66">
        <v>4680115883093</v>
      </c>
      <c r="E454" s="567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7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9"/>
      <c r="R454" s="569"/>
      <c r="S454" s="569"/>
      <c r="T454" s="570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4301031353</v>
      </c>
      <c r="D455" s="566">
        <v>4680115883109</v>
      </c>
      <c r="E455" s="567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9"/>
      <c r="R455" s="569"/>
      <c r="S455" s="569"/>
      <c r="T455" s="570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6">
        <v>4680115882072</v>
      </c>
      <c r="E456" s="567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9"/>
      <c r="R456" s="569"/>
      <c r="S456" s="569"/>
      <c r="T456" s="570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6">
        <v>4680115882102</v>
      </c>
      <c r="E457" s="567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9"/>
      <c r="R457" s="569"/>
      <c r="S457" s="569"/>
      <c r="T457" s="570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6">
        <v>4680115882096</v>
      </c>
      <c r="E458" s="567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4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9"/>
      <c r="R458" s="569"/>
      <c r="S458" s="569"/>
      <c r="T458" s="570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4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5"/>
      <c r="P459" s="55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hidden="1" x14ac:dyDescent="0.2">
      <c r="A460" s="559"/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65"/>
      <c r="P460" s="55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hidden="1" customHeight="1" x14ac:dyDescent="0.25">
      <c r="A461" s="561" t="s">
        <v>73</v>
      </c>
      <c r="B461" s="559"/>
      <c r="C461" s="559"/>
      <c r="D461" s="559"/>
      <c r="E461" s="559"/>
      <c r="F461" s="559"/>
      <c r="G461" s="559"/>
      <c r="H461" s="559"/>
      <c r="I461" s="559"/>
      <c r="J461" s="559"/>
      <c r="K461" s="559"/>
      <c r="L461" s="559"/>
      <c r="M461" s="559"/>
      <c r="N461" s="559"/>
      <c r="O461" s="559"/>
      <c r="P461" s="559"/>
      <c r="Q461" s="559"/>
      <c r="R461" s="559"/>
      <c r="S461" s="559"/>
      <c r="T461" s="559"/>
      <c r="U461" s="559"/>
      <c r="V461" s="559"/>
      <c r="W461" s="559"/>
      <c r="X461" s="559"/>
      <c r="Y461" s="559"/>
      <c r="Z461" s="559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6">
        <v>4607091383409</v>
      </c>
      <c r="E462" s="567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9"/>
      <c r="R462" s="569"/>
      <c r="S462" s="569"/>
      <c r="T462" s="570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6">
        <v>4607091383416</v>
      </c>
      <c r="E463" s="567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6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9"/>
      <c r="R463" s="569"/>
      <c r="S463" s="569"/>
      <c r="T463" s="570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6">
        <v>4680115883536</v>
      </c>
      <c r="E464" s="567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9"/>
      <c r="R464" s="569"/>
      <c r="S464" s="569"/>
      <c r="T464" s="570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4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5"/>
      <c r="P465" s="55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9"/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65"/>
      <c r="P466" s="55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562" t="s">
        <v>723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48"/>
      <c r="AB467" s="48"/>
      <c r="AC467" s="48"/>
    </row>
    <row r="468" spans="1:68" ht="16.5" hidden="1" customHeight="1" x14ac:dyDescent="0.25">
      <c r="A468" s="560" t="s">
        <v>723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6"/>
      <c r="AB468" s="546"/>
      <c r="AC468" s="546"/>
    </row>
    <row r="469" spans="1:68" ht="14.25" hidden="1" customHeight="1" x14ac:dyDescent="0.25">
      <c r="A469" s="561" t="s">
        <v>103</v>
      </c>
      <c r="B469" s="559"/>
      <c r="C469" s="559"/>
      <c r="D469" s="559"/>
      <c r="E469" s="559"/>
      <c r="F469" s="559"/>
      <c r="G469" s="559"/>
      <c r="H469" s="559"/>
      <c r="I469" s="559"/>
      <c r="J469" s="559"/>
      <c r="K469" s="559"/>
      <c r="L469" s="559"/>
      <c r="M469" s="559"/>
      <c r="N469" s="559"/>
      <c r="O469" s="559"/>
      <c r="P469" s="559"/>
      <c r="Q469" s="559"/>
      <c r="R469" s="559"/>
      <c r="S469" s="559"/>
      <c r="T469" s="559"/>
      <c r="U469" s="559"/>
      <c r="V469" s="559"/>
      <c r="W469" s="559"/>
      <c r="X469" s="559"/>
      <c r="Y469" s="559"/>
      <c r="Z469" s="559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6">
        <v>4640242181011</v>
      </c>
      <c r="E470" s="567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9"/>
      <c r="R470" s="569"/>
      <c r="S470" s="569"/>
      <c r="T470" s="570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6">
        <v>4640242180441</v>
      </c>
      <c r="E471" s="567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9"/>
      <c r="R471" s="569"/>
      <c r="S471" s="569"/>
      <c r="T471" s="570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66">
        <v>4640242180564</v>
      </c>
      <c r="E472" s="567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9"/>
      <c r="R472" s="569"/>
      <c r="S472" s="569"/>
      <c r="T472" s="570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6">
        <v>4640242181189</v>
      </c>
      <c r="E473" s="567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0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9"/>
      <c r="R473" s="569"/>
      <c r="S473" s="569"/>
      <c r="T473" s="570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4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5"/>
      <c r="P474" s="55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59"/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65"/>
      <c r="P475" s="55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1" t="s">
        <v>139</v>
      </c>
      <c r="B476" s="559"/>
      <c r="C476" s="559"/>
      <c r="D476" s="559"/>
      <c r="E476" s="559"/>
      <c r="F476" s="559"/>
      <c r="G476" s="559"/>
      <c r="H476" s="559"/>
      <c r="I476" s="559"/>
      <c r="J476" s="559"/>
      <c r="K476" s="559"/>
      <c r="L476" s="559"/>
      <c r="M476" s="559"/>
      <c r="N476" s="559"/>
      <c r="O476" s="559"/>
      <c r="P476" s="559"/>
      <c r="Q476" s="559"/>
      <c r="R476" s="559"/>
      <c r="S476" s="559"/>
      <c r="T476" s="559"/>
      <c r="U476" s="559"/>
      <c r="V476" s="559"/>
      <c r="W476" s="559"/>
      <c r="X476" s="559"/>
      <c r="Y476" s="559"/>
      <c r="Z476" s="559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6">
        <v>4640242180519</v>
      </c>
      <c r="E477" s="567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9"/>
      <c r="R477" s="569"/>
      <c r="S477" s="569"/>
      <c r="T477" s="570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6">
        <v>4640242180526</v>
      </c>
      <c r="E478" s="567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64" t="s">
        <v>740</v>
      </c>
      <c r="Q478" s="569"/>
      <c r="R478" s="569"/>
      <c r="S478" s="569"/>
      <c r="T478" s="570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6">
        <v>4640242181363</v>
      </c>
      <c r="E479" s="567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9"/>
      <c r="R479" s="569"/>
      <c r="S479" s="569"/>
      <c r="T479" s="570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4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5"/>
      <c r="P480" s="55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9"/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65"/>
      <c r="P481" s="55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1" t="s">
        <v>64</v>
      </c>
      <c r="B482" s="559"/>
      <c r="C482" s="559"/>
      <c r="D482" s="559"/>
      <c r="E482" s="559"/>
      <c r="F482" s="559"/>
      <c r="G482" s="559"/>
      <c r="H482" s="559"/>
      <c r="I482" s="559"/>
      <c r="J482" s="559"/>
      <c r="K482" s="559"/>
      <c r="L482" s="559"/>
      <c r="M482" s="559"/>
      <c r="N482" s="559"/>
      <c r="O482" s="559"/>
      <c r="P482" s="559"/>
      <c r="Q482" s="559"/>
      <c r="R482" s="559"/>
      <c r="S482" s="559"/>
      <c r="T482" s="559"/>
      <c r="U482" s="559"/>
      <c r="V482" s="559"/>
      <c r="W482" s="559"/>
      <c r="X482" s="559"/>
      <c r="Y482" s="559"/>
      <c r="Z482" s="559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66">
        <v>4640242180816</v>
      </c>
      <c r="E483" s="567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9"/>
      <c r="R483" s="569"/>
      <c r="S483" s="569"/>
      <c r="T483" s="570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6">
        <v>4640242180595</v>
      </c>
      <c r="E484" s="567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67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9"/>
      <c r="R484" s="569"/>
      <c r="S484" s="569"/>
      <c r="T484" s="570"/>
      <c r="U484" s="34"/>
      <c r="V484" s="34"/>
      <c r="W484" s="35" t="s">
        <v>69</v>
      </c>
      <c r="X484" s="551">
        <v>600</v>
      </c>
      <c r="Y484" s="552">
        <f>IFERROR(IF(X484="",0,CEILING((X484/$H484),1)*$H484),"")</f>
        <v>600.6</v>
      </c>
      <c r="Z484" s="36">
        <f>IFERROR(IF(Y484=0,"",ROUNDUP(Y484/H484,0)*0.00902),"")</f>
        <v>1.28986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638.57142857142856</v>
      </c>
      <c r="BN484" s="64">
        <f>IFERROR(Y484*I484/H484,"0")</f>
        <v>639.20999999999992</v>
      </c>
      <c r="BO484" s="64">
        <f>IFERROR(1/J484*(X484/H484),"0")</f>
        <v>1.0822510822510822</v>
      </c>
      <c r="BP484" s="64">
        <f>IFERROR(1/J484*(Y484/H484),"0")</f>
        <v>1.0833333333333333</v>
      </c>
    </row>
    <row r="485" spans="1:68" x14ac:dyDescent="0.2">
      <c r="A485" s="564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5"/>
      <c r="P485" s="55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142.85714285714286</v>
      </c>
      <c r="Y485" s="553">
        <f>IFERROR(Y483/H483,"0")+IFERROR(Y484/H484,"0")</f>
        <v>143</v>
      </c>
      <c r="Z485" s="553">
        <f>IFERROR(IF(Z483="",0,Z483),"0")+IFERROR(IF(Z484="",0,Z484),"0")</f>
        <v>1.28986</v>
      </c>
      <c r="AA485" s="554"/>
      <c r="AB485" s="554"/>
      <c r="AC485" s="554"/>
    </row>
    <row r="486" spans="1:68" x14ac:dyDescent="0.2">
      <c r="A486" s="559"/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65"/>
      <c r="P486" s="55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600</v>
      </c>
      <c r="Y486" s="553">
        <f>IFERROR(SUM(Y483:Y484),"0")</f>
        <v>600.6</v>
      </c>
      <c r="Z486" s="37"/>
      <c r="AA486" s="554"/>
      <c r="AB486" s="554"/>
      <c r="AC486" s="554"/>
    </row>
    <row r="487" spans="1:68" ht="14.25" hidden="1" customHeight="1" x14ac:dyDescent="0.25">
      <c r="A487" s="561" t="s">
        <v>73</v>
      </c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59"/>
      <c r="P487" s="559"/>
      <c r="Q487" s="559"/>
      <c r="R487" s="559"/>
      <c r="S487" s="559"/>
      <c r="T487" s="559"/>
      <c r="U487" s="559"/>
      <c r="V487" s="559"/>
      <c r="W487" s="559"/>
      <c r="X487" s="559"/>
      <c r="Y487" s="559"/>
      <c r="Z487" s="559"/>
      <c r="AA487" s="547"/>
      <c r="AB487" s="547"/>
      <c r="AC487" s="547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66">
        <v>4640242180533</v>
      </c>
      <c r="E488" s="567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67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9"/>
      <c r="R488" s="569"/>
      <c r="S488" s="569"/>
      <c r="T488" s="570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6">
        <v>4640242181233</v>
      </c>
      <c r="E489" s="567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9"/>
      <c r="R489" s="569"/>
      <c r="S489" s="569"/>
      <c r="T489" s="570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4"/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65"/>
      <c r="P490" s="55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59"/>
      <c r="B491" s="559"/>
      <c r="C491" s="559"/>
      <c r="D491" s="559"/>
      <c r="E491" s="559"/>
      <c r="F491" s="559"/>
      <c r="G491" s="559"/>
      <c r="H491" s="559"/>
      <c r="I491" s="559"/>
      <c r="J491" s="559"/>
      <c r="K491" s="559"/>
      <c r="L491" s="559"/>
      <c r="M491" s="559"/>
      <c r="N491" s="559"/>
      <c r="O491" s="565"/>
      <c r="P491" s="55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1" t="s">
        <v>169</v>
      </c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59"/>
      <c r="P492" s="559"/>
      <c r="Q492" s="559"/>
      <c r="R492" s="559"/>
      <c r="S492" s="559"/>
      <c r="T492" s="559"/>
      <c r="U492" s="559"/>
      <c r="V492" s="559"/>
      <c r="W492" s="559"/>
      <c r="X492" s="559"/>
      <c r="Y492" s="559"/>
      <c r="Z492" s="559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6">
        <v>4640242180120</v>
      </c>
      <c r="E493" s="567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9"/>
      <c r="R493" s="569"/>
      <c r="S493" s="569"/>
      <c r="T493" s="570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6">
        <v>4640242180137</v>
      </c>
      <c r="E494" s="567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7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9"/>
      <c r="R494" s="569"/>
      <c r="S494" s="569"/>
      <c r="T494" s="570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4"/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65"/>
      <c r="P495" s="55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9"/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65"/>
      <c r="P496" s="55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560" t="s">
        <v>762</v>
      </c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59"/>
      <c r="P497" s="559"/>
      <c r="Q497" s="559"/>
      <c r="R497" s="559"/>
      <c r="S497" s="559"/>
      <c r="T497" s="559"/>
      <c r="U497" s="559"/>
      <c r="V497" s="559"/>
      <c r="W497" s="559"/>
      <c r="X497" s="559"/>
      <c r="Y497" s="559"/>
      <c r="Z497" s="559"/>
      <c r="AA497" s="546"/>
      <c r="AB497" s="546"/>
      <c r="AC497" s="546"/>
    </row>
    <row r="498" spans="1:68" ht="14.25" hidden="1" customHeight="1" x14ac:dyDescent="0.25">
      <c r="A498" s="561" t="s">
        <v>139</v>
      </c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59"/>
      <c r="P498" s="559"/>
      <c r="Q498" s="559"/>
      <c r="R498" s="559"/>
      <c r="S498" s="559"/>
      <c r="T498" s="559"/>
      <c r="U498" s="559"/>
      <c r="V498" s="559"/>
      <c r="W498" s="559"/>
      <c r="X498" s="559"/>
      <c r="Y498" s="559"/>
      <c r="Z498" s="559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6">
        <v>4640242180090</v>
      </c>
      <c r="E499" s="567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583" t="s">
        <v>765</v>
      </c>
      <c r="Q499" s="569"/>
      <c r="R499" s="569"/>
      <c r="S499" s="569"/>
      <c r="T499" s="570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4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565"/>
      <c r="P500" s="55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565"/>
      <c r="P501" s="55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801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748"/>
      <c r="P502" s="677" t="s">
        <v>767</v>
      </c>
      <c r="Q502" s="678"/>
      <c r="R502" s="678"/>
      <c r="S502" s="678"/>
      <c r="T502" s="678"/>
      <c r="U502" s="678"/>
      <c r="V502" s="580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17794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17858.82</v>
      </c>
      <c r="Z502" s="37"/>
      <c r="AA502" s="554"/>
      <c r="AB502" s="554"/>
      <c r="AC502" s="554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748"/>
      <c r="P503" s="677" t="s">
        <v>768</v>
      </c>
      <c r="Q503" s="678"/>
      <c r="R503" s="678"/>
      <c r="S503" s="678"/>
      <c r="T503" s="678"/>
      <c r="U503" s="678"/>
      <c r="V503" s="580"/>
      <c r="W503" s="37" t="s">
        <v>69</v>
      </c>
      <c r="X503" s="553">
        <f>IFERROR(SUM(BM22:BM499),"0")</f>
        <v>18573.042804232799</v>
      </c>
      <c r="Y503" s="553">
        <f>IFERROR(SUM(BN22:BN499),"0")</f>
        <v>18641.115000000002</v>
      </c>
      <c r="Z503" s="37"/>
      <c r="AA503" s="554"/>
      <c r="AB503" s="554"/>
      <c r="AC503" s="554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748"/>
      <c r="P504" s="677" t="s">
        <v>769</v>
      </c>
      <c r="Q504" s="678"/>
      <c r="R504" s="678"/>
      <c r="S504" s="678"/>
      <c r="T504" s="678"/>
      <c r="U504" s="678"/>
      <c r="V504" s="580"/>
      <c r="W504" s="37" t="s">
        <v>770</v>
      </c>
      <c r="X504" s="38">
        <f>ROUNDUP(SUM(BO22:BO499),0)</f>
        <v>28</v>
      </c>
      <c r="Y504" s="38">
        <f>ROUNDUP(SUM(BP22:BP499),0)</f>
        <v>28</v>
      </c>
      <c r="Z504" s="37"/>
      <c r="AA504" s="554"/>
      <c r="AB504" s="554"/>
      <c r="AC504" s="554"/>
    </row>
    <row r="505" spans="1:68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748"/>
      <c r="P505" s="677" t="s">
        <v>771</v>
      </c>
      <c r="Q505" s="678"/>
      <c r="R505" s="678"/>
      <c r="S505" s="678"/>
      <c r="T505" s="678"/>
      <c r="U505" s="678"/>
      <c r="V505" s="580"/>
      <c r="W505" s="37" t="s">
        <v>69</v>
      </c>
      <c r="X505" s="553">
        <f>GrossWeightTotal+PalletQtyTotal*25</f>
        <v>19273.042804232799</v>
      </c>
      <c r="Y505" s="553">
        <f>GrossWeightTotalR+PalletQtyTotalR*25</f>
        <v>19341.115000000002</v>
      </c>
      <c r="Z505" s="37"/>
      <c r="AA505" s="554"/>
      <c r="AB505" s="554"/>
      <c r="AC505" s="554"/>
    </row>
    <row r="506" spans="1:68" x14ac:dyDescent="0.2">
      <c r="A506" s="559"/>
      <c r="B506" s="559"/>
      <c r="C506" s="559"/>
      <c r="D506" s="559"/>
      <c r="E506" s="559"/>
      <c r="F506" s="559"/>
      <c r="G506" s="559"/>
      <c r="H506" s="559"/>
      <c r="I506" s="559"/>
      <c r="J506" s="559"/>
      <c r="K506" s="559"/>
      <c r="L506" s="559"/>
      <c r="M506" s="559"/>
      <c r="N506" s="559"/>
      <c r="O506" s="748"/>
      <c r="P506" s="677" t="s">
        <v>772</v>
      </c>
      <c r="Q506" s="678"/>
      <c r="R506" s="678"/>
      <c r="S506" s="678"/>
      <c r="T506" s="678"/>
      <c r="U506" s="678"/>
      <c r="V506" s="580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1880.157848324515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1888</v>
      </c>
      <c r="Z506" s="37"/>
      <c r="AA506" s="554"/>
      <c r="AB506" s="554"/>
      <c r="AC506" s="554"/>
    </row>
    <row r="507" spans="1:68" ht="14.25" hidden="1" customHeight="1" x14ac:dyDescent="0.2">
      <c r="A507" s="559"/>
      <c r="B507" s="559"/>
      <c r="C507" s="559"/>
      <c r="D507" s="559"/>
      <c r="E507" s="559"/>
      <c r="F507" s="559"/>
      <c r="G507" s="559"/>
      <c r="H507" s="559"/>
      <c r="I507" s="559"/>
      <c r="J507" s="559"/>
      <c r="K507" s="559"/>
      <c r="L507" s="559"/>
      <c r="M507" s="559"/>
      <c r="N507" s="559"/>
      <c r="O507" s="748"/>
      <c r="P507" s="677" t="s">
        <v>773</v>
      </c>
      <c r="Q507" s="678"/>
      <c r="R507" s="678"/>
      <c r="S507" s="678"/>
      <c r="T507" s="678"/>
      <c r="U507" s="678"/>
      <c r="V507" s="580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31.759920000000001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84" t="s">
        <v>101</v>
      </c>
      <c r="D509" s="669"/>
      <c r="E509" s="669"/>
      <c r="F509" s="669"/>
      <c r="G509" s="669"/>
      <c r="H509" s="670"/>
      <c r="I509" s="584" t="s">
        <v>253</v>
      </c>
      <c r="J509" s="669"/>
      <c r="K509" s="669"/>
      <c r="L509" s="669"/>
      <c r="M509" s="669"/>
      <c r="N509" s="669"/>
      <c r="O509" s="669"/>
      <c r="P509" s="669"/>
      <c r="Q509" s="669"/>
      <c r="R509" s="669"/>
      <c r="S509" s="670"/>
      <c r="T509" s="584" t="s">
        <v>544</v>
      </c>
      <c r="U509" s="670"/>
      <c r="V509" s="584" t="s">
        <v>600</v>
      </c>
      <c r="W509" s="669"/>
      <c r="X509" s="669"/>
      <c r="Y509" s="670"/>
      <c r="Z509" s="548" t="s">
        <v>656</v>
      </c>
      <c r="AA509" s="584" t="s">
        <v>723</v>
      </c>
      <c r="AB509" s="670"/>
      <c r="AC509" s="52"/>
      <c r="AF509" s="549"/>
    </row>
    <row r="510" spans="1:68" ht="14.25" customHeight="1" thickTop="1" x14ac:dyDescent="0.2">
      <c r="A510" s="667" t="s">
        <v>776</v>
      </c>
      <c r="B510" s="584" t="s">
        <v>63</v>
      </c>
      <c r="C510" s="584" t="s">
        <v>102</v>
      </c>
      <c r="D510" s="584" t="s">
        <v>119</v>
      </c>
      <c r="E510" s="584" t="s">
        <v>176</v>
      </c>
      <c r="F510" s="584" t="s">
        <v>196</v>
      </c>
      <c r="G510" s="584" t="s">
        <v>229</v>
      </c>
      <c r="H510" s="584" t="s">
        <v>101</v>
      </c>
      <c r="I510" s="584" t="s">
        <v>254</v>
      </c>
      <c r="J510" s="584" t="s">
        <v>294</v>
      </c>
      <c r="K510" s="584" t="s">
        <v>354</v>
      </c>
      <c r="L510" s="584" t="s">
        <v>400</v>
      </c>
      <c r="M510" s="584" t="s">
        <v>416</v>
      </c>
      <c r="N510" s="549"/>
      <c r="O510" s="584" t="s">
        <v>430</v>
      </c>
      <c r="P510" s="584" t="s">
        <v>440</v>
      </c>
      <c r="Q510" s="584" t="s">
        <v>447</v>
      </c>
      <c r="R510" s="584" t="s">
        <v>452</v>
      </c>
      <c r="S510" s="584" t="s">
        <v>534</v>
      </c>
      <c r="T510" s="584" t="s">
        <v>545</v>
      </c>
      <c r="U510" s="584" t="s">
        <v>580</v>
      </c>
      <c r="V510" s="584" t="s">
        <v>601</v>
      </c>
      <c r="W510" s="584" t="s">
        <v>633</v>
      </c>
      <c r="X510" s="584" t="s">
        <v>648</v>
      </c>
      <c r="Y510" s="584" t="s">
        <v>652</v>
      </c>
      <c r="Z510" s="584" t="s">
        <v>656</v>
      </c>
      <c r="AA510" s="584" t="s">
        <v>723</v>
      </c>
      <c r="AB510" s="584" t="s">
        <v>762</v>
      </c>
      <c r="AC510" s="52"/>
      <c r="AF510" s="549"/>
    </row>
    <row r="511" spans="1:68" ht="13.5" customHeight="1" thickBot="1" x14ac:dyDescent="0.25">
      <c r="A511" s="668"/>
      <c r="B511" s="585"/>
      <c r="C511" s="585"/>
      <c r="D511" s="585"/>
      <c r="E511" s="585"/>
      <c r="F511" s="585"/>
      <c r="G511" s="585"/>
      <c r="H511" s="585"/>
      <c r="I511" s="585"/>
      <c r="J511" s="585"/>
      <c r="K511" s="585"/>
      <c r="L511" s="585"/>
      <c r="M511" s="585"/>
      <c r="N511" s="549"/>
      <c r="O511" s="585"/>
      <c r="P511" s="585"/>
      <c r="Q511" s="585"/>
      <c r="R511" s="585"/>
      <c r="S511" s="585"/>
      <c r="T511" s="585"/>
      <c r="U511" s="585"/>
      <c r="V511" s="585"/>
      <c r="W511" s="585"/>
      <c r="X511" s="585"/>
      <c r="Y511" s="585"/>
      <c r="Z511" s="585"/>
      <c r="AA511" s="585"/>
      <c r="AB511" s="585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748.80000000000007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4816.8</v>
      </c>
      <c r="E512" s="46">
        <f>IFERROR(Y87*1,"0")+IFERROR(Y88*1,"0")+IFERROR(Y89*1,"0")+IFERROR(Y93*1,"0")+IFERROR(Y94*1,"0")+IFERROR(Y95*1,"0")+IFERROR(Y96*1,"0")</f>
        <v>707.40000000000009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607.5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1209.6000000000001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709.2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6801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600.6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200,00"/>
        <filter val="1 650,00"/>
        <filter val="1 880,16"/>
        <filter val="111,11"/>
        <filter val="119,05"/>
        <filter val="142,86"/>
        <filter val="144,00"/>
        <filter val="17 794,00"/>
        <filter val="18 573,04"/>
        <filter val="18,52"/>
        <filter val="19 273,04"/>
        <filter val="200,00"/>
        <filter val="27,78"/>
        <filter val="28"/>
        <filter val="3 600,00"/>
        <filter val="300,00"/>
        <filter val="312,50"/>
        <filter val="333,33"/>
        <filter val="400,00"/>
        <filter val="49,38"/>
        <filter val="500,00"/>
        <filter val="550,00"/>
        <filter val="6 000,00"/>
        <filter val="600,00"/>
        <filter val="74,07"/>
        <filter val="744,00"/>
        <filter val="800,00"/>
        <filter val="88,89"/>
        <filter val="91,56"/>
      </filters>
    </filterColumn>
    <filterColumn colId="29" showButton="0"/>
    <filterColumn colId="30" showButton="0"/>
  </autoFilter>
  <mergeCells count="896"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  <mergeCell ref="P118:V118"/>
    <mergeCell ref="P416:V416"/>
    <mergeCell ref="A450:O451"/>
    <mergeCell ref="D159:E159"/>
    <mergeCell ref="A232:Z232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P244:T244"/>
    <mergeCell ref="P73:T73"/>
    <mergeCell ref="P437:T437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259:T259"/>
    <mergeCell ref="D209:E209"/>
    <mergeCell ref="A282:Z282"/>
    <mergeCell ref="P464:T464"/>
    <mergeCell ref="P166:T166"/>
    <mergeCell ref="P103:T103"/>
    <mergeCell ref="P59:V59"/>
    <mergeCell ref="P56:T56"/>
    <mergeCell ref="A266:Z266"/>
    <mergeCell ref="P235:V235"/>
    <mergeCell ref="A34:Z34"/>
    <mergeCell ref="P315:T315"/>
    <mergeCell ref="D160:E160"/>
    <mergeCell ref="P139:V139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P31:T31"/>
    <mergeCell ref="P329:T329"/>
    <mergeCell ref="G17:G18"/>
    <mergeCell ref="P184:V184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D456:E456"/>
    <mergeCell ref="A325:O326"/>
    <mergeCell ref="D116:E116"/>
    <mergeCell ref="D414:E414"/>
    <mergeCell ref="A275:O276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27:T27"/>
    <mergeCell ref="P15:T16"/>
    <mergeCell ref="D162:E162"/>
    <mergeCell ref="P210:T210"/>
    <mergeCell ref="D489:E489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A13:M13"/>
    <mergeCell ref="A230:O231"/>
    <mergeCell ref="D87:E87"/>
    <mergeCell ref="P79:V79"/>
    <mergeCell ref="A367:Z367"/>
    <mergeCell ref="P115:T115"/>
    <mergeCell ref="A40:Z40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P488:T488"/>
    <mergeCell ref="D225:E225"/>
    <mergeCell ref="A399:O400"/>
    <mergeCell ref="I509:S509"/>
    <mergeCell ref="D223:E223"/>
    <mergeCell ref="A141:Z141"/>
    <mergeCell ref="A144:O145"/>
    <mergeCell ref="P502:V502"/>
    <mergeCell ref="S510:S511"/>
    <mergeCell ref="U510:U511"/>
    <mergeCell ref="P484:T484"/>
    <mergeCell ref="D483:E483"/>
    <mergeCell ref="A362:Z362"/>
    <mergeCell ref="D237:E237"/>
    <mergeCell ref="P285:V285"/>
    <mergeCell ref="T510:T511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A510:A511"/>
    <mergeCell ref="A9:C9"/>
    <mergeCell ref="C509:H509"/>
    <mergeCell ref="P348:T348"/>
    <mergeCell ref="Q13:R13"/>
    <mergeCell ref="D22:E22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P188:T188"/>
    <mergeCell ref="I510:I511"/>
    <mergeCell ref="A467:Z467"/>
    <mergeCell ref="A296:Z296"/>
    <mergeCell ref="A461:Z461"/>
    <mergeCell ref="D288:E28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AA510:AA511"/>
    <mergeCell ref="D449:E449"/>
    <mergeCell ref="P284:V284"/>
    <mergeCell ref="P478:T478"/>
    <mergeCell ref="D321:E321"/>
    <mergeCell ref="A469:Z469"/>
    <mergeCell ref="P336:T336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P61:T61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M17:M18"/>
    <mergeCell ref="P359:T359"/>
    <mergeCell ref="A273:Z273"/>
    <mergeCell ref="A178:O179"/>
    <mergeCell ref="D292:E292"/>
    <mergeCell ref="P123:V123"/>
    <mergeCell ref="D93:E93"/>
    <mergeCell ref="P122:T122"/>
    <mergeCell ref="P43:T43"/>
    <mergeCell ref="D328:E328"/>
    <mergeCell ref="P65:V65"/>
    <mergeCell ref="AD17:AF18"/>
    <mergeCell ref="D101:E101"/>
    <mergeCell ref="A430:Z430"/>
    <mergeCell ref="D76:E76"/>
    <mergeCell ref="D392:E392"/>
    <mergeCell ref="D394:E394"/>
    <mergeCell ref="P421:V421"/>
    <mergeCell ref="AA17:AA1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P52:T52"/>
    <mergeCell ref="P422:V422"/>
    <mergeCell ref="A314:Z314"/>
    <mergeCell ref="P239:V239"/>
    <mergeCell ref="A257:Z257"/>
    <mergeCell ref="P439:T439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P301:T301"/>
    <mergeCell ref="P255:V255"/>
    <mergeCell ref="A64:O65"/>
    <mergeCell ref="P35:T35"/>
    <mergeCell ref="D254:E254"/>
    <mergeCell ref="P231:V231"/>
    <mergeCell ref="P308:T308"/>
    <mergeCell ref="P463:T463"/>
    <mergeCell ref="D398:E398"/>
    <mergeCell ref="D454:E454"/>
    <mergeCell ref="D391:E391"/>
    <mergeCell ref="P263:V263"/>
    <mergeCell ref="A126:Z126"/>
    <mergeCell ref="A424:Z424"/>
    <mergeCell ref="D251:E251"/>
    <mergeCell ref="P385:V385"/>
    <mergeCell ref="P216:T216"/>
    <mergeCell ref="P283:T283"/>
    <mergeCell ref="D436:E436"/>
    <mergeCell ref="D434:E434"/>
    <mergeCell ref="D440:E440"/>
    <mergeCell ref="D269:E269"/>
    <mergeCell ref="P150:V150"/>
    <mergeCell ref="D187:E187"/>
    <mergeCell ref="P302:T302"/>
    <mergeCell ref="A191:Z191"/>
    <mergeCell ref="P433:T433"/>
    <mergeCell ref="P262:T262"/>
    <mergeCell ref="A476:Z476"/>
    <mergeCell ref="P201:V201"/>
    <mergeCell ref="P473:T473"/>
    <mergeCell ref="A459:O460"/>
    <mergeCell ref="P471:T471"/>
    <mergeCell ref="Q5:R5"/>
    <mergeCell ref="P370:T370"/>
    <mergeCell ref="D242:E242"/>
    <mergeCell ref="P199:T199"/>
    <mergeCell ref="F17:F18"/>
    <mergeCell ref="P297:T297"/>
    <mergeCell ref="V12:W12"/>
    <mergeCell ref="A8:C8"/>
    <mergeCell ref="A153:Z153"/>
    <mergeCell ref="P383:T383"/>
    <mergeCell ref="A263:O264"/>
    <mergeCell ref="P121:T121"/>
    <mergeCell ref="D29:E29"/>
    <mergeCell ref="P344:T344"/>
    <mergeCell ref="D216:E216"/>
    <mergeCell ref="A134:O135"/>
    <mergeCell ref="P434:T434"/>
    <mergeCell ref="P305:V305"/>
    <mergeCell ref="D244:E244"/>
    <mergeCell ref="P228:T228"/>
    <mergeCell ref="A200:O201"/>
    <mergeCell ref="D458:E458"/>
    <mergeCell ref="D433:E433"/>
    <mergeCell ref="D262:E262"/>
    <mergeCell ref="P368:T368"/>
    <mergeCell ref="P408:T408"/>
    <mergeCell ref="A249:Z249"/>
    <mergeCell ref="D293:E293"/>
    <mergeCell ref="D268:E268"/>
    <mergeCell ref="D395:E395"/>
    <mergeCell ref="P449:T449"/>
    <mergeCell ref="P426:V426"/>
    <mergeCell ref="P510:P511"/>
    <mergeCell ref="D336:E336"/>
    <mergeCell ref="R510:R511"/>
    <mergeCell ref="P293:T293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P501:V501"/>
    <mergeCell ref="A500:O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P499:T499"/>
    <mergeCell ref="D171:E171"/>
    <mergeCell ref="P495:V495"/>
    <mergeCell ref="A320:Z320"/>
    <mergeCell ref="P351:V351"/>
    <mergeCell ref="A176:Z176"/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D478:E478"/>
    <mergeCell ref="P435:T435"/>
    <mergeCell ref="P291:T291"/>
    <mergeCell ref="D278:E278"/>
    <mergeCell ref="P288:T288"/>
    <mergeCell ref="D163:E1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2025-09-15T10:53:06Z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