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бланки для завода\2025\08,25\30,08,25 на 01,09,25 КИ\"/>
    </mc:Choice>
  </mc:AlternateContent>
  <xr:revisionPtr revIDLastSave="0" documentId="13_ncr:1_{ED8B92AD-4998-42E1-AE00-86D30AE87C1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BP499" i="1" s="1"/>
  <c r="X496" i="1"/>
  <c r="X495" i="1"/>
  <c r="BO494" i="1"/>
  <c r="BM494" i="1"/>
  <c r="Y494" i="1"/>
  <c r="P494" i="1"/>
  <c r="BO493" i="1"/>
  <c r="BM493" i="1"/>
  <c r="Y493" i="1"/>
  <c r="BN493" i="1" s="1"/>
  <c r="P493" i="1"/>
  <c r="X491" i="1"/>
  <c r="X490" i="1"/>
  <c r="BO489" i="1"/>
  <c r="BN489" i="1"/>
  <c r="BM489" i="1"/>
  <c r="Y489" i="1"/>
  <c r="BP489" i="1" s="1"/>
  <c r="P489" i="1"/>
  <c r="BO488" i="1"/>
  <c r="BM488" i="1"/>
  <c r="Y488" i="1"/>
  <c r="Z488" i="1" s="1"/>
  <c r="P488" i="1"/>
  <c r="X486" i="1"/>
  <c r="X485" i="1"/>
  <c r="BO484" i="1"/>
  <c r="BM484" i="1"/>
  <c r="Y484" i="1"/>
  <c r="BN484" i="1" s="1"/>
  <c r="P484" i="1"/>
  <c r="BO483" i="1"/>
  <c r="BM483" i="1"/>
  <c r="Y483" i="1"/>
  <c r="Z483" i="1" s="1"/>
  <c r="P483" i="1"/>
  <c r="X481" i="1"/>
  <c r="X480" i="1"/>
  <c r="BO479" i="1"/>
  <c r="BM479" i="1"/>
  <c r="Y479" i="1"/>
  <c r="P479" i="1"/>
  <c r="BO478" i="1"/>
  <c r="BM478" i="1"/>
  <c r="Y478" i="1"/>
  <c r="Z478" i="1" s="1"/>
  <c r="BO477" i="1"/>
  <c r="BM477" i="1"/>
  <c r="Y477" i="1"/>
  <c r="BP477" i="1" s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N470" i="1" s="1"/>
  <c r="P470" i="1"/>
  <c r="X466" i="1"/>
  <c r="X465" i="1"/>
  <c r="BO464" i="1"/>
  <c r="BM464" i="1"/>
  <c r="Y464" i="1"/>
  <c r="Z464" i="1" s="1"/>
  <c r="P464" i="1"/>
  <c r="BO463" i="1"/>
  <c r="BM463" i="1"/>
  <c r="Y463" i="1"/>
  <c r="BN463" i="1" s="1"/>
  <c r="P463" i="1"/>
  <c r="BO462" i="1"/>
  <c r="BM462" i="1"/>
  <c r="Y462" i="1"/>
  <c r="BP462" i="1" s="1"/>
  <c r="P462" i="1"/>
  <c r="X460" i="1"/>
  <c r="X459" i="1"/>
  <c r="BO458" i="1"/>
  <c r="BM458" i="1"/>
  <c r="Y458" i="1"/>
  <c r="BN458" i="1" s="1"/>
  <c r="P458" i="1"/>
  <c r="BO457" i="1"/>
  <c r="BM457" i="1"/>
  <c r="Y457" i="1"/>
  <c r="P457" i="1"/>
  <c r="BO456" i="1"/>
  <c r="BM456" i="1"/>
  <c r="Y456" i="1"/>
  <c r="Z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Z448" i="1" s="1"/>
  <c r="P448" i="1"/>
  <c r="BO447" i="1"/>
  <c r="BN447" i="1"/>
  <c r="BM447" i="1"/>
  <c r="Y447" i="1"/>
  <c r="BP447" i="1" s="1"/>
  <c r="P447" i="1"/>
  <c r="X445" i="1"/>
  <c r="X444" i="1"/>
  <c r="BO443" i="1"/>
  <c r="BM443" i="1"/>
  <c r="Y443" i="1"/>
  <c r="BP443" i="1" s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Z440" i="1" s="1"/>
  <c r="BO439" i="1"/>
  <c r="BM439" i="1"/>
  <c r="Y439" i="1"/>
  <c r="BN439" i="1" s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BO433" i="1"/>
  <c r="BM433" i="1"/>
  <c r="Y433" i="1"/>
  <c r="BN433" i="1" s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Z413" i="1" s="1"/>
  <c r="P413" i="1"/>
  <c r="BO412" i="1"/>
  <c r="BM412" i="1"/>
  <c r="Y412" i="1"/>
  <c r="P412" i="1"/>
  <c r="X410" i="1"/>
  <c r="X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Z398" i="1" s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N392" i="1" s="1"/>
  <c r="P392" i="1"/>
  <c r="BO391" i="1"/>
  <c r="BM391" i="1"/>
  <c r="Y391" i="1"/>
  <c r="BP391" i="1" s="1"/>
  <c r="P391" i="1"/>
  <c r="BO390" i="1"/>
  <c r="BM390" i="1"/>
  <c r="Y390" i="1"/>
  <c r="Z390" i="1" s="1"/>
  <c r="P390" i="1"/>
  <c r="BO389" i="1"/>
  <c r="BM389" i="1"/>
  <c r="Y389" i="1"/>
  <c r="BP389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O369" i="1"/>
  <c r="BM369" i="1"/>
  <c r="Y369" i="1"/>
  <c r="BN369" i="1" s="1"/>
  <c r="P369" i="1"/>
  <c r="BO368" i="1"/>
  <c r="BM368" i="1"/>
  <c r="Y368" i="1"/>
  <c r="BP368" i="1" s="1"/>
  <c r="P368" i="1"/>
  <c r="X365" i="1"/>
  <c r="X364" i="1"/>
  <c r="BO363" i="1"/>
  <c r="BM363" i="1"/>
  <c r="Y363" i="1"/>
  <c r="BP363" i="1" s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BP349" i="1" s="1"/>
  <c r="P349" i="1"/>
  <c r="BO348" i="1"/>
  <c r="BM348" i="1"/>
  <c r="Y348" i="1"/>
  <c r="Z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N345" i="1" s="1"/>
  <c r="P345" i="1"/>
  <c r="BO344" i="1"/>
  <c r="BM344" i="1"/>
  <c r="Y344" i="1"/>
  <c r="BP344" i="1" s="1"/>
  <c r="P344" i="1"/>
  <c r="BO343" i="1"/>
  <c r="BM343" i="1"/>
  <c r="Y343" i="1"/>
  <c r="BN343" i="1" s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Z329" i="1" s="1"/>
  <c r="P329" i="1"/>
  <c r="BO328" i="1"/>
  <c r="BM328" i="1"/>
  <c r="Y328" i="1"/>
  <c r="BP328" i="1" s="1"/>
  <c r="P328" i="1"/>
  <c r="X326" i="1"/>
  <c r="X325" i="1"/>
  <c r="BO324" i="1"/>
  <c r="BM324" i="1"/>
  <c r="Y324" i="1"/>
  <c r="BP324" i="1" s="1"/>
  <c r="P324" i="1"/>
  <c r="BO323" i="1"/>
  <c r="BM323" i="1"/>
  <c r="Y323" i="1"/>
  <c r="Z323" i="1" s="1"/>
  <c r="P323" i="1"/>
  <c r="BO322" i="1"/>
  <c r="BM322" i="1"/>
  <c r="Y322" i="1"/>
  <c r="BN322" i="1" s="1"/>
  <c r="BO321" i="1"/>
  <c r="BM321" i="1"/>
  <c r="Y321" i="1"/>
  <c r="BP321" i="1" s="1"/>
  <c r="X319" i="1"/>
  <c r="X318" i="1"/>
  <c r="BO317" i="1"/>
  <c r="BM317" i="1"/>
  <c r="Y317" i="1"/>
  <c r="Z317" i="1" s="1"/>
  <c r="P317" i="1"/>
  <c r="BO316" i="1"/>
  <c r="BM316" i="1"/>
  <c r="Y316" i="1"/>
  <c r="BN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Z311" i="1" s="1"/>
  <c r="P311" i="1"/>
  <c r="BO310" i="1"/>
  <c r="BM310" i="1"/>
  <c r="Y310" i="1"/>
  <c r="Z310" i="1" s="1"/>
  <c r="P310" i="1"/>
  <c r="BO309" i="1"/>
  <c r="BM309" i="1"/>
  <c r="Y309" i="1"/>
  <c r="Z309" i="1" s="1"/>
  <c r="P309" i="1"/>
  <c r="BO308" i="1"/>
  <c r="BM308" i="1"/>
  <c r="Y308" i="1"/>
  <c r="P308" i="1"/>
  <c r="BO307" i="1"/>
  <c r="BM307" i="1"/>
  <c r="Y307" i="1"/>
  <c r="Z307" i="1" s="1"/>
  <c r="P307" i="1"/>
  <c r="X305" i="1"/>
  <c r="X304" i="1"/>
  <c r="BO303" i="1"/>
  <c r="BM303" i="1"/>
  <c r="Y303" i="1"/>
  <c r="P303" i="1"/>
  <c r="BO302" i="1"/>
  <c r="BM302" i="1"/>
  <c r="Y302" i="1"/>
  <c r="Z302" i="1" s="1"/>
  <c r="P302" i="1"/>
  <c r="BO301" i="1"/>
  <c r="BM301" i="1"/>
  <c r="Y301" i="1"/>
  <c r="Z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Z297" i="1" s="1"/>
  <c r="P297" i="1"/>
  <c r="X295" i="1"/>
  <c r="X294" i="1"/>
  <c r="BO293" i="1"/>
  <c r="BM293" i="1"/>
  <c r="Y293" i="1"/>
  <c r="Z293" i="1" s="1"/>
  <c r="P293" i="1"/>
  <c r="BO292" i="1"/>
  <c r="BM292" i="1"/>
  <c r="Y292" i="1"/>
  <c r="Z292" i="1" s="1"/>
  <c r="P292" i="1"/>
  <c r="BO291" i="1"/>
  <c r="BM291" i="1"/>
  <c r="Y291" i="1"/>
  <c r="BP291" i="1" s="1"/>
  <c r="P291" i="1"/>
  <c r="BO290" i="1"/>
  <c r="BM290" i="1"/>
  <c r="Y290" i="1"/>
  <c r="BN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Y285" i="1" s="1"/>
  <c r="P283" i="1"/>
  <c r="X280" i="1"/>
  <c r="X279" i="1"/>
  <c r="BO278" i="1"/>
  <c r="BM278" i="1"/>
  <c r="Y278" i="1"/>
  <c r="BP278" i="1" s="1"/>
  <c r="P278" i="1"/>
  <c r="X276" i="1"/>
  <c r="X275" i="1"/>
  <c r="BO274" i="1"/>
  <c r="BM274" i="1"/>
  <c r="Y274" i="1"/>
  <c r="BN274" i="1" s="1"/>
  <c r="P274" i="1"/>
  <c r="X271" i="1"/>
  <c r="X270" i="1"/>
  <c r="BO269" i="1"/>
  <c r="BM269" i="1"/>
  <c r="Y269" i="1"/>
  <c r="BN269" i="1" s="1"/>
  <c r="P269" i="1"/>
  <c r="BO268" i="1"/>
  <c r="BM268" i="1"/>
  <c r="Y268" i="1"/>
  <c r="BN268" i="1" s="1"/>
  <c r="P268" i="1"/>
  <c r="BO267" i="1"/>
  <c r="BM267" i="1"/>
  <c r="Y267" i="1"/>
  <c r="BN267" i="1" s="1"/>
  <c r="P267" i="1"/>
  <c r="X264" i="1"/>
  <c r="X263" i="1"/>
  <c r="BO262" i="1"/>
  <c r="BM262" i="1"/>
  <c r="Y262" i="1"/>
  <c r="Z262" i="1" s="1"/>
  <c r="BO261" i="1"/>
  <c r="BM261" i="1"/>
  <c r="Y261" i="1"/>
  <c r="Z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Z254" i="1" s="1"/>
  <c r="P254" i="1"/>
  <c r="BO253" i="1"/>
  <c r="BM253" i="1"/>
  <c r="Y253" i="1"/>
  <c r="BP253" i="1" s="1"/>
  <c r="P253" i="1"/>
  <c r="BO252" i="1"/>
  <c r="BM252" i="1"/>
  <c r="Y252" i="1"/>
  <c r="Z252" i="1" s="1"/>
  <c r="P252" i="1"/>
  <c r="BO251" i="1"/>
  <c r="BM251" i="1"/>
  <c r="Y251" i="1"/>
  <c r="BP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Z245" i="1" s="1"/>
  <c r="P245" i="1"/>
  <c r="BO244" i="1"/>
  <c r="BM244" i="1"/>
  <c r="Y244" i="1"/>
  <c r="BP244" i="1" s="1"/>
  <c r="P244" i="1"/>
  <c r="BO243" i="1"/>
  <c r="BM243" i="1"/>
  <c r="Y243" i="1"/>
  <c r="BN243" i="1" s="1"/>
  <c r="BO242" i="1"/>
  <c r="BM242" i="1"/>
  <c r="Y242" i="1"/>
  <c r="Z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BN234" i="1" s="1"/>
  <c r="P234" i="1"/>
  <c r="X232" i="1"/>
  <c r="X231" i="1"/>
  <c r="BO230" i="1"/>
  <c r="BM230" i="1"/>
  <c r="Z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N226" i="1" s="1"/>
  <c r="P226" i="1"/>
  <c r="BO225" i="1"/>
  <c r="BM225" i="1"/>
  <c r="Y225" i="1"/>
  <c r="BP225" i="1" s="1"/>
  <c r="P225" i="1"/>
  <c r="BO224" i="1"/>
  <c r="BM224" i="1"/>
  <c r="Y224" i="1"/>
  <c r="Z224" i="1" s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Z214" i="1" s="1"/>
  <c r="P214" i="1"/>
  <c r="BO213" i="1"/>
  <c r="BM213" i="1"/>
  <c r="Y213" i="1"/>
  <c r="BN213" i="1" s="1"/>
  <c r="P213" i="1"/>
  <c r="BO212" i="1"/>
  <c r="BM212" i="1"/>
  <c r="Y212" i="1"/>
  <c r="BN212" i="1" s="1"/>
  <c r="P212" i="1"/>
  <c r="BO211" i="1"/>
  <c r="BM211" i="1"/>
  <c r="Y211" i="1"/>
  <c r="Z211" i="1" s="1"/>
  <c r="P211" i="1"/>
  <c r="BO210" i="1"/>
  <c r="BM210" i="1"/>
  <c r="Y210" i="1"/>
  <c r="BN210" i="1" s="1"/>
  <c r="P210" i="1"/>
  <c r="BO209" i="1"/>
  <c r="BM209" i="1"/>
  <c r="Y209" i="1"/>
  <c r="BN209" i="1" s="1"/>
  <c r="P209" i="1"/>
  <c r="BO208" i="1"/>
  <c r="BN208" i="1"/>
  <c r="BM208" i="1"/>
  <c r="Y208" i="1"/>
  <c r="Z208" i="1" s="1"/>
  <c r="P208" i="1"/>
  <c r="BO207" i="1"/>
  <c r="BM207" i="1"/>
  <c r="Y207" i="1"/>
  <c r="BN207" i="1" s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BN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Z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N170" i="1" s="1"/>
  <c r="P170" i="1"/>
  <c r="BO169" i="1"/>
  <c r="BM169" i="1"/>
  <c r="Y169" i="1"/>
  <c r="Z169" i="1" s="1"/>
  <c r="P169" i="1"/>
  <c r="BO168" i="1"/>
  <c r="BM168" i="1"/>
  <c r="Y168" i="1"/>
  <c r="BN168" i="1" s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O164" i="1"/>
  <c r="BM164" i="1"/>
  <c r="Y164" i="1"/>
  <c r="BP164" i="1" s="1"/>
  <c r="P164" i="1"/>
  <c r="BO163" i="1"/>
  <c r="BM163" i="1"/>
  <c r="Y163" i="1"/>
  <c r="BN163" i="1" s="1"/>
  <c r="P163" i="1"/>
  <c r="BO162" i="1"/>
  <c r="BM162" i="1"/>
  <c r="Y162" i="1"/>
  <c r="Z162" i="1" s="1"/>
  <c r="P162" i="1"/>
  <c r="Y160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P152" i="1"/>
  <c r="BO151" i="1"/>
  <c r="BM151" i="1"/>
  <c r="Y151" i="1"/>
  <c r="Z151" i="1" s="1"/>
  <c r="P151" i="1"/>
  <c r="BO150" i="1"/>
  <c r="BM150" i="1"/>
  <c r="Y150" i="1"/>
  <c r="BN150" i="1" s="1"/>
  <c r="P150" i="1"/>
  <c r="X148" i="1"/>
  <c r="X147" i="1"/>
  <c r="BO146" i="1"/>
  <c r="BM146" i="1"/>
  <c r="Y146" i="1"/>
  <c r="BP146" i="1" s="1"/>
  <c r="P146" i="1"/>
  <c r="X143" i="1"/>
  <c r="X142" i="1"/>
  <c r="BO141" i="1"/>
  <c r="BM141" i="1"/>
  <c r="Y141" i="1"/>
  <c r="P141" i="1"/>
  <c r="BO140" i="1"/>
  <c r="BM140" i="1"/>
  <c r="Y140" i="1"/>
  <c r="BN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Z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BN124" i="1" s="1"/>
  <c r="P124" i="1"/>
  <c r="X122" i="1"/>
  <c r="X121" i="1"/>
  <c r="BO120" i="1"/>
  <c r="BM120" i="1"/>
  <c r="Y120" i="1"/>
  <c r="Z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M104" i="1"/>
  <c r="Y104" i="1"/>
  <c r="BP104" i="1" s="1"/>
  <c r="P104" i="1"/>
  <c r="X101" i="1"/>
  <c r="X100" i="1"/>
  <c r="BO99" i="1"/>
  <c r="BM99" i="1"/>
  <c r="Y99" i="1"/>
  <c r="BN99" i="1" s="1"/>
  <c r="P99" i="1"/>
  <c r="BO98" i="1"/>
  <c r="BM98" i="1"/>
  <c r="Y98" i="1"/>
  <c r="BN98" i="1" s="1"/>
  <c r="P98" i="1"/>
  <c r="BO97" i="1"/>
  <c r="BM97" i="1"/>
  <c r="Y97" i="1"/>
  <c r="BP97" i="1" s="1"/>
  <c r="P97" i="1"/>
  <c r="BO96" i="1"/>
  <c r="BM96" i="1"/>
  <c r="Y96" i="1"/>
  <c r="Z96" i="1" s="1"/>
  <c r="P96" i="1"/>
  <c r="BO95" i="1"/>
  <c r="BM95" i="1"/>
  <c r="Y95" i="1"/>
  <c r="BN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N89" i="1" s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M74" i="1"/>
  <c r="Y74" i="1"/>
  <c r="BP74" i="1" s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N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Z52" i="1" s="1"/>
  <c r="P52" i="1"/>
  <c r="X49" i="1"/>
  <c r="X48" i="1"/>
  <c r="BO47" i="1"/>
  <c r="BM47" i="1"/>
  <c r="Y47" i="1"/>
  <c r="Z47" i="1" s="1"/>
  <c r="Z48" i="1" s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BN35" i="1" s="1"/>
  <c r="P35" i="1"/>
  <c r="X33" i="1"/>
  <c r="X32" i="1"/>
  <c r="BO31" i="1"/>
  <c r="BM31" i="1"/>
  <c r="Y31" i="1"/>
  <c r="BN31" i="1" s="1"/>
  <c r="P31" i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N22" i="1" s="1"/>
  <c r="P22" i="1"/>
  <c r="H10" i="1"/>
  <c r="A9" i="1"/>
  <c r="H9" i="1" s="1"/>
  <c r="D7" i="1"/>
  <c r="Q6" i="1"/>
  <c r="P2" i="1"/>
  <c r="BN455" i="1" l="1"/>
  <c r="Z436" i="1"/>
  <c r="BP70" i="1"/>
  <c r="BN202" i="1"/>
  <c r="BN464" i="1"/>
  <c r="BN54" i="1"/>
  <c r="BP292" i="1"/>
  <c r="BN436" i="1"/>
  <c r="BP448" i="1"/>
  <c r="BP35" i="1"/>
  <c r="Y339" i="1"/>
  <c r="BP392" i="1"/>
  <c r="Z150" i="1"/>
  <c r="BN478" i="1"/>
  <c r="BN56" i="1"/>
  <c r="BN120" i="1"/>
  <c r="BP151" i="1"/>
  <c r="BP56" i="1"/>
  <c r="BN90" i="1"/>
  <c r="Y142" i="1"/>
  <c r="Z363" i="1"/>
  <c r="Z364" i="1" s="1"/>
  <c r="BP211" i="1"/>
  <c r="BP269" i="1"/>
  <c r="BN456" i="1"/>
  <c r="Z107" i="1"/>
  <c r="Z124" i="1"/>
  <c r="Y137" i="1"/>
  <c r="Z167" i="1"/>
  <c r="BN292" i="1"/>
  <c r="BN337" i="1"/>
  <c r="BP234" i="1"/>
  <c r="Y365" i="1"/>
  <c r="BN347" i="1"/>
  <c r="Y126" i="1"/>
  <c r="Z146" i="1"/>
  <c r="Z147" i="1" s="1"/>
  <c r="Z274" i="1"/>
  <c r="Z275" i="1" s="1"/>
  <c r="Z330" i="1"/>
  <c r="Z394" i="1"/>
  <c r="BN146" i="1"/>
  <c r="Z164" i="1"/>
  <c r="BP208" i="1"/>
  <c r="Y36" i="1"/>
  <c r="BN77" i="1"/>
  <c r="Y360" i="1"/>
  <c r="BN164" i="1"/>
  <c r="BP213" i="1"/>
  <c r="Z267" i="1"/>
  <c r="BN348" i="1"/>
  <c r="Y147" i="1"/>
  <c r="Y148" i="1"/>
  <c r="BN440" i="1"/>
  <c r="Z140" i="1"/>
  <c r="BN214" i="1"/>
  <c r="BN309" i="1"/>
  <c r="BP89" i="1"/>
  <c r="BN302" i="1"/>
  <c r="Z462" i="1"/>
  <c r="BP478" i="1"/>
  <c r="BP214" i="1"/>
  <c r="BP140" i="1"/>
  <c r="Z243" i="1"/>
  <c r="Z298" i="1"/>
  <c r="Z392" i="1"/>
  <c r="BP99" i="1"/>
  <c r="BN117" i="1"/>
  <c r="Z141" i="1"/>
  <c r="BP165" i="1"/>
  <c r="Z200" i="1"/>
  <c r="BN242" i="1"/>
  <c r="Z250" i="1"/>
  <c r="BN262" i="1"/>
  <c r="BP283" i="1"/>
  <c r="Z291" i="1"/>
  <c r="Z408" i="1"/>
  <c r="Z409" i="1" s="1"/>
  <c r="BN42" i="1"/>
  <c r="BN196" i="1"/>
  <c r="BN323" i="1"/>
  <c r="BP31" i="1"/>
  <c r="BP124" i="1"/>
  <c r="Y188" i="1"/>
  <c r="BP262" i="1"/>
  <c r="BN291" i="1"/>
  <c r="BN408" i="1"/>
  <c r="BP483" i="1"/>
  <c r="BP200" i="1"/>
  <c r="BP323" i="1"/>
  <c r="Y294" i="1"/>
  <c r="BP78" i="1"/>
  <c r="BP166" i="1"/>
  <c r="BP170" i="1"/>
  <c r="Z197" i="1"/>
  <c r="Y409" i="1"/>
  <c r="Z432" i="1"/>
  <c r="BP440" i="1"/>
  <c r="Z470" i="1"/>
  <c r="Z484" i="1"/>
  <c r="Z485" i="1" s="1"/>
  <c r="Z493" i="1"/>
  <c r="BN74" i="1"/>
  <c r="BN96" i="1"/>
  <c r="BN104" i="1"/>
  <c r="Z201" i="1"/>
  <c r="Z227" i="1"/>
  <c r="BN298" i="1"/>
  <c r="BN317" i="1"/>
  <c r="Z324" i="1"/>
  <c r="Y121" i="1"/>
  <c r="BN197" i="1"/>
  <c r="Y275" i="1"/>
  <c r="BP317" i="1"/>
  <c r="BP484" i="1"/>
  <c r="Y404" i="1"/>
  <c r="Z69" i="1"/>
  <c r="BN167" i="1"/>
  <c r="Z213" i="1"/>
  <c r="BN289" i="1"/>
  <c r="BP358" i="1"/>
  <c r="BN437" i="1"/>
  <c r="Y485" i="1"/>
  <c r="BP75" i="1"/>
  <c r="BN47" i="1"/>
  <c r="BN69" i="1"/>
  <c r="BP433" i="1"/>
  <c r="BP437" i="1"/>
  <c r="Z442" i="1"/>
  <c r="BN158" i="1"/>
  <c r="Z175" i="1"/>
  <c r="BN245" i="1"/>
  <c r="Z253" i="1"/>
  <c r="Y279" i="1"/>
  <c r="Z290" i="1"/>
  <c r="BN359" i="1"/>
  <c r="Z472" i="1"/>
  <c r="Y48" i="1"/>
  <c r="Z195" i="1"/>
  <c r="Y239" i="1"/>
  <c r="BP293" i="1"/>
  <c r="BP345" i="1"/>
  <c r="BN413" i="1"/>
  <c r="BN83" i="1"/>
  <c r="Z70" i="1"/>
  <c r="BN131" i="1"/>
  <c r="BP158" i="1"/>
  <c r="BN175" i="1"/>
  <c r="BN199" i="1"/>
  <c r="BN253" i="1"/>
  <c r="BP456" i="1"/>
  <c r="BP290" i="1"/>
  <c r="Z206" i="1"/>
  <c r="Z180" i="1"/>
  <c r="Z181" i="1" s="1"/>
  <c r="Z212" i="1"/>
  <c r="Z322" i="1"/>
  <c r="Z344" i="1"/>
  <c r="Z391" i="1"/>
  <c r="Z454" i="1"/>
  <c r="Z30" i="1"/>
  <c r="Z27" i="1"/>
  <c r="Z57" i="1"/>
  <c r="BN63" i="1"/>
  <c r="BP96" i="1"/>
  <c r="BN107" i="1"/>
  <c r="BP141" i="1"/>
  <c r="Y204" i="1"/>
  <c r="BP245" i="1"/>
  <c r="BN252" i="1"/>
  <c r="Z316" i="1"/>
  <c r="Z374" i="1"/>
  <c r="Z375" i="1" s="1"/>
  <c r="Z383" i="1"/>
  <c r="Z384" i="1" s="1"/>
  <c r="BN394" i="1"/>
  <c r="BN398" i="1"/>
  <c r="BN472" i="1"/>
  <c r="BN135" i="1"/>
  <c r="BN30" i="1"/>
  <c r="Y37" i="1"/>
  <c r="Z54" i="1"/>
  <c r="Z83" i="1"/>
  <c r="Z90" i="1"/>
  <c r="Z104" i="1"/>
  <c r="Z168" i="1"/>
  <c r="BN180" i="1"/>
  <c r="Z209" i="1"/>
  <c r="Y280" i="1"/>
  <c r="BP309" i="1"/>
  <c r="Z328" i="1"/>
  <c r="BN344" i="1"/>
  <c r="BN391" i="1"/>
  <c r="BP413" i="1"/>
  <c r="BP464" i="1"/>
  <c r="Y486" i="1"/>
  <c r="BP493" i="1"/>
  <c r="BN57" i="1"/>
  <c r="Y127" i="1"/>
  <c r="BP212" i="1"/>
  <c r="BP252" i="1"/>
  <c r="BP322" i="1"/>
  <c r="BP398" i="1"/>
  <c r="Z63" i="1"/>
  <c r="Y256" i="1"/>
  <c r="Z165" i="1"/>
  <c r="BP180" i="1"/>
  <c r="Y220" i="1"/>
  <c r="Y247" i="1"/>
  <c r="BP316" i="1"/>
  <c r="Y465" i="1"/>
  <c r="Y475" i="1"/>
  <c r="BN27" i="1"/>
  <c r="Y143" i="1"/>
  <c r="Y133" i="1"/>
  <c r="BN136" i="1"/>
  <c r="BP168" i="1"/>
  <c r="BP209" i="1"/>
  <c r="Z234" i="1"/>
  <c r="Z235" i="1" s="1"/>
  <c r="BP242" i="1"/>
  <c r="Z283" i="1"/>
  <c r="Z284" i="1" s="1"/>
  <c r="BN293" i="1"/>
  <c r="BP348" i="1"/>
  <c r="Z358" i="1"/>
  <c r="BP442" i="1"/>
  <c r="BN448" i="1"/>
  <c r="Z455" i="1"/>
  <c r="Y115" i="1"/>
  <c r="Z31" i="1"/>
  <c r="BP47" i="1"/>
  <c r="Y58" i="1"/>
  <c r="BP120" i="1"/>
  <c r="BN151" i="1"/>
  <c r="Y172" i="1"/>
  <c r="Y181" i="1"/>
  <c r="BN206" i="1"/>
  <c r="Y246" i="1"/>
  <c r="BN310" i="1"/>
  <c r="Z337" i="1"/>
  <c r="Y376" i="1"/>
  <c r="BP408" i="1"/>
  <c r="Z435" i="1"/>
  <c r="BN488" i="1"/>
  <c r="Z191" i="1"/>
  <c r="Z210" i="1"/>
  <c r="Z349" i="1"/>
  <c r="Z402" i="1"/>
  <c r="Z443" i="1"/>
  <c r="BP488" i="1"/>
  <c r="Y65" i="1"/>
  <c r="Z22" i="1"/>
  <c r="Z23" i="1" s="1"/>
  <c r="X503" i="1"/>
  <c r="Z84" i="1"/>
  <c r="Y122" i="1"/>
  <c r="Z42" i="1"/>
  <c r="Y49" i="1"/>
  <c r="Y66" i="1"/>
  <c r="BP98" i="1"/>
  <c r="BP117" i="1"/>
  <c r="Z131" i="1"/>
  <c r="Y154" i="1"/>
  <c r="BP162" i="1"/>
  <c r="BN191" i="1"/>
  <c r="Z207" i="1"/>
  <c r="BN228" i="1"/>
  <c r="Y235" i="1"/>
  <c r="Z268" i="1"/>
  <c r="Y295" i="1"/>
  <c r="BN389" i="1"/>
  <c r="BN402" i="1"/>
  <c r="BP439" i="1"/>
  <c r="BN443" i="1"/>
  <c r="BN462" i="1"/>
  <c r="BN483" i="1"/>
  <c r="Z499" i="1"/>
  <c r="Z500" i="1" s="1"/>
  <c r="Z28" i="1"/>
  <c r="Z55" i="1"/>
  <c r="BN111" i="1"/>
  <c r="BN169" i="1"/>
  <c r="BP28" i="1"/>
  <c r="BP169" i="1"/>
  <c r="BP210" i="1"/>
  <c r="BN261" i="1"/>
  <c r="Z477" i="1"/>
  <c r="BP402" i="1"/>
  <c r="BN499" i="1"/>
  <c r="B512" i="1"/>
  <c r="Z99" i="1"/>
  <c r="Z118" i="1"/>
  <c r="BP207" i="1"/>
  <c r="Y236" i="1"/>
  <c r="Z251" i="1"/>
  <c r="Z255" i="1" s="1"/>
  <c r="BP261" i="1"/>
  <c r="BP268" i="1"/>
  <c r="Z278" i="1"/>
  <c r="Z279" i="1" s="1"/>
  <c r="Z288" i="1"/>
  <c r="Y326" i="1"/>
  <c r="Z379" i="1"/>
  <c r="Z393" i="1"/>
  <c r="Y417" i="1"/>
  <c r="BN477" i="1"/>
  <c r="BP55" i="1"/>
  <c r="Z35" i="1"/>
  <c r="Z36" i="1" s="1"/>
  <c r="Z170" i="1"/>
  <c r="Z198" i="1"/>
  <c r="BN244" i="1"/>
  <c r="BN254" i="1"/>
  <c r="BN301" i="1"/>
  <c r="Y313" i="1"/>
  <c r="Z321" i="1"/>
  <c r="BN324" i="1"/>
  <c r="Z397" i="1"/>
  <c r="Y405" i="1"/>
  <c r="Z106" i="1"/>
  <c r="Y92" i="1"/>
  <c r="BP95" i="1"/>
  <c r="BN106" i="1"/>
  <c r="BN112" i="1"/>
  <c r="BN118" i="1"/>
  <c r="BN211" i="1"/>
  <c r="BN251" i="1"/>
  <c r="BN278" i="1"/>
  <c r="BN379" i="1"/>
  <c r="BN393" i="1"/>
  <c r="Y460" i="1"/>
  <c r="Y490" i="1"/>
  <c r="Y500" i="1"/>
  <c r="Y23" i="1"/>
  <c r="Z112" i="1"/>
  <c r="Y32" i="1"/>
  <c r="BP29" i="1"/>
  <c r="Y45" i="1"/>
  <c r="BP62" i="1"/>
  <c r="BP254" i="1"/>
  <c r="Z269" i="1"/>
  <c r="BP288" i="1"/>
  <c r="BP301" i="1"/>
  <c r="BN321" i="1"/>
  <c r="Z347" i="1"/>
  <c r="Y361" i="1"/>
  <c r="BN397" i="1"/>
  <c r="BP412" i="1"/>
  <c r="Y451" i="1"/>
  <c r="BP463" i="1"/>
  <c r="Z433" i="1"/>
  <c r="Z447" i="1"/>
  <c r="Y501" i="1"/>
  <c r="Y216" i="1"/>
  <c r="Y325" i="1"/>
  <c r="AB512" i="1"/>
  <c r="K512" i="1"/>
  <c r="BP311" i="1"/>
  <c r="BN311" i="1"/>
  <c r="Y332" i="1"/>
  <c r="Y355" i="1"/>
  <c r="BP369" i="1"/>
  <c r="Z512" i="1"/>
  <c r="Y445" i="1"/>
  <c r="Y444" i="1"/>
  <c r="BN431" i="1"/>
  <c r="Z431" i="1"/>
  <c r="BP378" i="1"/>
  <c r="BN378" i="1"/>
  <c r="Z378" i="1"/>
  <c r="Z380" i="1" s="1"/>
  <c r="Y71" i="1"/>
  <c r="Z79" i="1"/>
  <c r="Z130" i="1"/>
  <c r="Y221" i="1"/>
  <c r="Y264" i="1"/>
  <c r="BP259" i="1"/>
  <c r="M512" i="1"/>
  <c r="Z299" i="1"/>
  <c r="Z308" i="1"/>
  <c r="Z312" i="1" s="1"/>
  <c r="S512" i="1"/>
  <c r="Z395" i="1"/>
  <c r="Z458" i="1"/>
  <c r="Z76" i="1"/>
  <c r="BN113" i="1"/>
  <c r="Z152" i="1"/>
  <c r="Z153" i="1" s="1"/>
  <c r="X512" i="1"/>
  <c r="Y421" i="1"/>
  <c r="BP420" i="1"/>
  <c r="BP22" i="1"/>
  <c r="BN43" i="1"/>
  <c r="Z68" i="1"/>
  <c r="BN84" i="1"/>
  <c r="Z176" i="1"/>
  <c r="Z190" i="1"/>
  <c r="BN195" i="1"/>
  <c r="BN198" i="1"/>
  <c r="Z218" i="1"/>
  <c r="BN224" i="1"/>
  <c r="BN227" i="1"/>
  <c r="BN230" i="1"/>
  <c r="Z238" i="1"/>
  <c r="Z239" i="1" s="1"/>
  <c r="Z259" i="1"/>
  <c r="BN328" i="1"/>
  <c r="Z335" i="1"/>
  <c r="BP343" i="1"/>
  <c r="T512" i="1"/>
  <c r="BP346" i="1"/>
  <c r="BN346" i="1"/>
  <c r="Z346" i="1"/>
  <c r="Y356" i="1"/>
  <c r="BN363" i="1"/>
  <c r="Z370" i="1"/>
  <c r="Z420" i="1"/>
  <c r="Z421" i="1" s="1"/>
  <c r="BP431" i="1"/>
  <c r="X506" i="1"/>
  <c r="D512" i="1"/>
  <c r="Y59" i="1"/>
  <c r="BP52" i="1"/>
  <c r="BN76" i="1"/>
  <c r="BN79" i="1"/>
  <c r="BN105" i="1"/>
  <c r="Y109" i="1"/>
  <c r="BP113" i="1"/>
  <c r="BN130" i="1"/>
  <c r="BP135" i="1"/>
  <c r="BN152" i="1"/>
  <c r="Y171" i="1"/>
  <c r="BN185" i="1"/>
  <c r="J512" i="1"/>
  <c r="BP201" i="1"/>
  <c r="BP243" i="1"/>
  <c r="BP250" i="1"/>
  <c r="L512" i="1"/>
  <c r="BN299" i="1"/>
  <c r="BP302" i="1"/>
  <c r="BN308" i="1"/>
  <c r="Z343" i="1"/>
  <c r="Y350" i="1"/>
  <c r="Y400" i="1"/>
  <c r="V512" i="1"/>
  <c r="Y399" i="1"/>
  <c r="Z389" i="1"/>
  <c r="BN395" i="1"/>
  <c r="W512" i="1"/>
  <c r="Z439" i="1"/>
  <c r="Y72" i="1"/>
  <c r="BN176" i="1"/>
  <c r="BN190" i="1"/>
  <c r="BN218" i="1"/>
  <c r="BP224" i="1"/>
  <c r="BN238" i="1"/>
  <c r="BN259" i="1"/>
  <c r="Y263" i="1"/>
  <c r="R512" i="1"/>
  <c r="BN288" i="1"/>
  <c r="BN335" i="1"/>
  <c r="BN370" i="1"/>
  <c r="BN420" i="1"/>
  <c r="BP458" i="1"/>
  <c r="Z43" i="1"/>
  <c r="Y85" i="1"/>
  <c r="Z91" i="1"/>
  <c r="BP105" i="1"/>
  <c r="Y114" i="1"/>
  <c r="Z119" i="1"/>
  <c r="BP130" i="1"/>
  <c r="BP303" i="1"/>
  <c r="BN303" i="1"/>
  <c r="BP308" i="1"/>
  <c r="Y364" i="1"/>
  <c r="BP449" i="1"/>
  <c r="BN449" i="1"/>
  <c r="Z449" i="1"/>
  <c r="Z450" i="1" s="1"/>
  <c r="X504" i="1"/>
  <c r="BP43" i="1"/>
  <c r="BN68" i="1"/>
  <c r="BP152" i="1"/>
  <c r="X502" i="1"/>
  <c r="BN41" i="1"/>
  <c r="C512" i="1"/>
  <c r="Y44" i="1"/>
  <c r="BN52" i="1"/>
  <c r="Z111" i="1"/>
  <c r="Z136" i="1"/>
  <c r="Z137" i="1" s="1"/>
  <c r="BN141" i="1"/>
  <c r="BN162" i="1"/>
  <c r="Z196" i="1"/>
  <c r="Z199" i="1"/>
  <c r="Z202" i="1"/>
  <c r="BP218" i="1"/>
  <c r="Y231" i="1"/>
  <c r="BP238" i="1"/>
  <c r="Z244" i="1"/>
  <c r="Z246" i="1" s="1"/>
  <c r="BN260" i="1"/>
  <c r="Z260" i="1"/>
  <c r="Z303" i="1"/>
  <c r="BP335" i="1"/>
  <c r="Y351" i="1"/>
  <c r="Y24" i="1"/>
  <c r="Z41" i="1"/>
  <c r="Z74" i="1"/>
  <c r="Z77" i="1"/>
  <c r="Y80" i="1"/>
  <c r="BN91" i="1"/>
  <c r="BN119" i="1"/>
  <c r="H512" i="1"/>
  <c r="Y153" i="1"/>
  <c r="BP185" i="1"/>
  <c r="Z225" i="1"/>
  <c r="Z228" i="1"/>
  <c r="O512" i="1"/>
  <c r="Y270" i="1"/>
  <c r="Y304" i="1"/>
  <c r="BP297" i="1"/>
  <c r="Z300" i="1"/>
  <c r="Y318" i="1"/>
  <c r="BN329" i="1"/>
  <c r="BP396" i="1"/>
  <c r="BN396" i="1"/>
  <c r="Z396" i="1"/>
  <c r="Y86" i="1"/>
  <c r="BP336" i="1"/>
  <c r="BN336" i="1"/>
  <c r="Z336" i="1"/>
  <c r="BP414" i="1"/>
  <c r="Z414" i="1"/>
  <c r="Z97" i="1"/>
  <c r="BP119" i="1"/>
  <c r="Y178" i="1"/>
  <c r="Z219" i="1"/>
  <c r="BN225" i="1"/>
  <c r="Y232" i="1"/>
  <c r="BN300" i="1"/>
  <c r="Z315" i="1"/>
  <c r="Y319" i="1"/>
  <c r="BP329" i="1"/>
  <c r="Z353" i="1"/>
  <c r="BP390" i="1"/>
  <c r="BN390" i="1"/>
  <c r="Y422" i="1"/>
  <c r="Y450" i="1"/>
  <c r="Z473" i="1"/>
  <c r="Z26" i="1"/>
  <c r="Y81" i="1"/>
  <c r="Z125" i="1"/>
  <c r="BN174" i="1"/>
  <c r="Z186" i="1"/>
  <c r="Z187" i="1" s="1"/>
  <c r="Y271" i="1"/>
  <c r="BN297" i="1"/>
  <c r="Y372" i="1"/>
  <c r="BN368" i="1"/>
  <c r="Y371" i="1"/>
  <c r="Z368" i="1"/>
  <c r="U512" i="1"/>
  <c r="Y380" i="1"/>
  <c r="BN414" i="1"/>
  <c r="Y481" i="1"/>
  <c r="BN479" i="1"/>
  <c r="Z64" i="1"/>
  <c r="F9" i="1"/>
  <c r="BN61" i="1"/>
  <c r="Z89" i="1"/>
  <c r="BN97" i="1"/>
  <c r="Z163" i="1"/>
  <c r="BN219" i="1"/>
  <c r="Z289" i="1"/>
  <c r="Z294" i="1" s="1"/>
  <c r="BN315" i="1"/>
  <c r="BN353" i="1"/>
  <c r="Z359" i="1"/>
  <c r="Z360" i="1" s="1"/>
  <c r="BP425" i="1"/>
  <c r="Y512" i="1"/>
  <c r="BN425" i="1"/>
  <c r="Z425" i="1"/>
  <c r="Z426" i="1" s="1"/>
  <c r="Y427" i="1"/>
  <c r="AA512" i="1"/>
  <c r="BN473" i="1"/>
  <c r="Z479" i="1"/>
  <c r="Z61" i="1"/>
  <c r="Y100" i="1"/>
  <c r="Z53" i="1"/>
  <c r="E512" i="1"/>
  <c r="J9" i="1"/>
  <c r="BN26" i="1"/>
  <c r="BN29" i="1"/>
  <c r="Y33" i="1"/>
  <c r="BN53" i="1"/>
  <c r="BN64" i="1"/>
  <c r="Y101" i="1"/>
  <c r="BN125" i="1"/>
  <c r="BP150" i="1"/>
  <c r="Z158" i="1"/>
  <c r="Z159" i="1" s="1"/>
  <c r="I512" i="1"/>
  <c r="BN166" i="1"/>
  <c r="BN186" i="1"/>
  <c r="Y203" i="1"/>
  <c r="BP267" i="1"/>
  <c r="Y276" i="1"/>
  <c r="P512" i="1"/>
  <c r="Y305" i="1"/>
  <c r="BN374" i="1"/>
  <c r="Y381" i="1"/>
  <c r="A10" i="1"/>
  <c r="BP61" i="1"/>
  <c r="BP219" i="1"/>
  <c r="BP415" i="1"/>
  <c r="BN415" i="1"/>
  <c r="BP441" i="1"/>
  <c r="BN441" i="1"/>
  <c r="Z441" i="1"/>
  <c r="BN453" i="1"/>
  <c r="Y459" i="1"/>
  <c r="Z453" i="1"/>
  <c r="BP473" i="1"/>
  <c r="Y177" i="1"/>
  <c r="Z174" i="1"/>
  <c r="F10" i="1"/>
  <c r="BP26" i="1"/>
  <c r="Z75" i="1"/>
  <c r="Z78" i="1"/>
  <c r="Y93" i="1"/>
  <c r="F512" i="1"/>
  <c r="Y108" i="1"/>
  <c r="BP125" i="1"/>
  <c r="Y132" i="1"/>
  <c r="BP163" i="1"/>
  <c r="Y192" i="1"/>
  <c r="Z226" i="1"/>
  <c r="Z229" i="1"/>
  <c r="Y284" i="1"/>
  <c r="Q512" i="1"/>
  <c r="Y312" i="1"/>
  <c r="BP307" i="1"/>
  <c r="BP374" i="1"/>
  <c r="Y384" i="1"/>
  <c r="BP383" i="1"/>
  <c r="Z403" i="1"/>
  <c r="Z415" i="1"/>
  <c r="BP479" i="1"/>
  <c r="Y416" i="1"/>
  <c r="BN434" i="1"/>
  <c r="Z434" i="1"/>
  <c r="Y495" i="1"/>
  <c r="BP494" i="1"/>
  <c r="Z494" i="1"/>
  <c r="Z62" i="1"/>
  <c r="Z95" i="1"/>
  <c r="Z98" i="1"/>
  <c r="Y187" i="1"/>
  <c r="Y255" i="1"/>
  <c r="Y331" i="1"/>
  <c r="Z345" i="1"/>
  <c r="Z369" i="1"/>
  <c r="BN403" i="1"/>
  <c r="Z412" i="1"/>
  <c r="BP453" i="1"/>
  <c r="BP457" i="1"/>
  <c r="BN457" i="1"/>
  <c r="Z457" i="1"/>
  <c r="Z463" i="1"/>
  <c r="BP354" i="1"/>
  <c r="BN354" i="1"/>
  <c r="Z354" i="1"/>
  <c r="Y193" i="1"/>
  <c r="Y215" i="1"/>
  <c r="BP226" i="1"/>
  <c r="BP229" i="1"/>
  <c r="BP274" i="1"/>
  <c r="BN283" i="1"/>
  <c r="BN307" i="1"/>
  <c r="BP310" i="1"/>
  <c r="BN383" i="1"/>
  <c r="BN471" i="1"/>
  <c r="Z471" i="1"/>
  <c r="Z474" i="1" s="1"/>
  <c r="BN494" i="1"/>
  <c r="G512" i="1"/>
  <c r="Y138" i="1"/>
  <c r="Y338" i="1"/>
  <c r="BP403" i="1"/>
  <c r="BN412" i="1"/>
  <c r="BP434" i="1"/>
  <c r="BP438" i="1"/>
  <c r="BN438" i="1"/>
  <c r="Z438" i="1"/>
  <c r="BP470" i="1"/>
  <c r="Z489" i="1"/>
  <c r="Z490" i="1" s="1"/>
  <c r="BN358" i="1"/>
  <c r="Y474" i="1"/>
  <c r="Y480" i="1"/>
  <c r="Y496" i="1"/>
  <c r="Y491" i="1"/>
  <c r="BN330" i="1"/>
  <c r="BN349" i="1"/>
  <c r="BN432" i="1"/>
  <c r="BN435" i="1"/>
  <c r="BN454" i="1"/>
  <c r="Y466" i="1"/>
  <c r="Z215" i="1" l="1"/>
  <c r="Z142" i="1"/>
  <c r="Z325" i="1"/>
  <c r="Z404" i="1"/>
  <c r="X505" i="1"/>
  <c r="Z318" i="1"/>
  <c r="Z126" i="1"/>
  <c r="Z44" i="1"/>
  <c r="Z171" i="1"/>
  <c r="Z92" i="1"/>
  <c r="Z58" i="1"/>
  <c r="Z465" i="1"/>
  <c r="Z480" i="1"/>
  <c r="Z331" i="1"/>
  <c r="Z495" i="1"/>
  <c r="Z192" i="1"/>
  <c r="Z132" i="1"/>
  <c r="Z71" i="1"/>
  <c r="Z270" i="1"/>
  <c r="Z203" i="1"/>
  <c r="Z32" i="1"/>
  <c r="Z350" i="1"/>
  <c r="Z177" i="1"/>
  <c r="Z416" i="1"/>
  <c r="Z304" i="1"/>
  <c r="Z231" i="1"/>
  <c r="Z108" i="1"/>
  <c r="Z121" i="1"/>
  <c r="Z85" i="1"/>
  <c r="Z114" i="1"/>
  <c r="Z371" i="1"/>
  <c r="Y506" i="1"/>
  <c r="Y503" i="1"/>
  <c r="Z220" i="1"/>
  <c r="Z100" i="1"/>
  <c r="Y504" i="1"/>
  <c r="Y505" i="1" s="1"/>
  <c r="Z444" i="1"/>
  <c r="Z65" i="1"/>
  <c r="Z80" i="1"/>
  <c r="Z338" i="1"/>
  <c r="Y502" i="1"/>
  <c r="Z399" i="1"/>
  <c r="Z263" i="1"/>
  <c r="Z355" i="1"/>
  <c r="Z459" i="1"/>
  <c r="Z507" i="1" l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<sst xmlns="http://schemas.openxmlformats.org/spreadsheetml/2006/main" count="2215" uniqueCount="794">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</sst>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1" t="s">
        <v>0</v>
      </c>
      <c r="E1" s="587"/>
      <c r="F1" s="587"/>
      <c r="G1" s="14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69"/>
      <c r="P5" s="26" t="s">
        <v>10</v>
      </c>
      <c r="Q5" s="842">
        <v>45901</v>
      </c>
      <c r="R5" s="665"/>
      <c r="T5" s="774" t="s">
        <v>11</v>
      </c>
      <c r="U5" s="645"/>
      <c r="V5" s="775" t="s">
        <v>12</v>
      </c>
      <c r="W5" s="665"/>
      <c r="AB5" s="57"/>
      <c r="AC5" s="57"/>
      <c r="AD5" s="57"/>
      <c r="AE5" s="57"/>
    </row>
    <row r="6" spans="1:32" s="17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70"/>
      <c r="P6" s="26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9"/>
      <c r="T6" s="711" t="s">
        <v>16</v>
      </c>
      <c r="U6" s="645"/>
      <c r="V6" s="769" t="s">
        <v>17</v>
      </c>
      <c r="W6" s="60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71"/>
      <c r="P7" s="26"/>
      <c r="Q7" s="46"/>
      <c r="R7" s="46"/>
      <c r="T7" s="561"/>
      <c r="U7" s="645"/>
      <c r="V7" s="770"/>
      <c r="W7" s="771"/>
      <c r="AB7" s="57"/>
      <c r="AC7" s="57"/>
      <c r="AD7" s="57"/>
      <c r="AE7" s="57"/>
    </row>
    <row r="8" spans="1:32" s="17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72"/>
      <c r="P8" s="26" t="s">
        <v>20</v>
      </c>
      <c r="Q8" s="680">
        <v>0.5</v>
      </c>
      <c r="R8" s="622"/>
      <c r="T8" s="561"/>
      <c r="U8" s="645"/>
      <c r="V8" s="770"/>
      <c r="W8" s="771"/>
      <c r="AB8" s="57"/>
      <c r="AC8" s="57"/>
      <c r="AD8" s="57"/>
      <c r="AE8" s="57"/>
    </row>
    <row r="9" spans="1:32" s="17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67"/>
      <c r="P9" s="29" t="s">
        <v>21</v>
      </c>
      <c r="Q9" s="661"/>
      <c r="R9" s="662"/>
      <c r="T9" s="561"/>
      <c r="U9" s="645"/>
      <c r="V9" s="772"/>
      <c r="W9" s="77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68"/>
      <c r="P10" s="29" t="s">
        <v>22</v>
      </c>
      <c r="Q10" s="712"/>
      <c r="R10" s="713"/>
      <c r="U10" s="26" t="s">
        <v>23</v>
      </c>
      <c r="V10" s="601" t="s">
        <v>24</v>
      </c>
      <c r="W10" s="60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64"/>
      <c r="R11" s="665"/>
      <c r="U11" s="26" t="s">
        <v>27</v>
      </c>
      <c r="V11" s="799" t="s">
        <v>28</v>
      </c>
      <c r="W11" s="66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73"/>
      <c r="P12" s="26" t="s">
        <v>30</v>
      </c>
      <c r="Q12" s="680"/>
      <c r="R12" s="622"/>
      <c r="S12" s="27"/>
      <c r="U12" s="26"/>
      <c r="V12" s="587"/>
      <c r="W12" s="561"/>
      <c r="AB12" s="57"/>
      <c r="AC12" s="57"/>
      <c r="AD12" s="57"/>
      <c r="AE12" s="57"/>
    </row>
    <row r="13" spans="1:32" s="17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73"/>
      <c r="O13" s="29"/>
      <c r="P13" s="29" t="s">
        <v>32</v>
      </c>
      <c r="Q13" s="799"/>
      <c r="R13" s="66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74"/>
      <c r="P15" s="699" t="s">
        <v>35</v>
      </c>
      <c r="Q15" s="587"/>
      <c r="R15" s="587"/>
      <c r="S15" s="587"/>
      <c r="T15" s="58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00"/>
      <c r="Q16" s="700"/>
      <c r="R16" s="700"/>
      <c r="S16" s="700"/>
      <c r="T16" s="70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77"/>
      <c r="BD17" s="76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78" t="s">
        <v>61</v>
      </c>
      <c r="V18" s="78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77"/>
      <c r="BD18" s="76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62"/>
      <c r="AB20" s="62"/>
      <c r="AC20" s="62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58">
        <v>4680115886643</v>
      </c>
      <c r="E22" s="559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58">
        <v>4680115885912</v>
      </c>
      <c r="E26" s="55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4301051776</v>
      </c>
      <c r="D27" s="558">
        <v>4607091388237</v>
      </c>
      <c r="E27" s="55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81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58">
        <v>4680115886230</v>
      </c>
      <c r="E28" s="559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68</v>
      </c>
      <c r="N28" s="36"/>
      <c r="O28" s="35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58">
        <v>4680115886247</v>
      </c>
      <c r="E29" s="559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68</v>
      </c>
      <c r="N29" s="36"/>
      <c r="O29" s="35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58">
        <v>4680115885905</v>
      </c>
      <c r="E30" s="559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68</v>
      </c>
      <c r="N30" s="36"/>
      <c r="O30" s="35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4301051851</v>
      </c>
      <c r="D31" s="558">
        <v>4607091388244</v>
      </c>
      <c r="E31" s="559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93</v>
      </c>
      <c r="N31" s="36"/>
      <c r="O31" s="35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58">
        <v>4607091388503</v>
      </c>
      <c r="E35" s="559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98</v>
      </c>
      <c r="N35" s="36"/>
      <c r="O35" s="35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62"/>
      <c r="AB39" s="62"/>
      <c r="AC39" s="62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58">
        <v>4607091385670</v>
      </c>
      <c r="E41" s="559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7"/>
      <c r="V41" s="37"/>
      <c r="W41" s="38" t="s">
        <v>69</v>
      </c>
      <c r="X41" s="56">
        <v>400</v>
      </c>
      <c r="Y41" s="53">
        <f>IFERROR(IF(X41="",0,CEILING((X41/$H41),1)*$H41),"")</f>
        <v>410.40000000000003</v>
      </c>
      <c r="Z41" s="39">
        <f>IFERROR(IF(Y41=0,"",ROUNDUP(Y41/H41,0)*0.01898),"")</f>
        <v>0.72123999999999999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416.11111111111109</v>
      </c>
      <c r="BN41" s="75">
        <f>IFERROR(Y41*I41/H41,"0")</f>
        <v>426.92999999999995</v>
      </c>
      <c r="BO41" s="75">
        <f>IFERROR(1/J41*(X41/H41),"0")</f>
        <v>0.57870370370370372</v>
      </c>
      <c r="BP41" s="75">
        <f>IFERROR(1/J41*(Y41/H41),"0")</f>
        <v>0.59375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58">
        <v>4607091385687</v>
      </c>
      <c r="E42" s="559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77</v>
      </c>
      <c r="N42" s="36"/>
      <c r="O42" s="35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7"/>
      <c r="V42" s="37"/>
      <c r="W42" s="38" t="s">
        <v>69</v>
      </c>
      <c r="X42" s="56">
        <v>144</v>
      </c>
      <c r="Y42" s="53">
        <f>IFERROR(IF(X42="",0,CEILING((X42/$H42),1)*$H42),"")</f>
        <v>144</v>
      </c>
      <c r="Z42" s="39">
        <f>IFERROR(IF(Y42=0,"",ROUNDUP(Y42/H42,0)*0.00902),"")</f>
        <v>0.32472000000000001</v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151.56</v>
      </c>
      <c r="BN42" s="75">
        <f>IFERROR(Y42*I42/H42,"0")</f>
        <v>151.56</v>
      </c>
      <c r="BO42" s="75">
        <f>IFERROR(1/J42*(X42/H42),"0")</f>
        <v>0.27272727272727271</v>
      </c>
      <c r="BP42" s="75">
        <f>IFERROR(1/J42*(Y42/H42),"0")</f>
        <v>0.27272727272727271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58">
        <v>4680115882539</v>
      </c>
      <c r="E43" s="559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77</v>
      </c>
      <c r="N43" s="36"/>
      <c r="O43" s="35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40" t="s">
        <v>72</v>
      </c>
      <c r="X44" s="41">
        <f>IFERROR(X41/H41,"0")+IFERROR(X42/H42,"0")+IFERROR(X43/H43,"0")</f>
        <v>73.037037037037038</v>
      </c>
      <c r="Y44" s="41">
        <f>IFERROR(Y41/H41,"0")+IFERROR(Y42/H42,"0")+IFERROR(Y43/H43,"0")</f>
        <v>74</v>
      </c>
      <c r="Z44" s="41">
        <f>IFERROR(IF(Z41="",0,Z41),"0")+IFERROR(IF(Z42="",0,Z42),"0")+IFERROR(IF(Z43="",0,Z43),"0")</f>
        <v>1.04596</v>
      </c>
      <c r="AA44" s="64"/>
      <c r="AB44" s="64"/>
      <c r="AC44" s="6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40" t="s">
        <v>69</v>
      </c>
      <c r="X45" s="41">
        <f>IFERROR(SUM(X41:X43),"0")</f>
        <v>544</v>
      </c>
      <c r="Y45" s="41">
        <f>IFERROR(SUM(Y41:Y43),"0")</f>
        <v>554.40000000000009</v>
      </c>
      <c r="Z45" s="40"/>
      <c r="AA45" s="64"/>
      <c r="AB45" s="64"/>
      <c r="AC45" s="6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58">
        <v>4680115884915</v>
      </c>
      <c r="E47" s="559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62"/>
      <c r="AB50" s="62"/>
      <c r="AC50" s="62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58">
        <v>4680115885882</v>
      </c>
      <c r="E52" s="559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77</v>
      </c>
      <c r="N52" s="36"/>
      <c r="O52" s="35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7"/>
      <c r="V52" s="37"/>
      <c r="W52" s="38" t="s">
        <v>69</v>
      </c>
      <c r="X52" s="56">
        <v>100</v>
      </c>
      <c r="Y52" s="53">
        <f t="shared" ref="Y52:Y57" si="6">IFERROR(IF(X52="",0,CEILING((X52/$H52),1)*$H52),"")</f>
        <v>100.8</v>
      </c>
      <c r="Z52" s="39">
        <f>IFERROR(IF(Y52=0,"",ROUNDUP(Y52/H52,0)*0.01898),"")</f>
        <v>0.17082</v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103.88392857142858</v>
      </c>
      <c r="BN52" s="75">
        <f t="shared" ref="BN52:BN57" si="8">IFERROR(Y52*I52/H52,"0")</f>
        <v>104.715</v>
      </c>
      <c r="BO52" s="75">
        <f t="shared" ref="BO52:BO57" si="9">IFERROR(1/J52*(X52/H52),"0")</f>
        <v>0.13950892857142858</v>
      </c>
      <c r="BP52" s="75">
        <f t="shared" ref="BP52:BP57" si="10">IFERROR(1/J52*(Y52/H52),"0")</f>
        <v>0.140625</v>
      </c>
    </row>
    <row r="53" spans="1:68" ht="27" hidden="1" customHeight="1" x14ac:dyDescent="0.25">
      <c r="A53" s="60" t="s">
        <v>123</v>
      </c>
      <c r="B53" s="60" t="s">
        <v>124</v>
      </c>
      <c r="C53" s="34">
        <v>4301011816</v>
      </c>
      <c r="D53" s="558">
        <v>4680115881426</v>
      </c>
      <c r="E53" s="559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128</v>
      </c>
      <c r="B54" s="60" t="s">
        <v>129</v>
      </c>
      <c r="C54" s="34">
        <v>4301011386</v>
      </c>
      <c r="D54" s="558">
        <v>4680115880283</v>
      </c>
      <c r="E54" s="559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131</v>
      </c>
      <c r="B55" s="60" t="s">
        <v>132</v>
      </c>
      <c r="C55" s="34">
        <v>4301011806</v>
      </c>
      <c r="D55" s="558">
        <v>4680115881525</v>
      </c>
      <c r="E55" s="559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133</v>
      </c>
      <c r="B56" s="60" t="s">
        <v>134</v>
      </c>
      <c r="C56" s="34">
        <v>4301011589</v>
      </c>
      <c r="D56" s="558">
        <v>4680115885899</v>
      </c>
      <c r="E56" s="559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93</v>
      </c>
      <c r="N56" s="36"/>
      <c r="O56" s="35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136</v>
      </c>
      <c r="B57" s="60" t="s">
        <v>137</v>
      </c>
      <c r="C57" s="34">
        <v>4301011801</v>
      </c>
      <c r="D57" s="558">
        <v>4680115881419</v>
      </c>
      <c r="E57" s="559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7"/>
      <c r="V57" s="37"/>
      <c r="W57" s="38" t="s">
        <v>69</v>
      </c>
      <c r="X57" s="56">
        <v>594</v>
      </c>
      <c r="Y57" s="53">
        <f t="shared" si="6"/>
        <v>594</v>
      </c>
      <c r="Z57" s="39">
        <f>IFERROR(IF(Y57=0,"",ROUNDUP(Y57/H57,0)*0.00902),"")</f>
        <v>1.1906400000000001</v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621.71999999999991</v>
      </c>
      <c r="BN57" s="75">
        <f t="shared" si="8"/>
        <v>621.71999999999991</v>
      </c>
      <c r="BO57" s="75">
        <f t="shared" si="9"/>
        <v>1</v>
      </c>
      <c r="BP57" s="75">
        <f t="shared" si="10"/>
        <v>1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40" t="s">
        <v>72</v>
      </c>
      <c r="X58" s="41">
        <f>IFERROR(X52/H52,"0")+IFERROR(X53/H53,"0")+IFERROR(X54/H54,"0")+IFERROR(X55/H55,"0")+IFERROR(X56/H56,"0")+IFERROR(X57/H57,"0")</f>
        <v>140.92857142857142</v>
      </c>
      <c r="Y58" s="41">
        <f>IFERROR(Y52/H52,"0")+IFERROR(Y53/H53,"0")+IFERROR(Y54/H54,"0")+IFERROR(Y55/H55,"0")+IFERROR(Y56/H56,"0")+IFERROR(Y57/H57,"0")</f>
        <v>141</v>
      </c>
      <c r="Z58" s="41">
        <f>IFERROR(IF(Z52="",0,Z52),"0")+IFERROR(IF(Z53="",0,Z53),"0")+IFERROR(IF(Z54="",0,Z54),"0")+IFERROR(IF(Z55="",0,Z55),"0")+IFERROR(IF(Z56="",0,Z56),"0")+IFERROR(IF(Z57="",0,Z57),"0")</f>
        <v>1.3614600000000001</v>
      </c>
      <c r="AA58" s="64"/>
      <c r="AB58" s="64"/>
      <c r="AC58" s="6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40" t="s">
        <v>69</v>
      </c>
      <c r="X59" s="41">
        <f>IFERROR(SUM(X52:X57),"0")</f>
        <v>694</v>
      </c>
      <c r="Y59" s="41">
        <f>IFERROR(SUM(Y52:Y57),"0")</f>
        <v>694.8</v>
      </c>
      <c r="Z59" s="40"/>
      <c r="AA59" s="64"/>
      <c r="AB59" s="64"/>
      <c r="AC59" s="6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63"/>
      <c r="AB60" s="63"/>
      <c r="AC60" s="63"/>
    </row>
    <row r="61" spans="1:68" ht="16.5" hidden="1" customHeight="1" x14ac:dyDescent="0.25">
      <c r="A61" s="60" t="s">
        <v>140</v>
      </c>
      <c r="B61" s="60" t="s">
        <v>141</v>
      </c>
      <c r="C61" s="34">
        <v>4301020298</v>
      </c>
      <c r="D61" s="558">
        <v>4680115881440</v>
      </c>
      <c r="E61" s="559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143</v>
      </c>
      <c r="B62" s="60" t="s">
        <v>144</v>
      </c>
      <c r="C62" s="34">
        <v>4301020228</v>
      </c>
      <c r="D62" s="558">
        <v>4680115882751</v>
      </c>
      <c r="E62" s="559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146</v>
      </c>
      <c r="B63" s="60" t="s">
        <v>147</v>
      </c>
      <c r="C63" s="34">
        <v>4301020358</v>
      </c>
      <c r="D63" s="558">
        <v>4680115885950</v>
      </c>
      <c r="E63" s="559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148</v>
      </c>
      <c r="B64" s="60" t="s">
        <v>149</v>
      </c>
      <c r="C64" s="34">
        <v>4301020296</v>
      </c>
      <c r="D64" s="558">
        <v>4680115881433</v>
      </c>
      <c r="E64" s="559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 t="s">
        <v>125</v>
      </c>
      <c r="M64" s="36" t="s">
        <v>107</v>
      </c>
      <c r="N64" s="36"/>
      <c r="O64" s="35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63"/>
      <c r="AB67" s="63"/>
      <c r="AC67" s="63"/>
    </row>
    <row r="68" spans="1:68" ht="27" hidden="1" customHeight="1" x14ac:dyDescent="0.25">
      <c r="A68" s="60" t="s">
        <v>150</v>
      </c>
      <c r="B68" s="60" t="s">
        <v>151</v>
      </c>
      <c r="C68" s="34">
        <v>4301031243</v>
      </c>
      <c r="D68" s="558">
        <v>4680115885073</v>
      </c>
      <c r="E68" s="559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153</v>
      </c>
      <c r="B69" s="60" t="s">
        <v>154</v>
      </c>
      <c r="C69" s="34">
        <v>4301031241</v>
      </c>
      <c r="D69" s="558">
        <v>4680115885059</v>
      </c>
      <c r="E69" s="5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156</v>
      </c>
      <c r="B70" s="60" t="s">
        <v>157</v>
      </c>
      <c r="C70" s="34">
        <v>4301031316</v>
      </c>
      <c r="D70" s="558">
        <v>4680115885097</v>
      </c>
      <c r="E70" s="5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63"/>
      <c r="AB73" s="63"/>
      <c r="AC73" s="63"/>
    </row>
    <row r="74" spans="1:68" ht="16.5" hidden="1" customHeight="1" x14ac:dyDescent="0.25">
      <c r="A74" s="60" t="s">
        <v>159</v>
      </c>
      <c r="B74" s="60" t="s">
        <v>160</v>
      </c>
      <c r="C74" s="34">
        <v>4301051838</v>
      </c>
      <c r="D74" s="558">
        <v>4680115881891</v>
      </c>
      <c r="E74" s="559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77</v>
      </c>
      <c r="N74" s="36"/>
      <c r="O74" s="35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162</v>
      </c>
      <c r="B75" s="60" t="s">
        <v>163</v>
      </c>
      <c r="C75" s="34">
        <v>4301051846</v>
      </c>
      <c r="D75" s="558">
        <v>4680115885769</v>
      </c>
      <c r="E75" s="559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77</v>
      </c>
      <c r="N75" s="36"/>
      <c r="O75" s="35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165</v>
      </c>
      <c r="B76" s="60" t="s">
        <v>166</v>
      </c>
      <c r="C76" s="34">
        <v>4301051927</v>
      </c>
      <c r="D76" s="558">
        <v>4680115884410</v>
      </c>
      <c r="E76" s="559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77</v>
      </c>
      <c r="N76" s="36"/>
      <c r="O76" s="35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168</v>
      </c>
      <c r="B77" s="60" t="s">
        <v>169</v>
      </c>
      <c r="C77" s="34">
        <v>4301051837</v>
      </c>
      <c r="D77" s="558">
        <v>4680115884311</v>
      </c>
      <c r="E77" s="559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170</v>
      </c>
      <c r="B78" s="60" t="s">
        <v>171</v>
      </c>
      <c r="C78" s="34">
        <v>4301051844</v>
      </c>
      <c r="D78" s="558">
        <v>4680115885929</v>
      </c>
      <c r="E78" s="559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172</v>
      </c>
      <c r="B79" s="60" t="s">
        <v>173</v>
      </c>
      <c r="C79" s="34">
        <v>4301051929</v>
      </c>
      <c r="D79" s="558">
        <v>4680115884403</v>
      </c>
      <c r="E79" s="559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63"/>
      <c r="AB82" s="63"/>
      <c r="AC82" s="63"/>
    </row>
    <row r="83" spans="1:68" ht="27" hidden="1" customHeight="1" x14ac:dyDescent="0.25">
      <c r="A83" s="60" t="s">
        <v>175</v>
      </c>
      <c r="B83" s="60" t="s">
        <v>176</v>
      </c>
      <c r="C83" s="34">
        <v>4301060455</v>
      </c>
      <c r="D83" s="558">
        <v>4680115881532</v>
      </c>
      <c r="E83" s="559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178</v>
      </c>
      <c r="B84" s="60" t="s">
        <v>179</v>
      </c>
      <c r="C84" s="34">
        <v>4301060351</v>
      </c>
      <c r="D84" s="558">
        <v>4680115881464</v>
      </c>
      <c r="E84" s="559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77</v>
      </c>
      <c r="N84" s="36"/>
      <c r="O84" s="35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62"/>
      <c r="AB87" s="62"/>
      <c r="AC87" s="62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58">
        <v>4680115881327</v>
      </c>
      <c r="E89" s="559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7"/>
      <c r="V89" s="37"/>
      <c r="W89" s="38" t="s">
        <v>69</v>
      </c>
      <c r="X89" s="56">
        <v>400</v>
      </c>
      <c r="Y89" s="53">
        <f>IFERROR(IF(X89="",0,CEILING((X89/$H89),1)*$H89),"")</f>
        <v>410.40000000000003</v>
      </c>
      <c r="Z89" s="39">
        <f>IFERROR(IF(Y89=0,"",ROUNDUP(Y89/H89,0)*0.01898),"")</f>
        <v>0.72123999999999999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416.11111111111109</v>
      </c>
      <c r="BN89" s="75">
        <f>IFERROR(Y89*I89/H89,"0")</f>
        <v>426.92999999999995</v>
      </c>
      <c r="BO89" s="75">
        <f>IFERROR(1/J89*(X89/H89),"0")</f>
        <v>0.57870370370370372</v>
      </c>
      <c r="BP89" s="75">
        <f>IFERROR(1/J89*(Y89/H89),"0")</f>
        <v>0.59375</v>
      </c>
    </row>
    <row r="90" spans="1:68" ht="27" hidden="1" customHeight="1" x14ac:dyDescent="0.25">
      <c r="A90" s="60" t="s">
        <v>185</v>
      </c>
      <c r="B90" s="60" t="s">
        <v>186</v>
      </c>
      <c r="C90" s="34">
        <v>4301011476</v>
      </c>
      <c r="D90" s="558">
        <v>4680115881518</v>
      </c>
      <c r="E90" s="559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77</v>
      </c>
      <c r="N90" s="36"/>
      <c r="O90" s="35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187</v>
      </c>
      <c r="B91" s="60" t="s">
        <v>188</v>
      </c>
      <c r="C91" s="34">
        <v>4301011443</v>
      </c>
      <c r="D91" s="558">
        <v>4680115881303</v>
      </c>
      <c r="E91" s="559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40" t="s">
        <v>72</v>
      </c>
      <c r="X92" s="41">
        <f>IFERROR(X89/H89,"0")+IFERROR(X90/H90,"0")+IFERROR(X91/H91,"0")</f>
        <v>37.037037037037038</v>
      </c>
      <c r="Y92" s="41">
        <f>IFERROR(Y89/H89,"0")+IFERROR(Y90/H90,"0")+IFERROR(Y91/H91,"0")</f>
        <v>38</v>
      </c>
      <c r="Z92" s="41">
        <f>IFERROR(IF(Z89="",0,Z89),"0")+IFERROR(IF(Z90="",0,Z90),"0")+IFERROR(IF(Z91="",0,Z91),"0")</f>
        <v>0.72123999999999999</v>
      </c>
      <c r="AA92" s="64"/>
      <c r="AB92" s="64"/>
      <c r="AC92" s="64"/>
    </row>
    <row r="93" spans="1:68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40" t="s">
        <v>69</v>
      </c>
      <c r="X93" s="41">
        <f>IFERROR(SUM(X89:X91),"0")</f>
        <v>400</v>
      </c>
      <c r="Y93" s="41">
        <f>IFERROR(SUM(Y89:Y91),"0")</f>
        <v>410.40000000000003</v>
      </c>
      <c r="Z93" s="40"/>
      <c r="AA93" s="64"/>
      <c r="AB93" s="64"/>
      <c r="AC93" s="6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63"/>
      <c r="AB94" s="63"/>
      <c r="AC94" s="63"/>
    </row>
    <row r="95" spans="1:68" ht="16.5" customHeight="1" x14ac:dyDescent="0.25">
      <c r="A95" s="60" t="s">
        <v>189</v>
      </c>
      <c r="B95" s="60" t="s">
        <v>190</v>
      </c>
      <c r="C95" s="34">
        <v>4301051712</v>
      </c>
      <c r="D95" s="558">
        <v>4607091386967</v>
      </c>
      <c r="E95" s="559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703" t="s">
        <v>191</v>
      </c>
      <c r="Q95" s="563"/>
      <c r="R95" s="563"/>
      <c r="S95" s="563"/>
      <c r="T95" s="564"/>
      <c r="U95" s="37"/>
      <c r="V95" s="37"/>
      <c r="W95" s="38" t="s">
        <v>69</v>
      </c>
      <c r="X95" s="56">
        <v>250</v>
      </c>
      <c r="Y95" s="53">
        <f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>IFERROR(X95*I95/H95,"0")</f>
        <v>266.01851851851853</v>
      </c>
      <c r="BN95" s="75">
        <f>IFERROR(Y95*I95/H95,"0")</f>
        <v>267.18900000000002</v>
      </c>
      <c r="BO95" s="75">
        <f>IFERROR(1/J95*(X95/H95),"0")</f>
        <v>0.48225308641975312</v>
      </c>
      <c r="BP95" s="75">
        <f>IFERROR(1/J95*(Y95/H95),"0")</f>
        <v>0.484375</v>
      </c>
    </row>
    <row r="96" spans="1:68" ht="27" hidden="1" customHeight="1" x14ac:dyDescent="0.25">
      <c r="A96" s="60" t="s">
        <v>193</v>
      </c>
      <c r="B96" s="60" t="s">
        <v>194</v>
      </c>
      <c r="C96" s="34">
        <v>4301051788</v>
      </c>
      <c r="D96" s="558">
        <v>4680115884953</v>
      </c>
      <c r="E96" s="559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195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196</v>
      </c>
      <c r="B97" s="60" t="s">
        <v>197</v>
      </c>
      <c r="C97" s="34">
        <v>4301051718</v>
      </c>
      <c r="D97" s="558">
        <v>4607091385731</v>
      </c>
      <c r="E97" s="55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93</v>
      </c>
      <c r="N97" s="36"/>
      <c r="O97" s="35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192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196</v>
      </c>
      <c r="B98" s="60" t="s">
        <v>198</v>
      </c>
      <c r="C98" s="34">
        <v>4301052039</v>
      </c>
      <c r="D98" s="558">
        <v>4607091385731</v>
      </c>
      <c r="E98" s="559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7"/>
      <c r="V98" s="37"/>
      <c r="W98" s="38" t="s">
        <v>69</v>
      </c>
      <c r="X98" s="56">
        <v>500</v>
      </c>
      <c r="Y98" s="53">
        <f>IFERROR(IF(X98="",0,CEILING((X98/$H98),1)*$H98),"")</f>
        <v>502.20000000000005</v>
      </c>
      <c r="Z98" s="39">
        <f>IFERROR(IF(Y98=0,"",ROUNDUP(Y98/H98,0)*0.00651),"")</f>
        <v>1.21086</v>
      </c>
      <c r="AA98" s="65"/>
      <c r="AB98" s="66"/>
      <c r="AC98" s="159" t="s">
        <v>199</v>
      </c>
      <c r="AG98" s="75"/>
      <c r="AJ98" s="79"/>
      <c r="AK98" s="79">
        <v>0</v>
      </c>
      <c r="BB98" s="160" t="s">
        <v>1</v>
      </c>
      <c r="BM98" s="75">
        <f>IFERROR(X98*I98/H98,"0")</f>
        <v>546.66666666666663</v>
      </c>
      <c r="BN98" s="75">
        <f>IFERROR(Y98*I98/H98,"0")</f>
        <v>549.072</v>
      </c>
      <c r="BO98" s="75">
        <f>IFERROR(1/J98*(X98/H98),"0")</f>
        <v>1.0175010175010175</v>
      </c>
      <c r="BP98" s="75">
        <f>IFERROR(1/J98*(Y98/H98),"0")</f>
        <v>1.0219780219780221</v>
      </c>
    </row>
    <row r="99" spans="1:68" ht="16.5" customHeight="1" x14ac:dyDescent="0.25">
      <c r="A99" s="60" t="s">
        <v>200</v>
      </c>
      <c r="B99" s="60" t="s">
        <v>201</v>
      </c>
      <c r="C99" s="34">
        <v>4301051438</v>
      </c>
      <c r="D99" s="558">
        <v>4680115880894</v>
      </c>
      <c r="E99" s="559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7"/>
      <c r="V99" s="37"/>
      <c r="W99" s="38" t="s">
        <v>69</v>
      </c>
      <c r="X99" s="56">
        <v>70</v>
      </c>
      <c r="Y99" s="53">
        <f>IFERROR(IF(X99="",0,CEILING((X99/$H99),1)*$H99),"")</f>
        <v>71.28</v>
      </c>
      <c r="Z99" s="39">
        <f>IFERROR(IF(Y99=0,"",ROUNDUP(Y99/H99,0)*0.00651),"")</f>
        <v>0.23436000000000001</v>
      </c>
      <c r="AA99" s="65"/>
      <c r="AB99" s="66"/>
      <c r="AC99" s="161" t="s">
        <v>202</v>
      </c>
      <c r="AG99" s="75"/>
      <c r="AJ99" s="79"/>
      <c r="AK99" s="79">
        <v>0</v>
      </c>
      <c r="BB99" s="162" t="s">
        <v>1</v>
      </c>
      <c r="BM99" s="75">
        <f>IFERROR(X99*I99/H99,"0")</f>
        <v>79.121212121212125</v>
      </c>
      <c r="BN99" s="75">
        <f>IFERROR(Y99*I99/H99,"0")</f>
        <v>80.567999999999998</v>
      </c>
      <c r="BO99" s="75">
        <f>IFERROR(1/J99*(X99/H99),"0")</f>
        <v>0.19425019425019427</v>
      </c>
      <c r="BP99" s="75">
        <f>IFERROR(1/J99*(Y99/H99),"0")</f>
        <v>0.19780219780219782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40" t="s">
        <v>72</v>
      </c>
      <c r="X100" s="41">
        <f>IFERROR(X95/H95,"0")+IFERROR(X96/H96,"0")+IFERROR(X97/H97,"0")+IFERROR(X98/H98,"0")+IFERROR(X99/H99,"0")</f>
        <v>251.40291806958473</v>
      </c>
      <c r="Y100" s="41">
        <f>IFERROR(Y95/H95,"0")+IFERROR(Y96/H96,"0")+IFERROR(Y97/H97,"0")+IFERROR(Y98/H98,"0")+IFERROR(Y99/H99,"0")</f>
        <v>253</v>
      </c>
      <c r="Z100" s="41">
        <f>IFERROR(IF(Z95="",0,Z95),"0")+IFERROR(IF(Z96="",0,Z96),"0")+IFERROR(IF(Z97="",0,Z97),"0")+IFERROR(IF(Z98="",0,Z98),"0")+IFERROR(IF(Z99="",0,Z99),"0")</f>
        <v>2.0336000000000003</v>
      </c>
      <c r="AA100" s="64"/>
      <c r="AB100" s="64"/>
      <c r="AC100" s="6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40" t="s">
        <v>69</v>
      </c>
      <c r="X101" s="41">
        <f>IFERROR(SUM(X95:X99),"0")</f>
        <v>820</v>
      </c>
      <c r="Y101" s="41">
        <f>IFERROR(SUM(Y95:Y99),"0")</f>
        <v>824.58</v>
      </c>
      <c r="Z101" s="40"/>
      <c r="AA101" s="64"/>
      <c r="AB101" s="64"/>
      <c r="AC101" s="6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62"/>
      <c r="AB102" s="62"/>
      <c r="AC102" s="62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63"/>
      <c r="AB103" s="63"/>
      <c r="AC103" s="63"/>
    </row>
    <row r="104" spans="1:68" ht="27" customHeight="1" x14ac:dyDescent="0.25">
      <c r="A104" s="60" t="s">
        <v>204</v>
      </c>
      <c r="B104" s="60" t="s">
        <v>205</v>
      </c>
      <c r="C104" s="34">
        <v>4301011514</v>
      </c>
      <c r="D104" s="558">
        <v>4680115882133</v>
      </c>
      <c r="E104" s="55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106</v>
      </c>
      <c r="L104" s="35"/>
      <c r="M104" s="36" t="s">
        <v>107</v>
      </c>
      <c r="N104" s="36"/>
      <c r="O104" s="35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7"/>
      <c r="V104" s="37"/>
      <c r="W104" s="38" t="s">
        <v>69</v>
      </c>
      <c r="X104" s="56">
        <v>300</v>
      </c>
      <c r="Y104" s="53">
        <f>IFERROR(IF(X104="",0,CEILING((X104/$H104),1)*$H104),"")</f>
        <v>302.40000000000003</v>
      </c>
      <c r="Z104" s="39">
        <f>IFERROR(IF(Y104=0,"",ROUNDUP(Y104/H104,0)*0.01898),"")</f>
        <v>0.53144000000000002</v>
      </c>
      <c r="AA104" s="65"/>
      <c r="AB104" s="66"/>
      <c r="AC104" s="163" t="s">
        <v>206</v>
      </c>
      <c r="AG104" s="75"/>
      <c r="AJ104" s="79"/>
      <c r="AK104" s="79">
        <v>0</v>
      </c>
      <c r="BB104" s="164" t="s">
        <v>1</v>
      </c>
      <c r="BM104" s="75">
        <f>IFERROR(X104*I104/H104,"0")</f>
        <v>312.08333333333331</v>
      </c>
      <c r="BN104" s="75">
        <f>IFERROR(Y104*I104/H104,"0")</f>
        <v>314.58000000000004</v>
      </c>
      <c r="BO104" s="75">
        <f>IFERROR(1/J104*(X104/H104),"0")</f>
        <v>0.43402777777777773</v>
      </c>
      <c r="BP104" s="75">
        <f>IFERROR(1/J104*(Y104/H104),"0")</f>
        <v>0.4375</v>
      </c>
    </row>
    <row r="105" spans="1:68" ht="27" hidden="1" customHeight="1" x14ac:dyDescent="0.25">
      <c r="A105" s="60" t="s">
        <v>207</v>
      </c>
      <c r="B105" s="60" t="s">
        <v>208</v>
      </c>
      <c r="C105" s="34">
        <v>4301011417</v>
      </c>
      <c r="D105" s="558">
        <v>4680115880269</v>
      </c>
      <c r="E105" s="55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111</v>
      </c>
      <c r="L105" s="35" t="s">
        <v>112</v>
      </c>
      <c r="M105" s="36" t="s">
        <v>77</v>
      </c>
      <c r="N105" s="36"/>
      <c r="O105" s="35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206</v>
      </c>
      <c r="AG105" s="75"/>
      <c r="AJ105" s="79" t="s">
        <v>113</v>
      </c>
      <c r="AK105" s="79">
        <v>45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hidden="1" customHeight="1" x14ac:dyDescent="0.25">
      <c r="A106" s="60" t="s">
        <v>209</v>
      </c>
      <c r="B106" s="60" t="s">
        <v>210</v>
      </c>
      <c r="C106" s="34">
        <v>4301011415</v>
      </c>
      <c r="D106" s="558">
        <v>4680115880429</v>
      </c>
      <c r="E106" s="55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111</v>
      </c>
      <c r="L106" s="35"/>
      <c r="M106" s="36" t="s">
        <v>77</v>
      </c>
      <c r="N106" s="36"/>
      <c r="O106" s="35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206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hidden="1" customHeight="1" x14ac:dyDescent="0.25">
      <c r="A107" s="60" t="s">
        <v>211</v>
      </c>
      <c r="B107" s="60" t="s">
        <v>212</v>
      </c>
      <c r="C107" s="34">
        <v>4301011462</v>
      </c>
      <c r="D107" s="558">
        <v>4680115881457</v>
      </c>
      <c r="E107" s="55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77</v>
      </c>
      <c r="N107" s="36"/>
      <c r="O107" s="35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206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40" t="s">
        <v>72</v>
      </c>
      <c r="X108" s="41">
        <f>IFERROR(X104/H104,"0")+IFERROR(X105/H105,"0")+IFERROR(X106/H106,"0")+IFERROR(X107/H107,"0")</f>
        <v>27.777777777777775</v>
      </c>
      <c r="Y108" s="41">
        <f>IFERROR(Y104/H104,"0")+IFERROR(Y105/H105,"0")+IFERROR(Y106/H106,"0")+IFERROR(Y107/H107,"0")</f>
        <v>28</v>
      </c>
      <c r="Z108" s="41">
        <f>IFERROR(IF(Z104="",0,Z104),"0")+IFERROR(IF(Z105="",0,Z105),"0")+IFERROR(IF(Z106="",0,Z106),"0")+IFERROR(IF(Z107="",0,Z107),"0")</f>
        <v>0.53144000000000002</v>
      </c>
      <c r="AA108" s="64"/>
      <c r="AB108" s="64"/>
      <c r="AC108" s="64"/>
    </row>
    <row r="109" spans="1:68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40" t="s">
        <v>69</v>
      </c>
      <c r="X109" s="41">
        <f>IFERROR(SUM(X104:X107),"0")</f>
        <v>300</v>
      </c>
      <c r="Y109" s="41">
        <f>IFERROR(SUM(Y104:Y107),"0")</f>
        <v>302.40000000000003</v>
      </c>
      <c r="Z109" s="40"/>
      <c r="AA109" s="64"/>
      <c r="AB109" s="64"/>
      <c r="AC109" s="6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558">
        <v>4680115881488</v>
      </c>
      <c r="E111" s="55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106</v>
      </c>
      <c r="L111" s="35"/>
      <c r="M111" s="36" t="s">
        <v>107</v>
      </c>
      <c r="N111" s="36"/>
      <c r="O111" s="35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215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558">
        <v>4680115882775</v>
      </c>
      <c r="E112" s="55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67</v>
      </c>
      <c r="L112" s="35"/>
      <c r="M112" s="36" t="s">
        <v>107</v>
      </c>
      <c r="N112" s="36"/>
      <c r="O112" s="35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215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558">
        <v>4680115880658</v>
      </c>
      <c r="E113" s="55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107</v>
      </c>
      <c r="N113" s="36"/>
      <c r="O113" s="35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215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63"/>
      <c r="AB116" s="63"/>
      <c r="AC116" s="63"/>
    </row>
    <row r="117" spans="1:68" ht="16.5" customHeight="1" x14ac:dyDescent="0.25">
      <c r="A117" s="60" t="s">
        <v>220</v>
      </c>
      <c r="B117" s="60" t="s">
        <v>221</v>
      </c>
      <c r="C117" s="34">
        <v>4301051724</v>
      </c>
      <c r="D117" s="558">
        <v>4607091385168</v>
      </c>
      <c r="E117" s="55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106</v>
      </c>
      <c r="L117" s="35"/>
      <c r="M117" s="36" t="s">
        <v>93</v>
      </c>
      <c r="N117" s="36"/>
      <c r="O117" s="35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7"/>
      <c r="V117" s="37"/>
      <c r="W117" s="38" t="s">
        <v>69</v>
      </c>
      <c r="X117" s="56">
        <v>750</v>
      </c>
      <c r="Y117" s="53">
        <f>IFERROR(IF(X117="",0,CEILING((X117/$H117),1)*$H117),"")</f>
        <v>753.3</v>
      </c>
      <c r="Z117" s="39">
        <f>IFERROR(IF(Y117=0,"",ROUNDUP(Y117/H117,0)*0.01898),"")</f>
        <v>1.7651399999999999</v>
      </c>
      <c r="AA117" s="65"/>
      <c r="AB117" s="66"/>
      <c r="AC117" s="177" t="s">
        <v>222</v>
      </c>
      <c r="AG117" s="75"/>
      <c r="AJ117" s="79"/>
      <c r="AK117" s="79">
        <v>0</v>
      </c>
      <c r="BB117" s="178" t="s">
        <v>1</v>
      </c>
      <c r="BM117" s="75">
        <f>IFERROR(X117*I117/H117,"0")</f>
        <v>797.5</v>
      </c>
      <c r="BN117" s="75">
        <f>IFERROR(Y117*I117/H117,"0")</f>
        <v>801.00900000000001</v>
      </c>
      <c r="BO117" s="75">
        <f>IFERROR(1/J117*(X117/H117),"0")</f>
        <v>1.4467592592592593</v>
      </c>
      <c r="BP117" s="75">
        <f>IFERROR(1/J117*(Y117/H117),"0")</f>
        <v>1.453125</v>
      </c>
    </row>
    <row r="118" spans="1:68" ht="27" hidden="1" customHeight="1" x14ac:dyDescent="0.25">
      <c r="A118" s="60" t="s">
        <v>223</v>
      </c>
      <c r="B118" s="60" t="s">
        <v>224</v>
      </c>
      <c r="C118" s="34">
        <v>4301051730</v>
      </c>
      <c r="D118" s="558">
        <v>4607091383256</v>
      </c>
      <c r="E118" s="559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93</v>
      </c>
      <c r="N118" s="36"/>
      <c r="O118" s="35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222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225</v>
      </c>
      <c r="B119" s="60" t="s">
        <v>226</v>
      </c>
      <c r="C119" s="34">
        <v>4301051721</v>
      </c>
      <c r="D119" s="558">
        <v>4607091385748</v>
      </c>
      <c r="E119" s="559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93</v>
      </c>
      <c r="N119" s="36"/>
      <c r="O119" s="35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7"/>
      <c r="V119" s="37"/>
      <c r="W119" s="38" t="s">
        <v>69</v>
      </c>
      <c r="X119" s="56">
        <v>900</v>
      </c>
      <c r="Y119" s="53">
        <f>IFERROR(IF(X119="",0,CEILING((X119/$H119),1)*$H119),"")</f>
        <v>901.80000000000007</v>
      </c>
      <c r="Z119" s="39">
        <f>IFERROR(IF(Y119=0,"",ROUNDUP(Y119/H119,0)*0.00651),"")</f>
        <v>2.1743399999999999</v>
      </c>
      <c r="AA119" s="65"/>
      <c r="AB119" s="66"/>
      <c r="AC119" s="181" t="s">
        <v>222</v>
      </c>
      <c r="AG119" s="75"/>
      <c r="AJ119" s="79"/>
      <c r="AK119" s="79">
        <v>0</v>
      </c>
      <c r="BB119" s="182" t="s">
        <v>1</v>
      </c>
      <c r="BM119" s="75">
        <f>IFERROR(X119*I119/H119,"0")</f>
        <v>984</v>
      </c>
      <c r="BN119" s="75">
        <f>IFERROR(Y119*I119/H119,"0")</f>
        <v>985.96799999999996</v>
      </c>
      <c r="BO119" s="75">
        <f>IFERROR(1/J119*(X119/H119),"0")</f>
        <v>1.8315018315018314</v>
      </c>
      <c r="BP119" s="75">
        <f>IFERROR(1/J119*(Y119/H119),"0")</f>
        <v>1.8351648351648353</v>
      </c>
    </row>
    <row r="120" spans="1:68" ht="16.5" hidden="1" customHeight="1" x14ac:dyDescent="0.25">
      <c r="A120" s="60" t="s">
        <v>227</v>
      </c>
      <c r="B120" s="60" t="s">
        <v>228</v>
      </c>
      <c r="C120" s="34">
        <v>4301051740</v>
      </c>
      <c r="D120" s="558">
        <v>4680115884533</v>
      </c>
      <c r="E120" s="559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229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40" t="s">
        <v>72</v>
      </c>
      <c r="X121" s="41">
        <f>IFERROR(X117/H117,"0")+IFERROR(X118/H118,"0")+IFERROR(X119/H119,"0")+IFERROR(X120/H120,"0")</f>
        <v>425.92592592592592</v>
      </c>
      <c r="Y121" s="41">
        <f>IFERROR(Y117/H117,"0")+IFERROR(Y118/H118,"0")+IFERROR(Y119/H119,"0")+IFERROR(Y120/H120,"0")</f>
        <v>427</v>
      </c>
      <c r="Z121" s="41">
        <f>IFERROR(IF(Z117="",0,Z117),"0")+IFERROR(IF(Z118="",0,Z118),"0")+IFERROR(IF(Z119="",0,Z119),"0")+IFERROR(IF(Z120="",0,Z120),"0")</f>
        <v>3.9394799999999996</v>
      </c>
      <c r="AA121" s="64"/>
      <c r="AB121" s="64"/>
      <c r="AC121" s="6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40" t="s">
        <v>69</v>
      </c>
      <c r="X122" s="41">
        <f>IFERROR(SUM(X117:X120),"0")</f>
        <v>1650</v>
      </c>
      <c r="Y122" s="41">
        <f>IFERROR(SUM(Y117:Y120),"0")</f>
        <v>1655.1</v>
      </c>
      <c r="Z122" s="40"/>
      <c r="AA122" s="64"/>
      <c r="AB122" s="64"/>
      <c r="AC122" s="6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63"/>
      <c r="AB123" s="63"/>
      <c r="AC123" s="63"/>
    </row>
    <row r="124" spans="1:68" ht="27" hidden="1" customHeight="1" x14ac:dyDescent="0.25">
      <c r="A124" s="60" t="s">
        <v>230</v>
      </c>
      <c r="B124" s="60" t="s">
        <v>231</v>
      </c>
      <c r="C124" s="34">
        <v>4301060357</v>
      </c>
      <c r="D124" s="558">
        <v>4680115882652</v>
      </c>
      <c r="E124" s="559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232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233</v>
      </c>
      <c r="B125" s="60" t="s">
        <v>234</v>
      </c>
      <c r="C125" s="34">
        <v>4301060317</v>
      </c>
      <c r="D125" s="558">
        <v>4680115880238</v>
      </c>
      <c r="E125" s="559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235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62"/>
      <c r="AB128" s="62"/>
      <c r="AC128" s="62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63"/>
      <c r="AB129" s="63"/>
      <c r="AC129" s="63"/>
    </row>
    <row r="130" spans="1:68" ht="27" customHeight="1" x14ac:dyDescent="0.25">
      <c r="A130" s="60" t="s">
        <v>237</v>
      </c>
      <c r="B130" s="60" t="s">
        <v>238</v>
      </c>
      <c r="C130" s="34">
        <v>4301011562</v>
      </c>
      <c r="D130" s="558">
        <v>4680115882577</v>
      </c>
      <c r="E130" s="559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98</v>
      </c>
      <c r="N130" s="36"/>
      <c r="O130" s="35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7"/>
      <c r="V130" s="37"/>
      <c r="W130" s="38" t="s">
        <v>69</v>
      </c>
      <c r="X130" s="56">
        <v>200</v>
      </c>
      <c r="Y130" s="53">
        <f>IFERROR(IF(X130="",0,CEILING((X130/$H130),1)*$H130),"")</f>
        <v>201.60000000000002</v>
      </c>
      <c r="Z130" s="39">
        <f>IFERROR(IF(Y130=0,"",ROUNDUP(Y130/H130,0)*0.00651),"")</f>
        <v>0.41012999999999999</v>
      </c>
      <c r="AA130" s="65"/>
      <c r="AB130" s="66"/>
      <c r="AC130" s="189" t="s">
        <v>239</v>
      </c>
      <c r="AG130" s="75"/>
      <c r="AJ130" s="79"/>
      <c r="AK130" s="79">
        <v>0</v>
      </c>
      <c r="BB130" s="190" t="s">
        <v>1</v>
      </c>
      <c r="BM130" s="75">
        <f>IFERROR(X130*I130/H130,"0")</f>
        <v>211.25</v>
      </c>
      <c r="BN130" s="75">
        <f>IFERROR(Y130*I130/H130,"0")</f>
        <v>212.94</v>
      </c>
      <c r="BO130" s="75">
        <f>IFERROR(1/J130*(X130/H130),"0")</f>
        <v>0.34340659340659341</v>
      </c>
      <c r="BP130" s="75">
        <f>IFERROR(1/J130*(Y130/H130),"0")</f>
        <v>0.3461538461538462</v>
      </c>
    </row>
    <row r="131" spans="1:68" ht="27" hidden="1" customHeight="1" x14ac:dyDescent="0.25">
      <c r="A131" s="60" t="s">
        <v>237</v>
      </c>
      <c r="B131" s="60" t="s">
        <v>240</v>
      </c>
      <c r="C131" s="34">
        <v>4301011564</v>
      </c>
      <c r="D131" s="558">
        <v>4680115882577</v>
      </c>
      <c r="E131" s="559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98</v>
      </c>
      <c r="N131" s="36"/>
      <c r="O131" s="35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239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40" t="s">
        <v>72</v>
      </c>
      <c r="X132" s="41">
        <f>IFERROR(X130/H130,"0")+IFERROR(X131/H131,"0")</f>
        <v>62.5</v>
      </c>
      <c r="Y132" s="41">
        <f>IFERROR(Y130/H130,"0")+IFERROR(Y131/H131,"0")</f>
        <v>63.000000000000007</v>
      </c>
      <c r="Z132" s="41">
        <f>IFERROR(IF(Z130="",0,Z130),"0")+IFERROR(IF(Z131="",0,Z131),"0")</f>
        <v>0.41012999999999999</v>
      </c>
      <c r="AA132" s="64"/>
      <c r="AB132" s="64"/>
      <c r="AC132" s="64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40" t="s">
        <v>69</v>
      </c>
      <c r="X133" s="41">
        <f>IFERROR(SUM(X130:X131),"0")</f>
        <v>200</v>
      </c>
      <c r="Y133" s="41">
        <f>IFERROR(SUM(Y130:Y131),"0")</f>
        <v>201.60000000000002</v>
      </c>
      <c r="Z133" s="40"/>
      <c r="AA133" s="64"/>
      <c r="AB133" s="64"/>
      <c r="AC133" s="6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63"/>
      <c r="AB134" s="63"/>
      <c r="AC134" s="63"/>
    </row>
    <row r="135" spans="1:68" ht="27" customHeight="1" x14ac:dyDescent="0.25">
      <c r="A135" s="60" t="s">
        <v>241</v>
      </c>
      <c r="B135" s="60" t="s">
        <v>242</v>
      </c>
      <c r="C135" s="34">
        <v>4301031235</v>
      </c>
      <c r="D135" s="558">
        <v>4680115883444</v>
      </c>
      <c r="E135" s="559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98</v>
      </c>
      <c r="N135" s="36"/>
      <c r="O135" s="35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7"/>
      <c r="V135" s="37"/>
      <c r="W135" s="38" t="s">
        <v>69</v>
      </c>
      <c r="X135" s="56">
        <v>200</v>
      </c>
      <c r="Y135" s="53">
        <f>IFERROR(IF(X135="",0,CEILING((X135/$H135),1)*$H135),"")</f>
        <v>201.6</v>
      </c>
      <c r="Z135" s="39">
        <f>IFERROR(IF(Y135=0,"",ROUNDUP(Y135/H135,0)*0.00651),"")</f>
        <v>0.46872000000000003</v>
      </c>
      <c r="AA135" s="65"/>
      <c r="AB135" s="66"/>
      <c r="AC135" s="193" t="s">
        <v>243</v>
      </c>
      <c r="AG135" s="75"/>
      <c r="AJ135" s="79"/>
      <c r="AK135" s="79">
        <v>0</v>
      </c>
      <c r="BB135" s="194" t="s">
        <v>1</v>
      </c>
      <c r="BM135" s="75">
        <f>IFERROR(X135*I135/H135,"0")</f>
        <v>219.14285714285717</v>
      </c>
      <c r="BN135" s="75">
        <f>IFERROR(Y135*I135/H135,"0")</f>
        <v>220.89599999999999</v>
      </c>
      <c r="BO135" s="75">
        <f>IFERROR(1/J135*(X135/H135),"0")</f>
        <v>0.39246467817896391</v>
      </c>
      <c r="BP135" s="75">
        <f>IFERROR(1/J135*(Y135/H135),"0")</f>
        <v>0.39560439560439564</v>
      </c>
    </row>
    <row r="136" spans="1:68" ht="27" hidden="1" customHeight="1" x14ac:dyDescent="0.25">
      <c r="A136" s="60" t="s">
        <v>241</v>
      </c>
      <c r="B136" s="60" t="s">
        <v>244</v>
      </c>
      <c r="C136" s="34">
        <v>4301031234</v>
      </c>
      <c r="D136" s="558">
        <v>4680115883444</v>
      </c>
      <c r="E136" s="559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98</v>
      </c>
      <c r="N136" s="36"/>
      <c r="O136" s="35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243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40" t="s">
        <v>72</v>
      </c>
      <c r="X137" s="41">
        <f>IFERROR(X135/H135,"0")+IFERROR(X136/H136,"0")</f>
        <v>71.428571428571431</v>
      </c>
      <c r="Y137" s="41">
        <f>IFERROR(Y135/H135,"0")+IFERROR(Y136/H136,"0")</f>
        <v>72</v>
      </c>
      <c r="Z137" s="41">
        <f>IFERROR(IF(Z135="",0,Z135),"0")+IFERROR(IF(Z136="",0,Z136),"0")</f>
        <v>0.46872000000000003</v>
      </c>
      <c r="AA137" s="64"/>
      <c r="AB137" s="64"/>
      <c r="AC137" s="64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40" t="s">
        <v>69</v>
      </c>
      <c r="X138" s="41">
        <f>IFERROR(SUM(X135:X136),"0")</f>
        <v>200</v>
      </c>
      <c r="Y138" s="41">
        <f>IFERROR(SUM(Y135:Y136),"0")</f>
        <v>201.6</v>
      </c>
      <c r="Z138" s="40"/>
      <c r="AA138" s="64"/>
      <c r="AB138" s="64"/>
      <c r="AC138" s="6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63"/>
      <c r="AB139" s="63"/>
      <c r="AC139" s="63"/>
    </row>
    <row r="140" spans="1:68" ht="16.5" hidden="1" customHeight="1" x14ac:dyDescent="0.25">
      <c r="A140" s="60" t="s">
        <v>245</v>
      </c>
      <c r="B140" s="60" t="s">
        <v>246</v>
      </c>
      <c r="C140" s="34">
        <v>4301051477</v>
      </c>
      <c r="D140" s="558">
        <v>4680115882584</v>
      </c>
      <c r="E140" s="559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98</v>
      </c>
      <c r="N140" s="36"/>
      <c r="O140" s="35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239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hidden="1" customHeight="1" x14ac:dyDescent="0.25">
      <c r="A141" s="60" t="s">
        <v>245</v>
      </c>
      <c r="B141" s="60" t="s">
        <v>247</v>
      </c>
      <c r="C141" s="34">
        <v>4301051476</v>
      </c>
      <c r="D141" s="558">
        <v>4680115882584</v>
      </c>
      <c r="E141" s="559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98</v>
      </c>
      <c r="N141" s="36"/>
      <c r="O141" s="35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239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62"/>
      <c r="AB144" s="62"/>
      <c r="AC144" s="62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63"/>
      <c r="AB145" s="63"/>
      <c r="AC145" s="63"/>
    </row>
    <row r="146" spans="1:68" ht="27" hidden="1" customHeight="1" x14ac:dyDescent="0.25">
      <c r="A146" s="60" t="s">
        <v>248</v>
      </c>
      <c r="B146" s="60" t="s">
        <v>249</v>
      </c>
      <c r="C146" s="34">
        <v>4301011705</v>
      </c>
      <c r="D146" s="558">
        <v>4607091384604</v>
      </c>
      <c r="E146" s="559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111</v>
      </c>
      <c r="L146" s="35"/>
      <c r="M146" s="36" t="s">
        <v>107</v>
      </c>
      <c r="N146" s="36"/>
      <c r="O146" s="35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250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63"/>
      <c r="AB149" s="63"/>
      <c r="AC149" s="63"/>
    </row>
    <row r="150" spans="1:68" ht="16.5" hidden="1" customHeight="1" x14ac:dyDescent="0.25">
      <c r="A150" s="60" t="s">
        <v>251</v>
      </c>
      <c r="B150" s="60" t="s">
        <v>252</v>
      </c>
      <c r="C150" s="34">
        <v>4301030895</v>
      </c>
      <c r="D150" s="558">
        <v>4607091387667</v>
      </c>
      <c r="E150" s="559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106</v>
      </c>
      <c r="L150" s="35"/>
      <c r="M150" s="36" t="s">
        <v>107</v>
      </c>
      <c r="N150" s="36"/>
      <c r="O150" s="35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253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254</v>
      </c>
      <c r="B151" s="60" t="s">
        <v>255</v>
      </c>
      <c r="C151" s="34">
        <v>4301030961</v>
      </c>
      <c r="D151" s="558">
        <v>4607091387636</v>
      </c>
      <c r="E151" s="559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68</v>
      </c>
      <c r="N151" s="36"/>
      <c r="O151" s="35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256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257</v>
      </c>
      <c r="B152" s="60" t="s">
        <v>258</v>
      </c>
      <c r="C152" s="34">
        <v>4301030963</v>
      </c>
      <c r="D152" s="558">
        <v>4607091382426</v>
      </c>
      <c r="E152" s="559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68</v>
      </c>
      <c r="N152" s="36"/>
      <c r="O152" s="35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259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hidden="1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52"/>
      <c r="AB155" s="52"/>
      <c r="AC155" s="52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62"/>
      <c r="AB156" s="62"/>
      <c r="AC156" s="62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63"/>
      <c r="AB157" s="63"/>
      <c r="AC157" s="63"/>
    </row>
    <row r="158" spans="1:68" ht="27" hidden="1" customHeight="1" x14ac:dyDescent="0.25">
      <c r="A158" s="60" t="s">
        <v>262</v>
      </c>
      <c r="B158" s="60" t="s">
        <v>263</v>
      </c>
      <c r="C158" s="34">
        <v>4301020323</v>
      </c>
      <c r="D158" s="558">
        <v>4680115886223</v>
      </c>
      <c r="E158" s="559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67</v>
      </c>
      <c r="L158" s="35"/>
      <c r="M158" s="36" t="s">
        <v>68</v>
      </c>
      <c r="N158" s="36"/>
      <c r="O158" s="35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264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63"/>
      <c r="AB161" s="63"/>
      <c r="AC161" s="63"/>
    </row>
    <row r="162" spans="1:68" ht="27" hidden="1" customHeight="1" x14ac:dyDescent="0.25">
      <c r="A162" s="60" t="s">
        <v>265</v>
      </c>
      <c r="B162" s="60" t="s">
        <v>266</v>
      </c>
      <c r="C162" s="34">
        <v>4301031191</v>
      </c>
      <c r="D162" s="558">
        <v>4680115880993</v>
      </c>
      <c r="E162" s="559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111</v>
      </c>
      <c r="L162" s="35"/>
      <c r="M162" s="36" t="s">
        <v>68</v>
      </c>
      <c r="N162" s="36"/>
      <c r="O162" s="35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267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hidden="1" customHeight="1" x14ac:dyDescent="0.25">
      <c r="A163" s="60" t="s">
        <v>268</v>
      </c>
      <c r="B163" s="60" t="s">
        <v>269</v>
      </c>
      <c r="C163" s="34">
        <v>4301031204</v>
      </c>
      <c r="D163" s="558">
        <v>4680115881761</v>
      </c>
      <c r="E163" s="559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111</v>
      </c>
      <c r="L163" s="35"/>
      <c r="M163" s="36" t="s">
        <v>68</v>
      </c>
      <c r="N163" s="36"/>
      <c r="O163" s="35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7"/>
      <c r="V163" s="37"/>
      <c r="W163" s="38" t="s">
        <v>69</v>
      </c>
      <c r="X163" s="56">
        <v>0</v>
      </c>
      <c r="Y163" s="53">
        <f t="shared" si="16"/>
        <v>0</v>
      </c>
      <c r="Z163" s="39" t="str">
        <f>IFERROR(IF(Y163=0,"",ROUNDUP(Y163/H163,0)*0.00902),"")</f>
        <v/>
      </c>
      <c r="AA163" s="65"/>
      <c r="AB163" s="66"/>
      <c r="AC163" s="213" t="s">
        <v>270</v>
      </c>
      <c r="AG163" s="75"/>
      <c r="AJ163" s="79"/>
      <c r="AK163" s="79">
        <v>0</v>
      </c>
      <c r="BB163" s="214" t="s">
        <v>1</v>
      </c>
      <c r="BM163" s="75">
        <f t="shared" si="17"/>
        <v>0</v>
      </c>
      <c r="BN163" s="75">
        <f t="shared" si="18"/>
        <v>0</v>
      </c>
      <c r="BO163" s="75">
        <f t="shared" si="19"/>
        <v>0</v>
      </c>
      <c r="BP163" s="75">
        <f t="shared" si="20"/>
        <v>0</v>
      </c>
    </row>
    <row r="164" spans="1:68" ht="27" hidden="1" customHeight="1" x14ac:dyDescent="0.25">
      <c r="A164" s="60" t="s">
        <v>271</v>
      </c>
      <c r="B164" s="60" t="s">
        <v>272</v>
      </c>
      <c r="C164" s="34">
        <v>4301031201</v>
      </c>
      <c r="D164" s="558">
        <v>4680115881563</v>
      </c>
      <c r="E164" s="559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7"/>
      <c r="V164" s="37"/>
      <c r="W164" s="38" t="s">
        <v>69</v>
      </c>
      <c r="X164" s="56">
        <v>0</v>
      </c>
      <c r="Y164" s="53">
        <f t="shared" si="16"/>
        <v>0</v>
      </c>
      <c r="Z164" s="39" t="str">
        <f>IFERROR(IF(Y164=0,"",ROUNDUP(Y164/H164,0)*0.00902),"")</f>
        <v/>
      </c>
      <c r="AA164" s="65"/>
      <c r="AB164" s="66"/>
      <c r="AC164" s="215" t="s">
        <v>273</v>
      </c>
      <c r="AG164" s="75"/>
      <c r="AJ164" s="79"/>
      <c r="AK164" s="79">
        <v>0</v>
      </c>
      <c r="BB164" s="216" t="s">
        <v>1</v>
      </c>
      <c r="BM164" s="75">
        <f t="shared" si="17"/>
        <v>0</v>
      </c>
      <c r="BN164" s="75">
        <f t="shared" si="18"/>
        <v>0</v>
      </c>
      <c r="BO164" s="75">
        <f t="shared" si="19"/>
        <v>0</v>
      </c>
      <c r="BP164" s="75">
        <f t="shared" si="20"/>
        <v>0</v>
      </c>
    </row>
    <row r="165" spans="1:68" ht="27" hidden="1" customHeight="1" x14ac:dyDescent="0.25">
      <c r="A165" s="60" t="s">
        <v>274</v>
      </c>
      <c r="B165" s="60" t="s">
        <v>275</v>
      </c>
      <c r="C165" s="34">
        <v>4301031199</v>
      </c>
      <c r="D165" s="558">
        <v>4680115880986</v>
      </c>
      <c r="E165" s="559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67</v>
      </c>
      <c r="L165" s="35"/>
      <c r="M165" s="36" t="s">
        <v>68</v>
      </c>
      <c r="N165" s="36"/>
      <c r="O165" s="35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267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hidden="1" customHeight="1" x14ac:dyDescent="0.25">
      <c r="A166" s="60" t="s">
        <v>276</v>
      </c>
      <c r="B166" s="60" t="s">
        <v>277</v>
      </c>
      <c r="C166" s="34">
        <v>4301031205</v>
      </c>
      <c r="D166" s="558">
        <v>4680115881785</v>
      </c>
      <c r="E166" s="559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270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hidden="1" customHeight="1" x14ac:dyDescent="0.25">
      <c r="A167" s="60" t="s">
        <v>278</v>
      </c>
      <c r="B167" s="60" t="s">
        <v>279</v>
      </c>
      <c r="C167" s="34">
        <v>4301031399</v>
      </c>
      <c r="D167" s="558">
        <v>4680115886537</v>
      </c>
      <c r="E167" s="559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280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hidden="1" customHeight="1" x14ac:dyDescent="0.25">
      <c r="A168" s="60" t="s">
        <v>281</v>
      </c>
      <c r="B168" s="60" t="s">
        <v>282</v>
      </c>
      <c r="C168" s="34">
        <v>4301031202</v>
      </c>
      <c r="D168" s="558">
        <v>4680115881679</v>
      </c>
      <c r="E168" s="559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273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hidden="1" customHeight="1" x14ac:dyDescent="0.25">
      <c r="A169" s="60" t="s">
        <v>283</v>
      </c>
      <c r="B169" s="60" t="s">
        <v>284</v>
      </c>
      <c r="C169" s="34">
        <v>4301031158</v>
      </c>
      <c r="D169" s="558">
        <v>4680115880191</v>
      </c>
      <c r="E169" s="559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68</v>
      </c>
      <c r="N169" s="36"/>
      <c r="O169" s="35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273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hidden="1" customHeight="1" x14ac:dyDescent="0.25">
      <c r="A170" s="60" t="s">
        <v>285</v>
      </c>
      <c r="B170" s="60" t="s">
        <v>286</v>
      </c>
      <c r="C170" s="34">
        <v>4301031245</v>
      </c>
      <c r="D170" s="558">
        <v>4680115883963</v>
      </c>
      <c r="E170" s="559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287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hidden="1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0</v>
      </c>
      <c r="Y171" s="41">
        <f>IFERROR(Y162/H162,"0")+IFERROR(Y163/H163,"0")+IFERROR(Y164/H164,"0")+IFERROR(Y165/H165,"0")+IFERROR(Y166/H166,"0")+IFERROR(Y167/H167,"0")+IFERROR(Y168/H168,"0")+IFERROR(Y169/H169,"0")+IFERROR(Y170/H170,"0")</f>
        <v>0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hidden="1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40" t="s">
        <v>69</v>
      </c>
      <c r="X172" s="41">
        <f>IFERROR(SUM(X162:X170),"0")</f>
        <v>0</v>
      </c>
      <c r="Y172" s="41">
        <f>IFERROR(SUM(Y162:Y170),"0")</f>
        <v>0</v>
      </c>
      <c r="Z172" s="40"/>
      <c r="AA172" s="64"/>
      <c r="AB172" s="64"/>
      <c r="AC172" s="6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63"/>
      <c r="AB173" s="63"/>
      <c r="AC173" s="63"/>
    </row>
    <row r="174" spans="1:68" ht="27" hidden="1" customHeight="1" x14ac:dyDescent="0.25">
      <c r="A174" s="60" t="s">
        <v>288</v>
      </c>
      <c r="B174" s="60" t="s">
        <v>289</v>
      </c>
      <c r="C174" s="34">
        <v>4301032053</v>
      </c>
      <c r="D174" s="558">
        <v>4680115886780</v>
      </c>
      <c r="E174" s="559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290</v>
      </c>
      <c r="L174" s="35"/>
      <c r="M174" s="36" t="s">
        <v>291</v>
      </c>
      <c r="N174" s="36"/>
      <c r="O174" s="35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292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hidden="1" customHeight="1" x14ac:dyDescent="0.25">
      <c r="A175" s="60" t="s">
        <v>293</v>
      </c>
      <c r="B175" s="60" t="s">
        <v>294</v>
      </c>
      <c r="C175" s="34">
        <v>4301032051</v>
      </c>
      <c r="D175" s="558">
        <v>4680115886742</v>
      </c>
      <c r="E175" s="559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290</v>
      </c>
      <c r="L175" s="35"/>
      <c r="M175" s="36" t="s">
        <v>291</v>
      </c>
      <c r="N175" s="36"/>
      <c r="O175" s="35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295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296</v>
      </c>
      <c r="B176" s="60" t="s">
        <v>297</v>
      </c>
      <c r="C176" s="34">
        <v>4301032052</v>
      </c>
      <c r="D176" s="558">
        <v>4680115886766</v>
      </c>
      <c r="E176" s="559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290</v>
      </c>
      <c r="L176" s="35"/>
      <c r="M176" s="36" t="s">
        <v>291</v>
      </c>
      <c r="N176" s="36"/>
      <c r="O176" s="35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295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63"/>
      <c r="AB179" s="63"/>
      <c r="AC179" s="63"/>
    </row>
    <row r="180" spans="1:68" ht="27" hidden="1" customHeight="1" x14ac:dyDescent="0.25">
      <c r="A180" s="60" t="s">
        <v>299</v>
      </c>
      <c r="B180" s="60" t="s">
        <v>300</v>
      </c>
      <c r="C180" s="34">
        <v>4301170013</v>
      </c>
      <c r="D180" s="558">
        <v>4680115886797</v>
      </c>
      <c r="E180" s="559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290</v>
      </c>
      <c r="L180" s="35"/>
      <c r="M180" s="36" t="s">
        <v>291</v>
      </c>
      <c r="N180" s="36"/>
      <c r="O180" s="35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295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62"/>
      <c r="AB183" s="62"/>
      <c r="AC183" s="62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63"/>
      <c r="AB184" s="63"/>
      <c r="AC184" s="63"/>
    </row>
    <row r="185" spans="1:68" ht="16.5" hidden="1" customHeight="1" x14ac:dyDescent="0.25">
      <c r="A185" s="60" t="s">
        <v>302</v>
      </c>
      <c r="B185" s="60" t="s">
        <v>303</v>
      </c>
      <c r="C185" s="34">
        <v>4301011450</v>
      </c>
      <c r="D185" s="558">
        <v>4680115881402</v>
      </c>
      <c r="E185" s="559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106</v>
      </c>
      <c r="L185" s="35"/>
      <c r="M185" s="36" t="s">
        <v>107</v>
      </c>
      <c r="N185" s="36"/>
      <c r="O185" s="35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304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hidden="1" customHeight="1" x14ac:dyDescent="0.25">
      <c r="A186" s="60" t="s">
        <v>305</v>
      </c>
      <c r="B186" s="60" t="s">
        <v>306</v>
      </c>
      <c r="C186" s="34">
        <v>4301011768</v>
      </c>
      <c r="D186" s="558">
        <v>4680115881396</v>
      </c>
      <c r="E186" s="559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107</v>
      </c>
      <c r="N186" s="36"/>
      <c r="O186" s="35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304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63"/>
      <c r="AB189" s="63"/>
      <c r="AC189" s="63"/>
    </row>
    <row r="190" spans="1:68" ht="16.5" hidden="1" customHeight="1" x14ac:dyDescent="0.25">
      <c r="A190" s="60" t="s">
        <v>307</v>
      </c>
      <c r="B190" s="60" t="s">
        <v>308</v>
      </c>
      <c r="C190" s="34">
        <v>4301020262</v>
      </c>
      <c r="D190" s="558">
        <v>4680115882935</v>
      </c>
      <c r="E190" s="559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/>
      <c r="M190" s="36" t="s">
        <v>77</v>
      </c>
      <c r="N190" s="36"/>
      <c r="O190" s="35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309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hidden="1" customHeight="1" x14ac:dyDescent="0.25">
      <c r="A191" s="60" t="s">
        <v>310</v>
      </c>
      <c r="B191" s="60" t="s">
        <v>311</v>
      </c>
      <c r="C191" s="34">
        <v>4301020220</v>
      </c>
      <c r="D191" s="558">
        <v>4680115880764</v>
      </c>
      <c r="E191" s="559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107</v>
      </c>
      <c r="N191" s="36"/>
      <c r="O191" s="35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309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63"/>
      <c r="AB194" s="63"/>
      <c r="AC194" s="63"/>
    </row>
    <row r="195" spans="1:68" ht="27" customHeight="1" x14ac:dyDescent="0.25">
      <c r="A195" s="60" t="s">
        <v>312</v>
      </c>
      <c r="B195" s="60" t="s">
        <v>313</v>
      </c>
      <c r="C195" s="34">
        <v>4301031224</v>
      </c>
      <c r="D195" s="558">
        <v>4680115882683</v>
      </c>
      <c r="E195" s="559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111</v>
      </c>
      <c r="L195" s="35"/>
      <c r="M195" s="36" t="s">
        <v>68</v>
      </c>
      <c r="N195" s="36"/>
      <c r="O195" s="35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7"/>
      <c r="V195" s="37"/>
      <c r="W195" s="38" t="s">
        <v>69</v>
      </c>
      <c r="X195" s="56">
        <v>300</v>
      </c>
      <c r="Y195" s="53">
        <f t="shared" ref="Y195:Y202" si="21">IFERROR(IF(X195="",0,CEILING((X195/$H195),1)*$H195),"")</f>
        <v>302.40000000000003</v>
      </c>
      <c r="Z195" s="39">
        <f>IFERROR(IF(Y195=0,"",ROUNDUP(Y195/H195,0)*0.00902),"")</f>
        <v>0.50512000000000001</v>
      </c>
      <c r="AA195" s="65"/>
      <c r="AB195" s="66"/>
      <c r="AC195" s="245" t="s">
        <v>314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311.66666666666663</v>
      </c>
      <c r="BN195" s="75">
        <f t="shared" ref="BN195:BN202" si="23">IFERROR(Y195*I195/H195,"0")</f>
        <v>314.16000000000003</v>
      </c>
      <c r="BO195" s="75">
        <f t="shared" ref="BO195:BO202" si="24">IFERROR(1/J195*(X195/H195),"0")</f>
        <v>0.42087542087542085</v>
      </c>
      <c r="BP195" s="75">
        <f t="shared" ref="BP195:BP202" si="25">IFERROR(1/J195*(Y195/H195),"0")</f>
        <v>0.42424242424242425</v>
      </c>
    </row>
    <row r="196" spans="1:68" ht="27" customHeight="1" x14ac:dyDescent="0.25">
      <c r="A196" s="60" t="s">
        <v>315</v>
      </c>
      <c r="B196" s="60" t="s">
        <v>316</v>
      </c>
      <c r="C196" s="34">
        <v>4301031230</v>
      </c>
      <c r="D196" s="558">
        <v>4680115882690</v>
      </c>
      <c r="E196" s="559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111</v>
      </c>
      <c r="L196" s="35"/>
      <c r="M196" s="36" t="s">
        <v>68</v>
      </c>
      <c r="N196" s="36"/>
      <c r="O196" s="35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7"/>
      <c r="V196" s="37"/>
      <c r="W196" s="38" t="s">
        <v>69</v>
      </c>
      <c r="X196" s="56">
        <v>300</v>
      </c>
      <c r="Y196" s="53">
        <f t="shared" si="21"/>
        <v>302.40000000000003</v>
      </c>
      <c r="Z196" s="39">
        <f>IFERROR(IF(Y196=0,"",ROUNDUP(Y196/H196,0)*0.00902),"")</f>
        <v>0.50512000000000001</v>
      </c>
      <c r="AA196" s="65"/>
      <c r="AB196" s="66"/>
      <c r="AC196" s="247" t="s">
        <v>317</v>
      </c>
      <c r="AG196" s="75"/>
      <c r="AJ196" s="79"/>
      <c r="AK196" s="79">
        <v>0</v>
      </c>
      <c r="BB196" s="248" t="s">
        <v>1</v>
      </c>
      <c r="BM196" s="75">
        <f t="shared" si="22"/>
        <v>311.66666666666663</v>
      </c>
      <c r="BN196" s="75">
        <f t="shared" si="23"/>
        <v>314.16000000000003</v>
      </c>
      <c r="BO196" s="75">
        <f t="shared" si="24"/>
        <v>0.42087542087542085</v>
      </c>
      <c r="BP196" s="75">
        <f t="shared" si="25"/>
        <v>0.42424242424242425</v>
      </c>
    </row>
    <row r="197" spans="1:68" ht="27" customHeight="1" x14ac:dyDescent="0.25">
      <c r="A197" s="60" t="s">
        <v>318</v>
      </c>
      <c r="B197" s="60" t="s">
        <v>319</v>
      </c>
      <c r="C197" s="34">
        <v>4301031220</v>
      </c>
      <c r="D197" s="558">
        <v>4680115882669</v>
      </c>
      <c r="E197" s="559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7"/>
      <c r="V197" s="37"/>
      <c r="W197" s="38" t="s">
        <v>69</v>
      </c>
      <c r="X197" s="56">
        <v>400</v>
      </c>
      <c r="Y197" s="53">
        <f t="shared" si="21"/>
        <v>405</v>
      </c>
      <c r="Z197" s="39">
        <f>IFERROR(IF(Y197=0,"",ROUNDUP(Y197/H197,0)*0.00902),"")</f>
        <v>0.67649999999999999</v>
      </c>
      <c r="AA197" s="65"/>
      <c r="AB197" s="66"/>
      <c r="AC197" s="249" t="s">
        <v>320</v>
      </c>
      <c r="AG197" s="75"/>
      <c r="AJ197" s="79"/>
      <c r="AK197" s="79">
        <v>0</v>
      </c>
      <c r="BB197" s="250" t="s">
        <v>1</v>
      </c>
      <c r="BM197" s="75">
        <f t="shared" si="22"/>
        <v>415.55555555555554</v>
      </c>
      <c r="BN197" s="75">
        <f t="shared" si="23"/>
        <v>420.75</v>
      </c>
      <c r="BO197" s="75">
        <f t="shared" si="24"/>
        <v>0.5611672278338945</v>
      </c>
      <c r="BP197" s="75">
        <f t="shared" si="25"/>
        <v>0.56818181818181823</v>
      </c>
    </row>
    <row r="198" spans="1:68" ht="27" customHeight="1" x14ac:dyDescent="0.25">
      <c r="A198" s="60" t="s">
        <v>321</v>
      </c>
      <c r="B198" s="60" t="s">
        <v>322</v>
      </c>
      <c r="C198" s="34">
        <v>4301031221</v>
      </c>
      <c r="D198" s="558">
        <v>4680115882676</v>
      </c>
      <c r="E198" s="559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7"/>
      <c r="V198" s="37"/>
      <c r="W198" s="38" t="s">
        <v>69</v>
      </c>
      <c r="X198" s="56">
        <v>300</v>
      </c>
      <c r="Y198" s="53">
        <f t="shared" si="21"/>
        <v>302.40000000000003</v>
      </c>
      <c r="Z198" s="39">
        <f>IFERROR(IF(Y198=0,"",ROUNDUP(Y198/H198,0)*0.00902),"")</f>
        <v>0.50512000000000001</v>
      </c>
      <c r="AA198" s="65"/>
      <c r="AB198" s="66"/>
      <c r="AC198" s="251" t="s">
        <v>323</v>
      </c>
      <c r="AG198" s="75"/>
      <c r="AJ198" s="79"/>
      <c r="AK198" s="79">
        <v>0</v>
      </c>
      <c r="BB198" s="252" t="s">
        <v>1</v>
      </c>
      <c r="BM198" s="75">
        <f t="shared" si="22"/>
        <v>311.66666666666663</v>
      </c>
      <c r="BN198" s="75">
        <f t="shared" si="23"/>
        <v>314.16000000000003</v>
      </c>
      <c r="BO198" s="75">
        <f t="shared" si="24"/>
        <v>0.42087542087542085</v>
      </c>
      <c r="BP198" s="75">
        <f t="shared" si="25"/>
        <v>0.42424242424242425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4301031223</v>
      </c>
      <c r="D199" s="558">
        <v>4680115884014</v>
      </c>
      <c r="E199" s="559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67</v>
      </c>
      <c r="L199" s="35"/>
      <c r="M199" s="36" t="s">
        <v>68</v>
      </c>
      <c r="N199" s="36"/>
      <c r="O199" s="35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314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hidden="1" customHeight="1" x14ac:dyDescent="0.25">
      <c r="A200" s="60" t="s">
        <v>326</v>
      </c>
      <c r="B200" s="60" t="s">
        <v>327</v>
      </c>
      <c r="C200" s="34">
        <v>4301031222</v>
      </c>
      <c r="D200" s="558">
        <v>4680115884007</v>
      </c>
      <c r="E200" s="559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67</v>
      </c>
      <c r="L200" s="35"/>
      <c r="M200" s="36" t="s">
        <v>68</v>
      </c>
      <c r="N200" s="36"/>
      <c r="O200" s="35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317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hidden="1" customHeight="1" x14ac:dyDescent="0.25">
      <c r="A201" s="60" t="s">
        <v>328</v>
      </c>
      <c r="B201" s="60" t="s">
        <v>329</v>
      </c>
      <c r="C201" s="34">
        <v>4301031229</v>
      </c>
      <c r="D201" s="558">
        <v>4680115884038</v>
      </c>
      <c r="E201" s="559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320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hidden="1" customHeight="1" x14ac:dyDescent="0.25">
      <c r="A202" s="60" t="s">
        <v>330</v>
      </c>
      <c r="B202" s="60" t="s">
        <v>331</v>
      </c>
      <c r="C202" s="34">
        <v>4301031225</v>
      </c>
      <c r="D202" s="558">
        <v>4680115884021</v>
      </c>
      <c r="E202" s="559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323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240.7407407407407</v>
      </c>
      <c r="Y203" s="41">
        <f>IFERROR(Y195/H195,"0")+IFERROR(Y196/H196,"0")+IFERROR(Y197/H197,"0")+IFERROR(Y198/H198,"0")+IFERROR(Y199/H199,"0")+IFERROR(Y200/H200,"0")+IFERROR(Y201/H201,"0")+IFERROR(Y202/H202,"0")</f>
        <v>243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2.1918600000000001</v>
      </c>
      <c r="AA203" s="64"/>
      <c r="AB203" s="64"/>
      <c r="AC203" s="64"/>
    </row>
    <row r="204" spans="1:68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40" t="s">
        <v>69</v>
      </c>
      <c r="X204" s="41">
        <f>IFERROR(SUM(X195:X202),"0")</f>
        <v>1300</v>
      </c>
      <c r="Y204" s="41">
        <f>IFERROR(SUM(Y195:Y202),"0")</f>
        <v>1312.2</v>
      </c>
      <c r="Z204" s="40"/>
      <c r="AA204" s="64"/>
      <c r="AB204" s="64"/>
      <c r="AC204" s="6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63"/>
      <c r="AB205" s="63"/>
      <c r="AC205" s="63"/>
    </row>
    <row r="206" spans="1:68" ht="27" customHeight="1" x14ac:dyDescent="0.25">
      <c r="A206" s="60" t="s">
        <v>332</v>
      </c>
      <c r="B206" s="60" t="s">
        <v>333</v>
      </c>
      <c r="C206" s="34">
        <v>4301051408</v>
      </c>
      <c r="D206" s="558">
        <v>4680115881594</v>
      </c>
      <c r="E206" s="559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106</v>
      </c>
      <c r="L206" s="35"/>
      <c r="M206" s="36" t="s">
        <v>77</v>
      </c>
      <c r="N206" s="36"/>
      <c r="O206" s="35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7"/>
      <c r="V206" s="37"/>
      <c r="W206" s="38" t="s">
        <v>69</v>
      </c>
      <c r="X206" s="56">
        <v>150</v>
      </c>
      <c r="Y206" s="53">
        <f t="shared" ref="Y206:Y214" si="26">IFERROR(IF(X206="",0,CEILING((X206/$H206),1)*$H206),"")</f>
        <v>153.9</v>
      </c>
      <c r="Z206" s="39">
        <f>IFERROR(IF(Y206=0,"",ROUNDUP(Y206/H206,0)*0.01898),"")</f>
        <v>0.36062</v>
      </c>
      <c r="AA206" s="65"/>
      <c r="AB206" s="66"/>
      <c r="AC206" s="261" t="s">
        <v>334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159.61111111111111</v>
      </c>
      <c r="BN206" s="75">
        <f t="shared" ref="BN206:BN214" si="28">IFERROR(Y206*I206/H206,"0")</f>
        <v>163.761</v>
      </c>
      <c r="BO206" s="75">
        <f t="shared" ref="BO206:BO214" si="29">IFERROR(1/J206*(X206/H206),"0")</f>
        <v>0.28935185185185186</v>
      </c>
      <c r="BP206" s="75">
        <f t="shared" ref="BP206:BP214" si="30">IFERROR(1/J206*(Y206/H206),"0")</f>
        <v>0.296875</v>
      </c>
    </row>
    <row r="207" spans="1:68" ht="27" customHeight="1" x14ac:dyDescent="0.25">
      <c r="A207" s="60" t="s">
        <v>335</v>
      </c>
      <c r="B207" s="60" t="s">
        <v>336</v>
      </c>
      <c r="C207" s="34">
        <v>4301051411</v>
      </c>
      <c r="D207" s="558">
        <v>4680115881617</v>
      </c>
      <c r="E207" s="559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106</v>
      </c>
      <c r="L207" s="35"/>
      <c r="M207" s="36" t="s">
        <v>77</v>
      </c>
      <c r="N207" s="36"/>
      <c r="O207" s="35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7"/>
      <c r="V207" s="37"/>
      <c r="W207" s="38" t="s">
        <v>69</v>
      </c>
      <c r="X207" s="56">
        <v>100</v>
      </c>
      <c r="Y207" s="53">
        <f t="shared" si="26"/>
        <v>105.3</v>
      </c>
      <c r="Z207" s="39">
        <f>IFERROR(IF(Y207=0,"",ROUNDUP(Y207/H207,0)*0.01898),"")</f>
        <v>0.24674000000000001</v>
      </c>
      <c r="AA207" s="65"/>
      <c r="AB207" s="66"/>
      <c r="AC207" s="263" t="s">
        <v>337</v>
      </c>
      <c r="AG207" s="75"/>
      <c r="AJ207" s="79"/>
      <c r="AK207" s="79">
        <v>0</v>
      </c>
      <c r="BB207" s="264" t="s">
        <v>1</v>
      </c>
      <c r="BM207" s="75">
        <f t="shared" si="27"/>
        <v>106.1851851851852</v>
      </c>
      <c r="BN207" s="75">
        <f t="shared" si="28"/>
        <v>111.81300000000002</v>
      </c>
      <c r="BO207" s="75">
        <f t="shared" si="29"/>
        <v>0.19290123456790123</v>
      </c>
      <c r="BP207" s="75">
        <f t="shared" si="30"/>
        <v>0.203125</v>
      </c>
    </row>
    <row r="208" spans="1:68" ht="16.5" customHeight="1" x14ac:dyDescent="0.25">
      <c r="A208" s="60" t="s">
        <v>338</v>
      </c>
      <c r="B208" s="60" t="s">
        <v>339</v>
      </c>
      <c r="C208" s="34">
        <v>4301051656</v>
      </c>
      <c r="D208" s="558">
        <v>4680115880573</v>
      </c>
      <c r="E208" s="559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106</v>
      </c>
      <c r="L208" s="35"/>
      <c r="M208" s="36" t="s">
        <v>77</v>
      </c>
      <c r="N208" s="36"/>
      <c r="O208" s="35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7"/>
      <c r="V208" s="37"/>
      <c r="W208" s="38" t="s">
        <v>69</v>
      </c>
      <c r="X208" s="56">
        <v>150</v>
      </c>
      <c r="Y208" s="53">
        <f t="shared" si="26"/>
        <v>156.6</v>
      </c>
      <c r="Z208" s="39">
        <f>IFERROR(IF(Y208=0,"",ROUNDUP(Y208/H208,0)*0.01898),"")</f>
        <v>0.34164</v>
      </c>
      <c r="AA208" s="65"/>
      <c r="AB208" s="66"/>
      <c r="AC208" s="265" t="s">
        <v>340</v>
      </c>
      <c r="AG208" s="75"/>
      <c r="AJ208" s="79"/>
      <c r="AK208" s="79">
        <v>0</v>
      </c>
      <c r="BB208" s="266" t="s">
        <v>1</v>
      </c>
      <c r="BM208" s="75">
        <f t="shared" si="27"/>
        <v>158.94827586206898</v>
      </c>
      <c r="BN208" s="75">
        <f t="shared" si="28"/>
        <v>165.94200000000001</v>
      </c>
      <c r="BO208" s="75">
        <f t="shared" si="29"/>
        <v>0.26939655172413796</v>
      </c>
      <c r="BP208" s="75">
        <f t="shared" si="30"/>
        <v>0.28125</v>
      </c>
    </row>
    <row r="209" spans="1:68" ht="27" customHeight="1" x14ac:dyDescent="0.25">
      <c r="A209" s="60" t="s">
        <v>341</v>
      </c>
      <c r="B209" s="60" t="s">
        <v>342</v>
      </c>
      <c r="C209" s="34">
        <v>4301051407</v>
      </c>
      <c r="D209" s="558">
        <v>4680115882195</v>
      </c>
      <c r="E209" s="559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7"/>
      <c r="V209" s="37"/>
      <c r="W209" s="38" t="s">
        <v>69</v>
      </c>
      <c r="X209" s="56">
        <v>150</v>
      </c>
      <c r="Y209" s="53">
        <f t="shared" si="26"/>
        <v>151.19999999999999</v>
      </c>
      <c r="Z209" s="39">
        <f t="shared" ref="Z209:Z214" si="31">IFERROR(IF(Y209=0,"",ROUNDUP(Y209/H209,0)*0.00651),"")</f>
        <v>0.41012999999999999</v>
      </c>
      <c r="AA209" s="65"/>
      <c r="AB209" s="66"/>
      <c r="AC209" s="267" t="s">
        <v>334</v>
      </c>
      <c r="AG209" s="75"/>
      <c r="AJ209" s="79"/>
      <c r="AK209" s="79">
        <v>0</v>
      </c>
      <c r="BB209" s="268" t="s">
        <v>1</v>
      </c>
      <c r="BM209" s="75">
        <f t="shared" si="27"/>
        <v>166.875</v>
      </c>
      <c r="BN209" s="75">
        <f t="shared" si="28"/>
        <v>168.20999999999998</v>
      </c>
      <c r="BO209" s="75">
        <f t="shared" si="29"/>
        <v>0.34340659340659341</v>
      </c>
      <c r="BP209" s="75">
        <f t="shared" si="30"/>
        <v>0.3461538461538462</v>
      </c>
    </row>
    <row r="210" spans="1:68" ht="27" hidden="1" customHeight="1" x14ac:dyDescent="0.25">
      <c r="A210" s="60" t="s">
        <v>343</v>
      </c>
      <c r="B210" s="60" t="s">
        <v>344</v>
      </c>
      <c r="C210" s="34">
        <v>4301051752</v>
      </c>
      <c r="D210" s="558">
        <v>4680115882607</v>
      </c>
      <c r="E210" s="559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93</v>
      </c>
      <c r="N210" s="36"/>
      <c r="O210" s="35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345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346</v>
      </c>
      <c r="B211" s="60" t="s">
        <v>347</v>
      </c>
      <c r="C211" s="34">
        <v>4301051666</v>
      </c>
      <c r="D211" s="558">
        <v>4680115880092</v>
      </c>
      <c r="E211" s="559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7"/>
      <c r="V211" s="37"/>
      <c r="W211" s="38" t="s">
        <v>69</v>
      </c>
      <c r="X211" s="56">
        <v>450</v>
      </c>
      <c r="Y211" s="53">
        <f t="shared" si="26"/>
        <v>451.2</v>
      </c>
      <c r="Z211" s="39">
        <f t="shared" si="31"/>
        <v>1.2238800000000001</v>
      </c>
      <c r="AA211" s="65"/>
      <c r="AB211" s="66"/>
      <c r="AC211" s="271" t="s">
        <v>340</v>
      </c>
      <c r="AG211" s="75"/>
      <c r="AJ211" s="79"/>
      <c r="AK211" s="79">
        <v>0</v>
      </c>
      <c r="BB211" s="272" t="s">
        <v>1</v>
      </c>
      <c r="BM211" s="75">
        <f t="shared" si="27"/>
        <v>497.25000000000006</v>
      </c>
      <c r="BN211" s="75">
        <f t="shared" si="28"/>
        <v>498.57600000000002</v>
      </c>
      <c r="BO211" s="75">
        <f t="shared" si="29"/>
        <v>1.0302197802197803</v>
      </c>
      <c r="BP211" s="75">
        <f t="shared" si="30"/>
        <v>1.0329670329670331</v>
      </c>
    </row>
    <row r="212" spans="1:68" ht="27" customHeight="1" x14ac:dyDescent="0.25">
      <c r="A212" s="60" t="s">
        <v>348</v>
      </c>
      <c r="B212" s="60" t="s">
        <v>349</v>
      </c>
      <c r="C212" s="34">
        <v>4301051668</v>
      </c>
      <c r="D212" s="558">
        <v>4680115880221</v>
      </c>
      <c r="E212" s="559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7"/>
      <c r="V212" s="37"/>
      <c r="W212" s="38" t="s">
        <v>69</v>
      </c>
      <c r="X212" s="56">
        <v>450</v>
      </c>
      <c r="Y212" s="53">
        <f t="shared" si="26"/>
        <v>451.2</v>
      </c>
      <c r="Z212" s="39">
        <f t="shared" si="31"/>
        <v>1.2238800000000001</v>
      </c>
      <c r="AA212" s="65"/>
      <c r="AB212" s="66"/>
      <c r="AC212" s="273" t="s">
        <v>340</v>
      </c>
      <c r="AG212" s="75"/>
      <c r="AJ212" s="79"/>
      <c r="AK212" s="79">
        <v>0</v>
      </c>
      <c r="BB212" s="274" t="s">
        <v>1</v>
      </c>
      <c r="BM212" s="75">
        <f t="shared" si="27"/>
        <v>497.25000000000006</v>
      </c>
      <c r="BN212" s="75">
        <f t="shared" si="28"/>
        <v>498.57600000000002</v>
      </c>
      <c r="BO212" s="75">
        <f t="shared" si="29"/>
        <v>1.0302197802197803</v>
      </c>
      <c r="BP212" s="75">
        <f t="shared" si="30"/>
        <v>1.0329670329670331</v>
      </c>
    </row>
    <row r="213" spans="1:68" ht="27" customHeight="1" x14ac:dyDescent="0.25">
      <c r="A213" s="60" t="s">
        <v>350</v>
      </c>
      <c r="B213" s="60" t="s">
        <v>351</v>
      </c>
      <c r="C213" s="34">
        <v>4301051945</v>
      </c>
      <c r="D213" s="558">
        <v>4680115880504</v>
      </c>
      <c r="E213" s="559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93</v>
      </c>
      <c r="N213" s="36"/>
      <c r="O213" s="35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7"/>
      <c r="V213" s="37"/>
      <c r="W213" s="38" t="s">
        <v>69</v>
      </c>
      <c r="X213" s="56">
        <v>250</v>
      </c>
      <c r="Y213" s="53">
        <f t="shared" si="26"/>
        <v>252</v>
      </c>
      <c r="Z213" s="39">
        <f t="shared" si="31"/>
        <v>0.68354999999999999</v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si="27"/>
        <v>276.25</v>
      </c>
      <c r="BN213" s="75">
        <f t="shared" si="28"/>
        <v>278.46000000000004</v>
      </c>
      <c r="BO213" s="75">
        <f t="shared" si="29"/>
        <v>0.57234432234432242</v>
      </c>
      <c r="BP213" s="75">
        <f t="shared" si="30"/>
        <v>0.57692307692307698</v>
      </c>
    </row>
    <row r="214" spans="1:68" ht="27" customHeight="1" x14ac:dyDescent="0.25">
      <c r="A214" s="60" t="s">
        <v>353</v>
      </c>
      <c r="B214" s="60" t="s">
        <v>354</v>
      </c>
      <c r="C214" s="34">
        <v>4301051410</v>
      </c>
      <c r="D214" s="558">
        <v>4680115882164</v>
      </c>
      <c r="E214" s="559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7"/>
      <c r="V214" s="37"/>
      <c r="W214" s="38" t="s">
        <v>69</v>
      </c>
      <c r="X214" s="56">
        <v>250</v>
      </c>
      <c r="Y214" s="53">
        <f t="shared" si="26"/>
        <v>252</v>
      </c>
      <c r="Z214" s="39">
        <f t="shared" si="31"/>
        <v>0.68354999999999999</v>
      </c>
      <c r="AA214" s="65"/>
      <c r="AB214" s="66"/>
      <c r="AC214" s="277" t="s">
        <v>337</v>
      </c>
      <c r="AG214" s="75"/>
      <c r="AJ214" s="79"/>
      <c r="AK214" s="79">
        <v>0</v>
      </c>
      <c r="BB214" s="278" t="s">
        <v>1</v>
      </c>
      <c r="BM214" s="75">
        <f t="shared" si="27"/>
        <v>276.875</v>
      </c>
      <c r="BN214" s="75">
        <f t="shared" si="28"/>
        <v>279.09000000000003</v>
      </c>
      <c r="BO214" s="75">
        <f t="shared" si="29"/>
        <v>0.57234432234432242</v>
      </c>
      <c r="BP214" s="75">
        <f t="shared" si="30"/>
        <v>0.57692307692307698</v>
      </c>
    </row>
    <row r="215" spans="1:68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693.93891017454234</v>
      </c>
      <c r="Y215" s="41">
        <f>IFERROR(Y206/H206,"0")+IFERROR(Y207/H207,"0")+IFERROR(Y208/H208,"0")+IFERROR(Y209/H209,"0")+IFERROR(Y210/H210,"0")+IFERROR(Y211/H211,"0")+IFERROR(Y212/H212,"0")+IFERROR(Y213/H213,"0")+IFERROR(Y214/H214,"0")</f>
        <v>699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5.1739900000000008</v>
      </c>
      <c r="AA215" s="64"/>
      <c r="AB215" s="64"/>
      <c r="AC215" s="64"/>
    </row>
    <row r="216" spans="1:68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40" t="s">
        <v>69</v>
      </c>
      <c r="X216" s="41">
        <f>IFERROR(SUM(X206:X214),"0")</f>
        <v>1950</v>
      </c>
      <c r="Y216" s="41">
        <f>IFERROR(SUM(Y206:Y214),"0")</f>
        <v>1973.4</v>
      </c>
      <c r="Z216" s="40"/>
      <c r="AA216" s="64"/>
      <c r="AB216" s="64"/>
      <c r="AC216" s="6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63"/>
      <c r="AB217" s="63"/>
      <c r="AC217" s="63"/>
    </row>
    <row r="218" spans="1:68" ht="27" hidden="1" customHeight="1" x14ac:dyDescent="0.25">
      <c r="A218" s="60" t="s">
        <v>355</v>
      </c>
      <c r="B218" s="60" t="s">
        <v>356</v>
      </c>
      <c r="C218" s="34">
        <v>4301060463</v>
      </c>
      <c r="D218" s="558">
        <v>4680115880818</v>
      </c>
      <c r="E218" s="5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93</v>
      </c>
      <c r="N218" s="36"/>
      <c r="O218" s="35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7"/>
      <c r="V218" s="37"/>
      <c r="W218" s="38" t="s">
        <v>69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IFERROR(IF(Y218=0,"",ROUNDUP(Y218/H218,0)*0.00651),"")</f>
        <v/>
      </c>
      <c r="AA218" s="65"/>
      <c r="AB218" s="66"/>
      <c r="AC218" s="279" t="s">
        <v>357</v>
      </c>
      <c r="AG218" s="75"/>
      <c r="AJ218" s="79"/>
      <c r="AK218" s="79">
        <v>0</v>
      </c>
      <c r="BB218" s="28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hidden="1" customHeight="1" x14ac:dyDescent="0.25">
      <c r="A219" s="60" t="s">
        <v>358</v>
      </c>
      <c r="B219" s="60" t="s">
        <v>359</v>
      </c>
      <c r="C219" s="34">
        <v>4301060389</v>
      </c>
      <c r="D219" s="558">
        <v>4680115880801</v>
      </c>
      <c r="E219" s="5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7"/>
      <c r="V219" s="37"/>
      <c r="W219" s="38" t="s">
        <v>69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/>
      <c r="AB219" s="66"/>
      <c r="AC219" s="281" t="s">
        <v>360</v>
      </c>
      <c r="AG219" s="75"/>
      <c r="AJ219" s="79"/>
      <c r="AK219" s="79">
        <v>0</v>
      </c>
      <c r="BB219" s="28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40" t="s">
        <v>72</v>
      </c>
      <c r="X220" s="41">
        <f>IFERROR(X218/H218,"0")+IFERROR(X219/H219,"0")</f>
        <v>0</v>
      </c>
      <c r="Y220" s="41">
        <f>IFERROR(Y218/H218,"0")+IFERROR(Y219/H219,"0")</f>
        <v>0</v>
      </c>
      <c r="Z220" s="41">
        <f>IFERROR(IF(Z218="",0,Z218),"0")+IFERROR(IF(Z219="",0,Z219),"0")</f>
        <v>0</v>
      </c>
      <c r="AA220" s="64"/>
      <c r="AB220" s="64"/>
      <c r="AC220" s="6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40" t="s">
        <v>69</v>
      </c>
      <c r="X221" s="41">
        <f>IFERROR(SUM(X218:X219),"0")</f>
        <v>0</v>
      </c>
      <c r="Y221" s="41">
        <f>IFERROR(SUM(Y218:Y219),"0")</f>
        <v>0</v>
      </c>
      <c r="Z221" s="40"/>
      <c r="AA221" s="64"/>
      <c r="AB221" s="64"/>
      <c r="AC221" s="6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62"/>
      <c r="AB222" s="62"/>
      <c r="AC222" s="62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63"/>
      <c r="AB223" s="63"/>
      <c r="AC223" s="63"/>
    </row>
    <row r="224" spans="1:68" ht="27" hidden="1" customHeight="1" x14ac:dyDescent="0.25">
      <c r="A224" s="60" t="s">
        <v>362</v>
      </c>
      <c r="B224" s="60" t="s">
        <v>363</v>
      </c>
      <c r="C224" s="34">
        <v>4301011826</v>
      </c>
      <c r="D224" s="558">
        <v>4680115884137</v>
      </c>
      <c r="E224" s="559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106</v>
      </c>
      <c r="L224" s="35"/>
      <c r="M224" s="36" t="s">
        <v>107</v>
      </c>
      <c r="N224" s="36"/>
      <c r="O224" s="35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364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hidden="1" customHeight="1" x14ac:dyDescent="0.25">
      <c r="A225" s="60" t="s">
        <v>365</v>
      </c>
      <c r="B225" s="60" t="s">
        <v>366</v>
      </c>
      <c r="C225" s="34">
        <v>4301011724</v>
      </c>
      <c r="D225" s="558">
        <v>4680115884236</v>
      </c>
      <c r="E225" s="559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106</v>
      </c>
      <c r="L225" s="35"/>
      <c r="M225" s="36" t="s">
        <v>107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367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hidden="1" customHeight="1" x14ac:dyDescent="0.25">
      <c r="A226" s="60" t="s">
        <v>368</v>
      </c>
      <c r="B226" s="60" t="s">
        <v>369</v>
      </c>
      <c r="C226" s="34">
        <v>4301011721</v>
      </c>
      <c r="D226" s="558">
        <v>4680115884175</v>
      </c>
      <c r="E226" s="559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370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hidden="1" customHeight="1" x14ac:dyDescent="0.25">
      <c r="A227" s="60" t="s">
        <v>371</v>
      </c>
      <c r="B227" s="60" t="s">
        <v>372</v>
      </c>
      <c r="C227" s="34">
        <v>4301011824</v>
      </c>
      <c r="D227" s="558">
        <v>4680115884144</v>
      </c>
      <c r="E227" s="559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111</v>
      </c>
      <c r="L227" s="35"/>
      <c r="M227" s="36" t="s">
        <v>107</v>
      </c>
      <c r="N227" s="36"/>
      <c r="O227" s="35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364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hidden="1" customHeight="1" x14ac:dyDescent="0.25">
      <c r="A228" s="60" t="s">
        <v>373</v>
      </c>
      <c r="B228" s="60" t="s">
        <v>374</v>
      </c>
      <c r="C228" s="34">
        <v>4301012149</v>
      </c>
      <c r="D228" s="558">
        <v>4680115886551</v>
      </c>
      <c r="E228" s="559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111</v>
      </c>
      <c r="L228" s="35"/>
      <c r="M228" s="36" t="s">
        <v>107</v>
      </c>
      <c r="N228" s="36"/>
      <c r="O228" s="35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375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hidden="1" customHeight="1" x14ac:dyDescent="0.25">
      <c r="A229" s="60" t="s">
        <v>376</v>
      </c>
      <c r="B229" s="60" t="s">
        <v>377</v>
      </c>
      <c r="C229" s="34">
        <v>4301011726</v>
      </c>
      <c r="D229" s="558">
        <v>4680115884182</v>
      </c>
      <c r="E229" s="559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367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hidden="1" customHeight="1" x14ac:dyDescent="0.25">
      <c r="A230" s="60" t="s">
        <v>378</v>
      </c>
      <c r="B230" s="60" t="s">
        <v>379</v>
      </c>
      <c r="C230" s="34">
        <v>4301011722</v>
      </c>
      <c r="D230" s="558">
        <v>4680115884205</v>
      </c>
      <c r="E230" s="559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380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63"/>
      <c r="AB233" s="63"/>
      <c r="AC233" s="63"/>
    </row>
    <row r="234" spans="1:68" ht="27" hidden="1" customHeight="1" x14ac:dyDescent="0.25">
      <c r="A234" s="60" t="s">
        <v>381</v>
      </c>
      <c r="B234" s="60" t="s">
        <v>382</v>
      </c>
      <c r="C234" s="34">
        <v>4301020377</v>
      </c>
      <c r="D234" s="558">
        <v>4680115885981</v>
      </c>
      <c r="E234" s="559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67</v>
      </c>
      <c r="L234" s="35"/>
      <c r="M234" s="36" t="s">
        <v>77</v>
      </c>
      <c r="N234" s="36"/>
      <c r="O234" s="35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383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63"/>
      <c r="AB237" s="63"/>
      <c r="AC237" s="63"/>
    </row>
    <row r="238" spans="1:68" ht="27" hidden="1" customHeight="1" x14ac:dyDescent="0.25">
      <c r="A238" s="60" t="s">
        <v>385</v>
      </c>
      <c r="B238" s="60" t="s">
        <v>386</v>
      </c>
      <c r="C238" s="34">
        <v>4301040362</v>
      </c>
      <c r="D238" s="558">
        <v>4680115886803</v>
      </c>
      <c r="E238" s="559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290</v>
      </c>
      <c r="L238" s="35"/>
      <c r="M238" s="36" t="s">
        <v>291</v>
      </c>
      <c r="N238" s="36"/>
      <c r="O238" s="35">
        <v>45</v>
      </c>
      <c r="P238" s="722" t="s">
        <v>387</v>
      </c>
      <c r="Q238" s="563"/>
      <c r="R238" s="563"/>
      <c r="S238" s="563"/>
      <c r="T238" s="564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388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63"/>
      <c r="AB241" s="63"/>
      <c r="AC241" s="63"/>
    </row>
    <row r="242" spans="1:68" ht="27" hidden="1" customHeight="1" x14ac:dyDescent="0.25">
      <c r="A242" s="60" t="s">
        <v>390</v>
      </c>
      <c r="B242" s="60" t="s">
        <v>391</v>
      </c>
      <c r="C242" s="34">
        <v>4301041004</v>
      </c>
      <c r="D242" s="558">
        <v>4680115886704</v>
      </c>
      <c r="E242" s="559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290</v>
      </c>
      <c r="L242" s="35"/>
      <c r="M242" s="36" t="s">
        <v>291</v>
      </c>
      <c r="N242" s="36"/>
      <c r="O242" s="35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392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393</v>
      </c>
      <c r="B243" s="60" t="s">
        <v>394</v>
      </c>
      <c r="C243" s="34">
        <v>4301041008</v>
      </c>
      <c r="D243" s="558">
        <v>4680115886681</v>
      </c>
      <c r="E243" s="559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290</v>
      </c>
      <c r="L243" s="35"/>
      <c r="M243" s="36" t="s">
        <v>291</v>
      </c>
      <c r="N243" s="36"/>
      <c r="O243" s="35">
        <v>90</v>
      </c>
      <c r="P243" s="859" t="s">
        <v>395</v>
      </c>
      <c r="Q243" s="563"/>
      <c r="R243" s="563"/>
      <c r="S243" s="563"/>
      <c r="T243" s="564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392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396</v>
      </c>
      <c r="B244" s="60" t="s">
        <v>397</v>
      </c>
      <c r="C244" s="34">
        <v>4301041007</v>
      </c>
      <c r="D244" s="558">
        <v>4680115886735</v>
      </c>
      <c r="E244" s="559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290</v>
      </c>
      <c r="L244" s="35"/>
      <c r="M244" s="36" t="s">
        <v>291</v>
      </c>
      <c r="N244" s="36"/>
      <c r="O244" s="35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7"/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392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398</v>
      </c>
      <c r="B245" s="60" t="s">
        <v>399</v>
      </c>
      <c r="C245" s="34">
        <v>4301041005</v>
      </c>
      <c r="D245" s="558">
        <v>4680115886711</v>
      </c>
      <c r="E245" s="559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290</v>
      </c>
      <c r="L245" s="35"/>
      <c r="M245" s="36" t="s">
        <v>291</v>
      </c>
      <c r="N245" s="36"/>
      <c r="O245" s="35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392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40" t="s">
        <v>72</v>
      </c>
      <c r="X246" s="41">
        <f>IFERROR(X242/H242,"0")+IFERROR(X243/H243,"0")+IFERROR(X244/H244,"0")+IFERROR(X245/H245,"0")</f>
        <v>0</v>
      </c>
      <c r="Y246" s="41">
        <f>IFERROR(Y242/H242,"0")+IFERROR(Y243/H243,"0")+IFERROR(Y244/H244,"0")+IFERROR(Y245/H245,"0")</f>
        <v>0</v>
      </c>
      <c r="Z246" s="41">
        <f>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40" t="s">
        <v>69</v>
      </c>
      <c r="X247" s="41">
        <f>IFERROR(SUM(X242:X245),"0")</f>
        <v>0</v>
      </c>
      <c r="Y247" s="41">
        <f>IFERROR(SUM(Y242:Y245),"0")</f>
        <v>0</v>
      </c>
      <c r="Z247" s="40"/>
      <c r="AA247" s="64"/>
      <c r="AB247" s="64"/>
      <c r="AC247" s="6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62"/>
      <c r="AB248" s="62"/>
      <c r="AC248" s="62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63"/>
      <c r="AB249" s="63"/>
      <c r="AC249" s="63"/>
    </row>
    <row r="250" spans="1:68" ht="27" hidden="1" customHeight="1" x14ac:dyDescent="0.25">
      <c r="A250" s="60" t="s">
        <v>401</v>
      </c>
      <c r="B250" s="60" t="s">
        <v>402</v>
      </c>
      <c r="C250" s="34">
        <v>4301011855</v>
      </c>
      <c r="D250" s="558">
        <v>4680115885837</v>
      </c>
      <c r="E250" s="559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106</v>
      </c>
      <c r="L250" s="35"/>
      <c r="M250" s="36" t="s">
        <v>107</v>
      </c>
      <c r="N250" s="36"/>
      <c r="O250" s="35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/>
      <c r="AB250" s="66"/>
      <c r="AC250" s="309" t="s">
        <v>403</v>
      </c>
      <c r="AG250" s="75"/>
      <c r="AJ250" s="79"/>
      <c r="AK250" s="79">
        <v>0</v>
      </c>
      <c r="BB250" s="310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hidden="1" customHeight="1" x14ac:dyDescent="0.25">
      <c r="A251" s="60" t="s">
        <v>404</v>
      </c>
      <c r="B251" s="60" t="s">
        <v>405</v>
      </c>
      <c r="C251" s="34">
        <v>4301011853</v>
      </c>
      <c r="D251" s="558">
        <v>4680115885851</v>
      </c>
      <c r="E251" s="559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406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407</v>
      </c>
      <c r="B252" s="60" t="s">
        <v>408</v>
      </c>
      <c r="C252" s="34">
        <v>4301011850</v>
      </c>
      <c r="D252" s="558">
        <v>4680115885806</v>
      </c>
      <c r="E252" s="559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/>
      <c r="M252" s="36" t="s">
        <v>107</v>
      </c>
      <c r="N252" s="36"/>
      <c r="O252" s="35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409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410</v>
      </c>
      <c r="B253" s="60" t="s">
        <v>411</v>
      </c>
      <c r="C253" s="34">
        <v>4301011852</v>
      </c>
      <c r="D253" s="558">
        <v>4680115885844</v>
      </c>
      <c r="E253" s="559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111</v>
      </c>
      <c r="L253" s="35"/>
      <c r="M253" s="36" t="s">
        <v>107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/>
      <c r="AB253" s="66"/>
      <c r="AC253" s="315" t="s">
        <v>412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37.5" hidden="1" customHeight="1" x14ac:dyDescent="0.25">
      <c r="A254" s="60" t="s">
        <v>413</v>
      </c>
      <c r="B254" s="60" t="s">
        <v>414</v>
      </c>
      <c r="C254" s="34">
        <v>4301011851</v>
      </c>
      <c r="D254" s="558">
        <v>4680115885820</v>
      </c>
      <c r="E254" s="55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111</v>
      </c>
      <c r="L254" s="35"/>
      <c r="M254" s="36" t="s">
        <v>107</v>
      </c>
      <c r="N254" s="36"/>
      <c r="O254" s="35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415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idden="1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40" t="s">
        <v>72</v>
      </c>
      <c r="X255" s="41">
        <f>IFERROR(X250/H250,"0")+IFERROR(X251/H251,"0")+IFERROR(X252/H252,"0")+IFERROR(X253/H253,"0")+IFERROR(X254/H254,"0")</f>
        <v>0</v>
      </c>
      <c r="Y255" s="41">
        <f>IFERROR(Y250/H250,"0")+IFERROR(Y251/H251,"0")+IFERROR(Y252/H252,"0")+IFERROR(Y253/H253,"0")+IFERROR(Y254/H254,"0")</f>
        <v>0</v>
      </c>
      <c r="Z255" s="41">
        <f>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40" t="s">
        <v>69</v>
      </c>
      <c r="X256" s="41">
        <f>IFERROR(SUM(X250:X254),"0")</f>
        <v>0</v>
      </c>
      <c r="Y256" s="41">
        <f>IFERROR(SUM(Y250:Y254),"0")</f>
        <v>0</v>
      </c>
      <c r="Z256" s="40"/>
      <c r="AA256" s="64"/>
      <c r="AB256" s="64"/>
      <c r="AC256" s="6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62"/>
      <c r="AB257" s="62"/>
      <c r="AC257" s="62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63"/>
      <c r="AB258" s="63"/>
      <c r="AC258" s="63"/>
    </row>
    <row r="259" spans="1:68" ht="27" hidden="1" customHeight="1" x14ac:dyDescent="0.25">
      <c r="A259" s="60" t="s">
        <v>417</v>
      </c>
      <c r="B259" s="60" t="s">
        <v>418</v>
      </c>
      <c r="C259" s="34">
        <v>4301011223</v>
      </c>
      <c r="D259" s="558">
        <v>4607091383423</v>
      </c>
      <c r="E259" s="559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/>
      <c r="M259" s="36" t="s">
        <v>77</v>
      </c>
      <c r="N259" s="36"/>
      <c r="O259" s="35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/>
      <c r="AB259" s="66"/>
      <c r="AC259" s="319" t="s">
        <v>108</v>
      </c>
      <c r="AG259" s="75"/>
      <c r="AJ259" s="79"/>
      <c r="AK259" s="79">
        <v>0</v>
      </c>
      <c r="BB259" s="320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419</v>
      </c>
      <c r="B260" s="60" t="s">
        <v>420</v>
      </c>
      <c r="C260" s="34">
        <v>4301012199</v>
      </c>
      <c r="D260" s="558">
        <v>4680115886957</v>
      </c>
      <c r="E260" s="55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/>
      <c r="M260" s="36" t="s">
        <v>77</v>
      </c>
      <c r="N260" s="36"/>
      <c r="O260" s="35">
        <v>30</v>
      </c>
      <c r="P260" s="719" t="s">
        <v>421</v>
      </c>
      <c r="Q260" s="563"/>
      <c r="R260" s="563"/>
      <c r="S260" s="563"/>
      <c r="T260" s="564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422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hidden="1" customHeight="1" x14ac:dyDescent="0.25">
      <c r="A261" s="60" t="s">
        <v>423</v>
      </c>
      <c r="B261" s="60" t="s">
        <v>424</v>
      </c>
      <c r="C261" s="34">
        <v>4301012098</v>
      </c>
      <c r="D261" s="558">
        <v>4680115885660</v>
      </c>
      <c r="E261" s="559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/>
      <c r="M261" s="36" t="s">
        <v>77</v>
      </c>
      <c r="N261" s="36"/>
      <c r="O261" s="35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425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37.5" hidden="1" customHeight="1" x14ac:dyDescent="0.25">
      <c r="A262" s="60" t="s">
        <v>426</v>
      </c>
      <c r="B262" s="60" t="s">
        <v>427</v>
      </c>
      <c r="C262" s="34">
        <v>4301012176</v>
      </c>
      <c r="D262" s="558">
        <v>4680115886773</v>
      </c>
      <c r="E262" s="559"/>
      <c r="F262" s="59">
        <v>0.9</v>
      </c>
      <c r="G262" s="35">
        <v>10</v>
      </c>
      <c r="H262" s="59">
        <v>9</v>
      </c>
      <c r="I262" s="59">
        <v>9.4350000000000005</v>
      </c>
      <c r="J262" s="35">
        <v>64</v>
      </c>
      <c r="K262" s="35" t="s">
        <v>106</v>
      </c>
      <c r="L262" s="35"/>
      <c r="M262" s="36" t="s">
        <v>107</v>
      </c>
      <c r="N262" s="36"/>
      <c r="O262" s="35">
        <v>31</v>
      </c>
      <c r="P262" s="865" t="s">
        <v>428</v>
      </c>
      <c r="Q262" s="563"/>
      <c r="R262" s="563"/>
      <c r="S262" s="563"/>
      <c r="T262" s="564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429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40" t="s">
        <v>72</v>
      </c>
      <c r="X263" s="41">
        <f>IFERROR(X259/H259,"0")+IFERROR(X260/H260,"0")+IFERROR(X261/H261,"0")+IFERROR(X262/H262,"0")</f>
        <v>0</v>
      </c>
      <c r="Y263" s="41">
        <f>IFERROR(Y259/H259,"0")+IFERROR(Y260/H260,"0")+IFERROR(Y261/H261,"0")+IFERROR(Y262/H262,"0")</f>
        <v>0</v>
      </c>
      <c r="Z263" s="41">
        <f>IFERROR(IF(Z259="",0,Z259),"0")+IFERROR(IF(Z260="",0,Z260),"0")+IFERROR(IF(Z261="",0,Z261),"0")+IFERROR(IF(Z262="",0,Z262),"0")</f>
        <v>0</v>
      </c>
      <c r="AA263" s="64"/>
      <c r="AB263" s="64"/>
      <c r="AC263" s="6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40" t="s">
        <v>69</v>
      </c>
      <c r="X264" s="41">
        <f>IFERROR(SUM(X259:X262),"0")</f>
        <v>0</v>
      </c>
      <c r="Y264" s="41">
        <f>IFERROR(SUM(Y259:Y262),"0")</f>
        <v>0</v>
      </c>
      <c r="Z264" s="40"/>
      <c r="AA264" s="64"/>
      <c r="AB264" s="64"/>
      <c r="AC264" s="6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62"/>
      <c r="AB265" s="62"/>
      <c r="AC265" s="62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63"/>
      <c r="AB266" s="63"/>
      <c r="AC266" s="63"/>
    </row>
    <row r="267" spans="1:68" ht="27" hidden="1" customHeight="1" x14ac:dyDescent="0.25">
      <c r="A267" s="60" t="s">
        <v>431</v>
      </c>
      <c r="B267" s="60" t="s">
        <v>432</v>
      </c>
      <c r="C267" s="34">
        <v>4301051893</v>
      </c>
      <c r="D267" s="558">
        <v>4680115886186</v>
      </c>
      <c r="E267" s="559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76</v>
      </c>
      <c r="L267" s="35"/>
      <c r="M267" s="36" t="s">
        <v>77</v>
      </c>
      <c r="N267" s="36"/>
      <c r="O267" s="35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/>
      <c r="AB267" s="66"/>
      <c r="AC267" s="327" t="s">
        <v>433</v>
      </c>
      <c r="AG267" s="75"/>
      <c r="AJ267" s="79"/>
      <c r="AK267" s="79">
        <v>0</v>
      </c>
      <c r="BB267" s="328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434</v>
      </c>
      <c r="B268" s="60" t="s">
        <v>435</v>
      </c>
      <c r="C268" s="34">
        <v>4301051795</v>
      </c>
      <c r="D268" s="558">
        <v>4680115881228</v>
      </c>
      <c r="E268" s="559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76</v>
      </c>
      <c r="L268" s="35"/>
      <c r="M268" s="36" t="s">
        <v>93</v>
      </c>
      <c r="N268" s="36"/>
      <c r="O268" s="35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7"/>
      <c r="V268" s="37"/>
      <c r="W268" s="38" t="s">
        <v>69</v>
      </c>
      <c r="X268" s="56">
        <v>100</v>
      </c>
      <c r="Y268" s="53">
        <f>IFERROR(IF(X268="",0,CEILING((X268/$H268),1)*$H268),"")</f>
        <v>100.8</v>
      </c>
      <c r="Z268" s="39">
        <f>IFERROR(IF(Y268=0,"",ROUNDUP(Y268/H268,0)*0.00651),"")</f>
        <v>0.27342</v>
      </c>
      <c r="AA268" s="65"/>
      <c r="AB268" s="66"/>
      <c r="AC268" s="329" t="s">
        <v>436</v>
      </c>
      <c r="AG268" s="75"/>
      <c r="AJ268" s="79"/>
      <c r="AK268" s="79">
        <v>0</v>
      </c>
      <c r="BB268" s="330" t="s">
        <v>1</v>
      </c>
      <c r="BM268" s="75">
        <f>IFERROR(X268*I268/H268,"0")</f>
        <v>110.5</v>
      </c>
      <c r="BN268" s="75">
        <f>IFERROR(Y268*I268/H268,"0")</f>
        <v>111.384</v>
      </c>
      <c r="BO268" s="75">
        <f>IFERROR(1/J268*(X268/H268),"0")</f>
        <v>0.22893772893772898</v>
      </c>
      <c r="BP268" s="75">
        <f>IFERROR(1/J268*(Y268/H268),"0")</f>
        <v>0.23076923076923078</v>
      </c>
    </row>
    <row r="269" spans="1:68" ht="37.5" customHeight="1" x14ac:dyDescent="0.25">
      <c r="A269" s="60" t="s">
        <v>437</v>
      </c>
      <c r="B269" s="60" t="s">
        <v>438</v>
      </c>
      <c r="C269" s="34">
        <v>4301051388</v>
      </c>
      <c r="D269" s="558">
        <v>4680115881211</v>
      </c>
      <c r="E269" s="559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76</v>
      </c>
      <c r="L269" s="35" t="s">
        <v>112</v>
      </c>
      <c r="M269" s="36" t="s">
        <v>77</v>
      </c>
      <c r="N269" s="36"/>
      <c r="O269" s="35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7"/>
      <c r="V269" s="37"/>
      <c r="W269" s="38" t="s">
        <v>69</v>
      </c>
      <c r="X269" s="56">
        <v>100.8</v>
      </c>
      <c r="Y269" s="53">
        <f>IFERROR(IF(X269="",0,CEILING((X269/$H269),1)*$H269),"")</f>
        <v>100.8</v>
      </c>
      <c r="Z269" s="39">
        <f>IFERROR(IF(Y269=0,"",ROUNDUP(Y269/H269,0)*0.00651),"")</f>
        <v>0.27342</v>
      </c>
      <c r="AA269" s="65"/>
      <c r="AB269" s="66"/>
      <c r="AC269" s="331" t="s">
        <v>439</v>
      </c>
      <c r="AG269" s="75"/>
      <c r="AJ269" s="79" t="s">
        <v>113</v>
      </c>
      <c r="AK269" s="79">
        <v>33.6</v>
      </c>
      <c r="BB269" s="332" t="s">
        <v>1</v>
      </c>
      <c r="BM269" s="75">
        <f>IFERROR(X269*I269/H269,"0")</f>
        <v>108.36000000000001</v>
      </c>
      <c r="BN269" s="75">
        <f>IFERROR(Y269*I269/H269,"0")</f>
        <v>108.36000000000001</v>
      </c>
      <c r="BO269" s="75">
        <f>IFERROR(1/J269*(X269/H269),"0")</f>
        <v>0.23076923076923078</v>
      </c>
      <c r="BP269" s="75">
        <f>IFERROR(1/J269*(Y269/H269),"0")</f>
        <v>0.23076923076923078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40" t="s">
        <v>72</v>
      </c>
      <c r="X270" s="41">
        <f>IFERROR(X267/H267,"0")+IFERROR(X268/H268,"0")+IFERROR(X269/H269,"0")</f>
        <v>83.666666666666671</v>
      </c>
      <c r="Y270" s="41">
        <f>IFERROR(Y267/H267,"0")+IFERROR(Y268/H268,"0")+IFERROR(Y269/H269,"0")</f>
        <v>84</v>
      </c>
      <c r="Z270" s="41">
        <f>IFERROR(IF(Z267="",0,Z267),"0")+IFERROR(IF(Z268="",0,Z268),"0")+IFERROR(IF(Z269="",0,Z269),"0")</f>
        <v>0.54683999999999999</v>
      </c>
      <c r="AA270" s="64"/>
      <c r="AB270" s="64"/>
      <c r="AC270" s="6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40" t="s">
        <v>69</v>
      </c>
      <c r="X271" s="41">
        <f>IFERROR(SUM(X267:X269),"0")</f>
        <v>200.8</v>
      </c>
      <c r="Y271" s="41">
        <f>IFERROR(SUM(Y267:Y269),"0")</f>
        <v>201.6</v>
      </c>
      <c r="Z271" s="40"/>
      <c r="AA271" s="64"/>
      <c r="AB271" s="64"/>
      <c r="AC271" s="6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62"/>
      <c r="AB272" s="62"/>
      <c r="AC272" s="62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63"/>
      <c r="AB273" s="63"/>
      <c r="AC273" s="63"/>
    </row>
    <row r="274" spans="1:68" ht="27" hidden="1" customHeight="1" x14ac:dyDescent="0.25">
      <c r="A274" s="60" t="s">
        <v>441</v>
      </c>
      <c r="B274" s="60" t="s">
        <v>442</v>
      </c>
      <c r="C274" s="34">
        <v>4301031307</v>
      </c>
      <c r="D274" s="558">
        <v>4680115880344</v>
      </c>
      <c r="E274" s="559"/>
      <c r="F274" s="59">
        <v>0.28000000000000003</v>
      </c>
      <c r="G274" s="35">
        <v>6</v>
      </c>
      <c r="H274" s="59">
        <v>1.68</v>
      </c>
      <c r="I274" s="59">
        <v>1.78</v>
      </c>
      <c r="J274" s="35">
        <v>234</v>
      </c>
      <c r="K274" s="35" t="s">
        <v>67</v>
      </c>
      <c r="L274" s="35"/>
      <c r="M274" s="36" t="s">
        <v>68</v>
      </c>
      <c r="N274" s="36"/>
      <c r="O274" s="35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/>
      <c r="AB274" s="66"/>
      <c r="AC274" s="333" t="s">
        <v>443</v>
      </c>
      <c r="AG274" s="75"/>
      <c r="AJ274" s="79"/>
      <c r="AK274" s="79">
        <v>0</v>
      </c>
      <c r="BB274" s="334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40" t="s">
        <v>72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40" t="s">
        <v>69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63"/>
      <c r="AB277" s="63"/>
      <c r="AC277" s="63"/>
    </row>
    <row r="278" spans="1:68" ht="27" hidden="1" customHeight="1" x14ac:dyDescent="0.25">
      <c r="A278" s="60" t="s">
        <v>444</v>
      </c>
      <c r="B278" s="60" t="s">
        <v>445</v>
      </c>
      <c r="C278" s="34">
        <v>4301051782</v>
      </c>
      <c r="D278" s="558">
        <v>4680115884618</v>
      </c>
      <c r="E278" s="559"/>
      <c r="F278" s="59">
        <v>0.6</v>
      </c>
      <c r="G278" s="35">
        <v>6</v>
      </c>
      <c r="H278" s="59">
        <v>3.6</v>
      </c>
      <c r="I278" s="59">
        <v>3.81</v>
      </c>
      <c r="J278" s="35">
        <v>132</v>
      </c>
      <c r="K278" s="35" t="s">
        <v>111</v>
      </c>
      <c r="L278" s="35"/>
      <c r="M278" s="36" t="s">
        <v>77</v>
      </c>
      <c r="N278" s="36"/>
      <c r="O278" s="35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IFERROR(IF(Y278=0,"",ROUNDUP(Y278/H278,0)*0.00902),"")</f>
        <v/>
      </c>
      <c r="AA278" s="65"/>
      <c r="AB278" s="66"/>
      <c r="AC278" s="335" t="s">
        <v>446</v>
      </c>
      <c r="AG278" s="75"/>
      <c r="AJ278" s="79"/>
      <c r="AK278" s="79">
        <v>0</v>
      </c>
      <c r="BB278" s="336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40" t="s">
        <v>72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40" t="s">
        <v>69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62"/>
      <c r="AB281" s="62"/>
      <c r="AC281" s="62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63"/>
      <c r="AB282" s="63"/>
      <c r="AC282" s="63"/>
    </row>
    <row r="283" spans="1:68" ht="27" hidden="1" customHeight="1" x14ac:dyDescent="0.25">
      <c r="A283" s="60" t="s">
        <v>448</v>
      </c>
      <c r="B283" s="60" t="s">
        <v>449</v>
      </c>
      <c r="C283" s="34">
        <v>4301011662</v>
      </c>
      <c r="D283" s="558">
        <v>4680115883703</v>
      </c>
      <c r="E283" s="5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/>
      <c r="M283" s="36" t="s">
        <v>107</v>
      </c>
      <c r="N283" s="36"/>
      <c r="O283" s="35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7"/>
      <c r="V283" s="37"/>
      <c r="W283" s="38" t="s">
        <v>69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450</v>
      </c>
      <c r="AB283" s="66"/>
      <c r="AC283" s="337" t="s">
        <v>451</v>
      </c>
      <c r="AG283" s="75"/>
      <c r="AJ283" s="79"/>
      <c r="AK283" s="79">
        <v>0</v>
      </c>
      <c r="BB283" s="338" t="s">
        <v>1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40" t="s">
        <v>72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40" t="s">
        <v>69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62"/>
      <c r="AB286" s="62"/>
      <c r="AC286" s="62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63"/>
      <c r="AB287" s="63"/>
      <c r="AC287" s="63"/>
    </row>
    <row r="288" spans="1:68" ht="27" hidden="1" customHeight="1" x14ac:dyDescent="0.25">
      <c r="A288" s="60" t="s">
        <v>453</v>
      </c>
      <c r="B288" s="60" t="s">
        <v>454</v>
      </c>
      <c r="C288" s="34">
        <v>4301012126</v>
      </c>
      <c r="D288" s="558">
        <v>4607091386004</v>
      </c>
      <c r="E288" s="559"/>
      <c r="F288" s="59">
        <v>1.35</v>
      </c>
      <c r="G288" s="35">
        <v>8</v>
      </c>
      <c r="H288" s="59">
        <v>10.8</v>
      </c>
      <c r="I288" s="59">
        <v>11.234999999999999</v>
      </c>
      <c r="J288" s="35">
        <v>64</v>
      </c>
      <c r="K288" s="35" t="s">
        <v>106</v>
      </c>
      <c r="L288" s="35"/>
      <c r="M288" s="36" t="s">
        <v>107</v>
      </c>
      <c r="N288" s="36"/>
      <c r="O288" s="35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7"/>
      <c r="V288" s="37"/>
      <c r="W288" s="38" t="s">
        <v>69</v>
      </c>
      <c r="X288" s="56">
        <v>0</v>
      </c>
      <c r="Y288" s="53">
        <f t="shared" ref="Y288:Y293" si="37">IFERROR(IF(X288="",0,CEILING((X288/$H288),1)*$H288),"")</f>
        <v>0</v>
      </c>
      <c r="Z288" s="39" t="str">
        <f>IFERROR(IF(Y288=0,"",ROUNDUP(Y288/H288,0)*0.01898),"")</f>
        <v/>
      </c>
      <c r="AA288" s="65"/>
      <c r="AB288" s="66"/>
      <c r="AC288" s="339" t="s">
        <v>455</v>
      </c>
      <c r="AG288" s="75"/>
      <c r="AJ288" s="79"/>
      <c r="AK288" s="79">
        <v>0</v>
      </c>
      <c r="BB288" s="340" t="s">
        <v>1</v>
      </c>
      <c r="BM288" s="75">
        <f t="shared" ref="BM288:BM293" si="38">IFERROR(X288*I288/H288,"0")</f>
        <v>0</v>
      </c>
      <c r="BN288" s="75">
        <f t="shared" ref="BN288:BN293" si="39">IFERROR(Y288*I288/H288,"0")</f>
        <v>0</v>
      </c>
      <c r="BO288" s="75">
        <f t="shared" ref="BO288:BO293" si="40">IFERROR(1/J288*(X288/H288),"0")</f>
        <v>0</v>
      </c>
      <c r="BP288" s="75">
        <f t="shared" ref="BP288:BP293" si="41">IFERROR(1/J288*(Y288/H288),"0")</f>
        <v>0</v>
      </c>
    </row>
    <row r="289" spans="1:68" ht="27" hidden="1" customHeight="1" x14ac:dyDescent="0.25">
      <c r="A289" s="60" t="s">
        <v>456</v>
      </c>
      <c r="B289" s="60" t="s">
        <v>457</v>
      </c>
      <c r="C289" s="34">
        <v>4301012024</v>
      </c>
      <c r="D289" s="558">
        <v>4680115885615</v>
      </c>
      <c r="E289" s="559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77</v>
      </c>
      <c r="N289" s="36"/>
      <c r="O289" s="35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7"/>
      <c r="V289" s="37"/>
      <c r="W289" s="38" t="s">
        <v>69</v>
      </c>
      <c r="X289" s="56">
        <v>0</v>
      </c>
      <c r="Y289" s="53">
        <f t="shared" si="37"/>
        <v>0</v>
      </c>
      <c r="Z289" s="39" t="str">
        <f>IFERROR(IF(Y289=0,"",ROUNDUP(Y289/H289,0)*0.01898),"")</f>
        <v/>
      </c>
      <c r="AA289" s="65"/>
      <c r="AB289" s="66"/>
      <c r="AC289" s="341" t="s">
        <v>458</v>
      </c>
      <c r="AG289" s="75"/>
      <c r="AJ289" s="79"/>
      <c r="AK289" s="79">
        <v>0</v>
      </c>
      <c r="BB289" s="342" t="s">
        <v>1</v>
      </c>
      <c r="BM289" s="75">
        <f t="shared" si="38"/>
        <v>0</v>
      </c>
      <c r="BN289" s="75">
        <f t="shared" si="39"/>
        <v>0</v>
      </c>
      <c r="BO289" s="75">
        <f t="shared" si="40"/>
        <v>0</v>
      </c>
      <c r="BP289" s="75">
        <f t="shared" si="41"/>
        <v>0</v>
      </c>
    </row>
    <row r="290" spans="1:68" ht="37.5" hidden="1" customHeight="1" x14ac:dyDescent="0.25">
      <c r="A290" s="60" t="s">
        <v>459</v>
      </c>
      <c r="B290" s="60" t="s">
        <v>460</v>
      </c>
      <c r="C290" s="34">
        <v>4301011858</v>
      </c>
      <c r="D290" s="558">
        <v>4680115885646</v>
      </c>
      <c r="E290" s="559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107</v>
      </c>
      <c r="N290" s="36"/>
      <c r="O290" s="35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461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hidden="1" customHeight="1" x14ac:dyDescent="0.25">
      <c r="A291" s="60" t="s">
        <v>462</v>
      </c>
      <c r="B291" s="60" t="s">
        <v>463</v>
      </c>
      <c r="C291" s="34">
        <v>4301012016</v>
      </c>
      <c r="D291" s="558">
        <v>4680115885554</v>
      </c>
      <c r="E291" s="559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106</v>
      </c>
      <c r="L291" s="35" t="s">
        <v>125</v>
      </c>
      <c r="M291" s="36" t="s">
        <v>77</v>
      </c>
      <c r="N291" s="36"/>
      <c r="O291" s="35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IFERROR(IF(Y291=0,"",ROUNDUP(Y291/H291,0)*0.01898),"")</f>
        <v/>
      </c>
      <c r="AA291" s="65"/>
      <c r="AB291" s="66"/>
      <c r="AC291" s="345" t="s">
        <v>464</v>
      </c>
      <c r="AG291" s="75"/>
      <c r="AJ291" s="79" t="s">
        <v>127</v>
      </c>
      <c r="AK291" s="79">
        <v>691.2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27" hidden="1" customHeight="1" x14ac:dyDescent="0.25">
      <c r="A292" s="60" t="s">
        <v>465</v>
      </c>
      <c r="B292" s="60" t="s">
        <v>466</v>
      </c>
      <c r="C292" s="34">
        <v>4301011857</v>
      </c>
      <c r="D292" s="558">
        <v>4680115885622</v>
      </c>
      <c r="E292" s="559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111</v>
      </c>
      <c r="L292" s="35"/>
      <c r="M292" s="36" t="s">
        <v>107</v>
      </c>
      <c r="N292" s="36"/>
      <c r="O292" s="35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IFERROR(IF(Y292=0,"",ROUNDUP(Y292/H292,0)*0.00902),"")</f>
        <v/>
      </c>
      <c r="AA292" s="65"/>
      <c r="AB292" s="66"/>
      <c r="AC292" s="347" t="s">
        <v>458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hidden="1" customHeight="1" x14ac:dyDescent="0.25">
      <c r="A293" s="60" t="s">
        <v>467</v>
      </c>
      <c r="B293" s="60" t="s">
        <v>468</v>
      </c>
      <c r="C293" s="34">
        <v>4301011859</v>
      </c>
      <c r="D293" s="558">
        <v>4680115885608</v>
      </c>
      <c r="E293" s="559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111</v>
      </c>
      <c r="L293" s="35"/>
      <c r="M293" s="36" t="s">
        <v>107</v>
      </c>
      <c r="N293" s="36"/>
      <c r="O293" s="35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469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idden="1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40" t="s">
        <v>72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40" t="s">
        <v>69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63"/>
      <c r="AB296" s="63"/>
      <c r="AC296" s="63"/>
    </row>
    <row r="297" spans="1:68" ht="27" hidden="1" customHeight="1" x14ac:dyDescent="0.25">
      <c r="A297" s="60" t="s">
        <v>470</v>
      </c>
      <c r="B297" s="60" t="s">
        <v>471</v>
      </c>
      <c r="C297" s="34">
        <v>4301030878</v>
      </c>
      <c r="D297" s="558">
        <v>4607091387193</v>
      </c>
      <c r="E297" s="559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111</v>
      </c>
      <c r="L297" s="35"/>
      <c r="M297" s="36" t="s">
        <v>68</v>
      </c>
      <c r="N297" s="36"/>
      <c r="O297" s="35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7"/>
      <c r="V297" s="37"/>
      <c r="W297" s="38" t="s">
        <v>69</v>
      </c>
      <c r="X297" s="56">
        <v>0</v>
      </c>
      <c r="Y297" s="53">
        <f t="shared" ref="Y297:Y303" si="42">IFERROR(IF(X297="",0,CEILING((X297/$H297),1)*$H297),"")</f>
        <v>0</v>
      </c>
      <c r="Z297" s="39" t="str">
        <f>IFERROR(IF(Y297=0,"",ROUNDUP(Y297/H297,0)*0.00902),"")</f>
        <v/>
      </c>
      <c r="AA297" s="65"/>
      <c r="AB297" s="66"/>
      <c r="AC297" s="351" t="s">
        <v>472</v>
      </c>
      <c r="AG297" s="75"/>
      <c r="AJ297" s="79"/>
      <c r="AK297" s="79">
        <v>0</v>
      </c>
      <c r="BB297" s="352" t="s">
        <v>1</v>
      </c>
      <c r="BM297" s="75">
        <f t="shared" ref="BM297:BM303" si="43">IFERROR(X297*I297/H297,"0")</f>
        <v>0</v>
      </c>
      <c r="BN297" s="75">
        <f t="shared" ref="BN297:BN303" si="44">IFERROR(Y297*I297/H297,"0")</f>
        <v>0</v>
      </c>
      <c r="BO297" s="75">
        <f t="shared" ref="BO297:BO303" si="45">IFERROR(1/J297*(X297/H297),"0")</f>
        <v>0</v>
      </c>
      <c r="BP297" s="75">
        <f t="shared" ref="BP297:BP303" si="46">IFERROR(1/J297*(Y297/H297),"0")</f>
        <v>0</v>
      </c>
    </row>
    <row r="298" spans="1:68" ht="27" hidden="1" customHeight="1" x14ac:dyDescent="0.25">
      <c r="A298" s="60" t="s">
        <v>473</v>
      </c>
      <c r="B298" s="60" t="s">
        <v>474</v>
      </c>
      <c r="C298" s="34">
        <v>4301031153</v>
      </c>
      <c r="D298" s="558">
        <v>4607091387230</v>
      </c>
      <c r="E298" s="559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7"/>
      <c r="V298" s="37"/>
      <c r="W298" s="38" t="s">
        <v>69</v>
      </c>
      <c r="X298" s="56">
        <v>0</v>
      </c>
      <c r="Y298" s="53">
        <f t="shared" si="42"/>
        <v>0</v>
      </c>
      <c r="Z298" s="39" t="str">
        <f>IFERROR(IF(Y298=0,"",ROUNDUP(Y298/H298,0)*0.00902),"")</f>
        <v/>
      </c>
      <c r="AA298" s="65"/>
      <c r="AB298" s="66"/>
      <c r="AC298" s="353" t="s">
        <v>475</v>
      </c>
      <c r="AG298" s="75"/>
      <c r="AJ298" s="79"/>
      <c r="AK298" s="79">
        <v>0</v>
      </c>
      <c r="BB298" s="354" t="s">
        <v>1</v>
      </c>
      <c r="BM298" s="75">
        <f t="shared" si="43"/>
        <v>0</v>
      </c>
      <c r="BN298" s="75">
        <f t="shared" si="44"/>
        <v>0</v>
      </c>
      <c r="BO298" s="75">
        <f t="shared" si="45"/>
        <v>0</v>
      </c>
      <c r="BP298" s="75">
        <f t="shared" si="46"/>
        <v>0</v>
      </c>
    </row>
    <row r="299" spans="1:68" ht="27" hidden="1" customHeight="1" x14ac:dyDescent="0.25">
      <c r="A299" s="60" t="s">
        <v>476</v>
      </c>
      <c r="B299" s="60" t="s">
        <v>477</v>
      </c>
      <c r="C299" s="34">
        <v>4301031154</v>
      </c>
      <c r="D299" s="558">
        <v>4607091387292</v>
      </c>
      <c r="E299" s="559"/>
      <c r="F299" s="59">
        <v>0.73</v>
      </c>
      <c r="G299" s="35">
        <v>6</v>
      </c>
      <c r="H299" s="59">
        <v>4.38</v>
      </c>
      <c r="I299" s="59">
        <v>4.6500000000000004</v>
      </c>
      <c r="J299" s="35">
        <v>132</v>
      </c>
      <c r="K299" s="35" t="s">
        <v>111</v>
      </c>
      <c r="L299" s="35"/>
      <c r="M299" s="36" t="s">
        <v>68</v>
      </c>
      <c r="N299" s="36"/>
      <c r="O299" s="35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478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hidden="1" customHeight="1" x14ac:dyDescent="0.25">
      <c r="A300" s="60" t="s">
        <v>479</v>
      </c>
      <c r="B300" s="60" t="s">
        <v>480</v>
      </c>
      <c r="C300" s="34">
        <v>4301031152</v>
      </c>
      <c r="D300" s="558">
        <v>4607091387285</v>
      </c>
      <c r="E300" s="559"/>
      <c r="F300" s="59">
        <v>0.35</v>
      </c>
      <c r="G300" s="35">
        <v>6</v>
      </c>
      <c r="H300" s="59">
        <v>2.1</v>
      </c>
      <c r="I300" s="59">
        <v>2.23</v>
      </c>
      <c r="J300" s="35">
        <v>234</v>
      </c>
      <c r="K300" s="35" t="s">
        <v>67</v>
      </c>
      <c r="L300" s="35"/>
      <c r="M300" s="36" t="s">
        <v>68</v>
      </c>
      <c r="N300" s="36"/>
      <c r="O300" s="35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IFERROR(IF(Y300=0,"",ROUNDUP(Y300/H300,0)*0.00502),"")</f>
        <v/>
      </c>
      <c r="AA300" s="65"/>
      <c r="AB300" s="66"/>
      <c r="AC300" s="357" t="s">
        <v>475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hidden="1" customHeight="1" x14ac:dyDescent="0.25">
      <c r="A301" s="60" t="s">
        <v>481</v>
      </c>
      <c r="B301" s="60" t="s">
        <v>482</v>
      </c>
      <c r="C301" s="34">
        <v>4301031305</v>
      </c>
      <c r="D301" s="558">
        <v>4607091389845</v>
      </c>
      <c r="E301" s="559"/>
      <c r="F301" s="59">
        <v>0.35</v>
      </c>
      <c r="G301" s="35">
        <v>6</v>
      </c>
      <c r="H301" s="59">
        <v>2.1</v>
      </c>
      <c r="I301" s="59">
        <v>2.2000000000000002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483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hidden="1" customHeight="1" x14ac:dyDescent="0.25">
      <c r="A302" s="60" t="s">
        <v>484</v>
      </c>
      <c r="B302" s="60" t="s">
        <v>485</v>
      </c>
      <c r="C302" s="34">
        <v>4301031306</v>
      </c>
      <c r="D302" s="558">
        <v>4680115882881</v>
      </c>
      <c r="E302" s="559"/>
      <c r="F302" s="59">
        <v>0.28000000000000003</v>
      </c>
      <c r="G302" s="35">
        <v>6</v>
      </c>
      <c r="H302" s="59">
        <v>1.68</v>
      </c>
      <c r="I302" s="59">
        <v>1.81</v>
      </c>
      <c r="J302" s="35">
        <v>234</v>
      </c>
      <c r="K302" s="35" t="s">
        <v>67</v>
      </c>
      <c r="L302" s="35"/>
      <c r="M302" s="36" t="s">
        <v>68</v>
      </c>
      <c r="N302" s="36"/>
      <c r="O302" s="35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483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hidden="1" customHeight="1" x14ac:dyDescent="0.25">
      <c r="A303" s="60" t="s">
        <v>486</v>
      </c>
      <c r="B303" s="60" t="s">
        <v>487</v>
      </c>
      <c r="C303" s="34">
        <v>4301031066</v>
      </c>
      <c r="D303" s="558">
        <v>4607091383836</v>
      </c>
      <c r="E303" s="559"/>
      <c r="F303" s="59">
        <v>0.3</v>
      </c>
      <c r="G303" s="35">
        <v>6</v>
      </c>
      <c r="H303" s="59">
        <v>1.8</v>
      </c>
      <c r="I303" s="59">
        <v>2.028</v>
      </c>
      <c r="J303" s="35">
        <v>182</v>
      </c>
      <c r="K303" s="35" t="s">
        <v>76</v>
      </c>
      <c r="L303" s="35"/>
      <c r="M303" s="36" t="s">
        <v>68</v>
      </c>
      <c r="N303" s="36"/>
      <c r="O303" s="35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IFERROR(IF(Y303=0,"",ROUNDUP(Y303/H303,0)*0.00651),"")</f>
        <v/>
      </c>
      <c r="AA303" s="65"/>
      <c r="AB303" s="66"/>
      <c r="AC303" s="363" t="s">
        <v>488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idden="1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40" t="s">
        <v>72</v>
      </c>
      <c r="X304" s="41">
        <f>IFERROR(X297/H297,"0")+IFERROR(X298/H298,"0")+IFERROR(X299/H299,"0")+IFERROR(X300/H300,"0")+IFERROR(X301/H301,"0")+IFERROR(X302/H302,"0")+IFERROR(X303/H303,"0")</f>
        <v>0</v>
      </c>
      <c r="Y304" s="41">
        <f>IFERROR(Y297/H297,"0")+IFERROR(Y298/H298,"0")+IFERROR(Y299/H299,"0")+IFERROR(Y300/H300,"0")+IFERROR(Y301/H301,"0")+IFERROR(Y302/H302,"0")+IFERROR(Y303/H303,"0")</f>
        <v>0</v>
      </c>
      <c r="Z304" s="41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hidden="1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40" t="s">
        <v>69</v>
      </c>
      <c r="X305" s="41">
        <f>IFERROR(SUM(X297:X303),"0")</f>
        <v>0</v>
      </c>
      <c r="Y305" s="41">
        <f>IFERROR(SUM(Y297:Y303),"0")</f>
        <v>0</v>
      </c>
      <c r="Z305" s="40"/>
      <c r="AA305" s="64"/>
      <c r="AB305" s="64"/>
      <c r="AC305" s="6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63"/>
      <c r="AB306" s="63"/>
      <c r="AC306" s="63"/>
    </row>
    <row r="307" spans="1:68" ht="27" hidden="1" customHeight="1" x14ac:dyDescent="0.25">
      <c r="A307" s="60" t="s">
        <v>489</v>
      </c>
      <c r="B307" s="60" t="s">
        <v>490</v>
      </c>
      <c r="C307" s="34">
        <v>4301051100</v>
      </c>
      <c r="D307" s="558">
        <v>4607091387766</v>
      </c>
      <c r="E307" s="559"/>
      <c r="F307" s="59">
        <v>1.3</v>
      </c>
      <c r="G307" s="35">
        <v>6</v>
      </c>
      <c r="H307" s="59">
        <v>7.8</v>
      </c>
      <c r="I307" s="59">
        <v>8.3130000000000006</v>
      </c>
      <c r="J307" s="35">
        <v>64</v>
      </c>
      <c r="K307" s="35" t="s">
        <v>106</v>
      </c>
      <c r="L307" s="35"/>
      <c r="M307" s="36" t="s">
        <v>77</v>
      </c>
      <c r="N307" s="36"/>
      <c r="O307" s="35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7"/>
      <c r="V307" s="37"/>
      <c r="W307" s="38" t="s">
        <v>69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5" t="s">
        <v>491</v>
      </c>
      <c r="AG307" s="75"/>
      <c r="AJ307" s="79"/>
      <c r="AK307" s="79">
        <v>0</v>
      </c>
      <c r="BB307" s="366" t="s">
        <v>1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492</v>
      </c>
      <c r="B308" s="60" t="s">
        <v>493</v>
      </c>
      <c r="C308" s="34">
        <v>4301051818</v>
      </c>
      <c r="D308" s="558">
        <v>4607091387957</v>
      </c>
      <c r="E308" s="559"/>
      <c r="F308" s="59">
        <v>1.3</v>
      </c>
      <c r="G308" s="35">
        <v>6</v>
      </c>
      <c r="H308" s="59">
        <v>7.8</v>
      </c>
      <c r="I308" s="59">
        <v>8.3190000000000008</v>
      </c>
      <c r="J308" s="35">
        <v>64</v>
      </c>
      <c r="K308" s="35" t="s">
        <v>106</v>
      </c>
      <c r="L308" s="35"/>
      <c r="M308" s="36" t="s">
        <v>77</v>
      </c>
      <c r="N308" s="36"/>
      <c r="O308" s="35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494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495</v>
      </c>
      <c r="B309" s="60" t="s">
        <v>496</v>
      </c>
      <c r="C309" s="34">
        <v>4301051819</v>
      </c>
      <c r="D309" s="558">
        <v>4607091387964</v>
      </c>
      <c r="E309" s="559"/>
      <c r="F309" s="59">
        <v>1.35</v>
      </c>
      <c r="G309" s="35">
        <v>6</v>
      </c>
      <c r="H309" s="59">
        <v>8.1</v>
      </c>
      <c r="I309" s="59">
        <v>8.6010000000000009</v>
      </c>
      <c r="J309" s="35">
        <v>64</v>
      </c>
      <c r="K309" s="35" t="s">
        <v>106</v>
      </c>
      <c r="L309" s="35"/>
      <c r="M309" s="36" t="s">
        <v>77</v>
      </c>
      <c r="N309" s="36"/>
      <c r="O309" s="35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497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498</v>
      </c>
      <c r="B310" s="60" t="s">
        <v>499</v>
      </c>
      <c r="C310" s="34">
        <v>4301051734</v>
      </c>
      <c r="D310" s="558">
        <v>4680115884588</v>
      </c>
      <c r="E310" s="559"/>
      <c r="F310" s="59">
        <v>0.5</v>
      </c>
      <c r="G310" s="35">
        <v>6</v>
      </c>
      <c r="H310" s="59">
        <v>3</v>
      </c>
      <c r="I310" s="59">
        <v>3.246</v>
      </c>
      <c r="J310" s="35">
        <v>182</v>
      </c>
      <c r="K310" s="35" t="s">
        <v>76</v>
      </c>
      <c r="L310" s="35"/>
      <c r="M310" s="36" t="s">
        <v>77</v>
      </c>
      <c r="N310" s="36"/>
      <c r="O310" s="35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71" t="s">
        <v>500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hidden="1" customHeight="1" x14ac:dyDescent="0.25">
      <c r="A311" s="60" t="s">
        <v>501</v>
      </c>
      <c r="B311" s="60" t="s">
        <v>502</v>
      </c>
      <c r="C311" s="34">
        <v>4301051578</v>
      </c>
      <c r="D311" s="558">
        <v>4607091387513</v>
      </c>
      <c r="E311" s="559"/>
      <c r="F311" s="59">
        <v>0.45</v>
      </c>
      <c r="G311" s="35">
        <v>6</v>
      </c>
      <c r="H311" s="59">
        <v>2.7</v>
      </c>
      <c r="I311" s="59">
        <v>2.9580000000000002</v>
      </c>
      <c r="J311" s="35">
        <v>182</v>
      </c>
      <c r="K311" s="35" t="s">
        <v>76</v>
      </c>
      <c r="L311" s="35"/>
      <c r="M311" s="36" t="s">
        <v>93</v>
      </c>
      <c r="N311" s="36"/>
      <c r="O311" s="35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503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40" t="s">
        <v>72</v>
      </c>
      <c r="X312" s="41">
        <f>IFERROR(X307/H307,"0")+IFERROR(X308/H308,"0")+IFERROR(X309/H309,"0")+IFERROR(X310/H310,"0")+IFERROR(X311/H311,"0")</f>
        <v>0</v>
      </c>
      <c r="Y312" s="41">
        <f>IFERROR(Y307/H307,"0")+IFERROR(Y308/H308,"0")+IFERROR(Y309/H309,"0")+IFERROR(Y310/H310,"0")+IFERROR(Y311/H311,"0")</f>
        <v>0</v>
      </c>
      <c r="Z312" s="41">
        <f>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hidden="1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40" t="s">
        <v>69</v>
      </c>
      <c r="X313" s="41">
        <f>IFERROR(SUM(X307:X311),"0")</f>
        <v>0</v>
      </c>
      <c r="Y313" s="41">
        <f>IFERROR(SUM(Y307:Y311),"0")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63"/>
      <c r="AB314" s="63"/>
      <c r="AC314" s="63"/>
    </row>
    <row r="315" spans="1:68" ht="27" hidden="1" customHeight="1" x14ac:dyDescent="0.25">
      <c r="A315" s="60" t="s">
        <v>504</v>
      </c>
      <c r="B315" s="60" t="s">
        <v>505</v>
      </c>
      <c r="C315" s="34">
        <v>4301060387</v>
      </c>
      <c r="D315" s="558">
        <v>4607091380880</v>
      </c>
      <c r="E315" s="559"/>
      <c r="F315" s="59">
        <v>1.4</v>
      </c>
      <c r="G315" s="35">
        <v>6</v>
      </c>
      <c r="H315" s="59">
        <v>8.4</v>
      </c>
      <c r="I315" s="59">
        <v>8.9190000000000005</v>
      </c>
      <c r="J315" s="35">
        <v>64</v>
      </c>
      <c r="K315" s="35" t="s">
        <v>106</v>
      </c>
      <c r="L315" s="35"/>
      <c r="M315" s="36" t="s">
        <v>77</v>
      </c>
      <c r="N315" s="36"/>
      <c r="O315" s="35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75" t="s">
        <v>506</v>
      </c>
      <c r="AG315" s="75"/>
      <c r="AJ315" s="79"/>
      <c r="AK315" s="79">
        <v>0</v>
      </c>
      <c r="BB315" s="376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507</v>
      </c>
      <c r="B316" s="60" t="s">
        <v>508</v>
      </c>
      <c r="C316" s="34">
        <v>4301060406</v>
      </c>
      <c r="D316" s="558">
        <v>4607091384482</v>
      </c>
      <c r="E316" s="559"/>
      <c r="F316" s="59">
        <v>1.3</v>
      </c>
      <c r="G316" s="35">
        <v>6</v>
      </c>
      <c r="H316" s="59">
        <v>7.8</v>
      </c>
      <c r="I316" s="59">
        <v>8.3190000000000008</v>
      </c>
      <c r="J316" s="35">
        <v>64</v>
      </c>
      <c r="K316" s="35" t="s">
        <v>106</v>
      </c>
      <c r="L316" s="35"/>
      <c r="M316" s="36" t="s">
        <v>77</v>
      </c>
      <c r="N316" s="36"/>
      <c r="O316" s="35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7"/>
      <c r="V316" s="37"/>
      <c r="W316" s="38" t="s">
        <v>69</v>
      </c>
      <c r="X316" s="56">
        <v>100</v>
      </c>
      <c r="Y316" s="53">
        <f>IFERROR(IF(X316="",0,CEILING((X316/$H316),1)*$H316),"")</f>
        <v>101.39999999999999</v>
      </c>
      <c r="Z316" s="39">
        <f>IFERROR(IF(Y316=0,"",ROUNDUP(Y316/H316,0)*0.01898),"")</f>
        <v>0.24674000000000001</v>
      </c>
      <c r="AA316" s="65"/>
      <c r="AB316" s="66"/>
      <c r="AC316" s="377" t="s">
        <v>509</v>
      </c>
      <c r="AG316" s="75"/>
      <c r="AJ316" s="79"/>
      <c r="AK316" s="79">
        <v>0</v>
      </c>
      <c r="BB316" s="378" t="s">
        <v>1</v>
      </c>
      <c r="BM316" s="75">
        <f>IFERROR(X316*I316/H316,"0")</f>
        <v>106.65384615384617</v>
      </c>
      <c r="BN316" s="75">
        <f>IFERROR(Y316*I316/H316,"0")</f>
        <v>108.14700000000001</v>
      </c>
      <c r="BO316" s="75">
        <f>IFERROR(1/J316*(X316/H316),"0")</f>
        <v>0.20032051282051283</v>
      </c>
      <c r="BP316" s="75">
        <f>IFERROR(1/J316*(Y316/H316),"0")</f>
        <v>0.203125</v>
      </c>
    </row>
    <row r="317" spans="1:68" ht="16.5" hidden="1" customHeight="1" x14ac:dyDescent="0.25">
      <c r="A317" s="60" t="s">
        <v>510</v>
      </c>
      <c r="B317" s="60" t="s">
        <v>511</v>
      </c>
      <c r="C317" s="34">
        <v>4301060484</v>
      </c>
      <c r="D317" s="558">
        <v>4607091380897</v>
      </c>
      <c r="E317" s="559"/>
      <c r="F317" s="59">
        <v>1.4</v>
      </c>
      <c r="G317" s="35">
        <v>6</v>
      </c>
      <c r="H317" s="59">
        <v>8.4</v>
      </c>
      <c r="I317" s="59">
        <v>8.9190000000000005</v>
      </c>
      <c r="J317" s="35">
        <v>64</v>
      </c>
      <c r="K317" s="35" t="s">
        <v>106</v>
      </c>
      <c r="L317" s="35"/>
      <c r="M317" s="36" t="s">
        <v>93</v>
      </c>
      <c r="N317" s="36"/>
      <c r="O317" s="35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IFERROR(IF(Y317=0,"",ROUNDUP(Y317/H317,0)*0.01898),"")</f>
        <v/>
      </c>
      <c r="AA317" s="65"/>
      <c r="AB317" s="66"/>
      <c r="AC317" s="379" t="s">
        <v>512</v>
      </c>
      <c r="AG317" s="75"/>
      <c r="AJ317" s="79"/>
      <c r="AK317" s="79">
        <v>0</v>
      </c>
      <c r="BB317" s="380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40" t="s">
        <v>72</v>
      </c>
      <c r="X318" s="41">
        <f>IFERROR(X315/H315,"0")+IFERROR(X316/H316,"0")+IFERROR(X317/H317,"0")</f>
        <v>12.820512820512821</v>
      </c>
      <c r="Y318" s="41">
        <f>IFERROR(Y315/H315,"0")+IFERROR(Y316/H316,"0")+IFERROR(Y317/H317,"0")</f>
        <v>13</v>
      </c>
      <c r="Z318" s="41">
        <f>IFERROR(IF(Z315="",0,Z315),"0")+IFERROR(IF(Z316="",0,Z316),"0")+IFERROR(IF(Z317="",0,Z317),"0")</f>
        <v>0.24674000000000001</v>
      </c>
      <c r="AA318" s="64"/>
      <c r="AB318" s="64"/>
      <c r="AC318" s="6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40" t="s">
        <v>69</v>
      </c>
      <c r="X319" s="41">
        <f>IFERROR(SUM(X315:X317),"0")</f>
        <v>100</v>
      </c>
      <c r="Y319" s="41">
        <f>IFERROR(SUM(Y315:Y317),"0")</f>
        <v>101.39999999999999</v>
      </c>
      <c r="Z319" s="40"/>
      <c r="AA319" s="64"/>
      <c r="AB319" s="64"/>
      <c r="AC319" s="6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63"/>
      <c r="AB320" s="63"/>
      <c r="AC320" s="63"/>
    </row>
    <row r="321" spans="1:68" ht="27" hidden="1" customHeight="1" x14ac:dyDescent="0.25">
      <c r="A321" s="60" t="s">
        <v>513</v>
      </c>
      <c r="B321" s="60" t="s">
        <v>514</v>
      </c>
      <c r="C321" s="34">
        <v>4301030235</v>
      </c>
      <c r="D321" s="558">
        <v>4607091388381</v>
      </c>
      <c r="E321" s="559"/>
      <c r="F321" s="59">
        <v>0.38</v>
      </c>
      <c r="G321" s="35">
        <v>8</v>
      </c>
      <c r="H321" s="59">
        <v>3.04</v>
      </c>
      <c r="I321" s="59">
        <v>3.33</v>
      </c>
      <c r="J321" s="35">
        <v>132</v>
      </c>
      <c r="K321" s="35" t="s">
        <v>111</v>
      </c>
      <c r="L321" s="35"/>
      <c r="M321" s="36" t="s">
        <v>98</v>
      </c>
      <c r="N321" s="36"/>
      <c r="O321" s="35">
        <v>180</v>
      </c>
      <c r="P321" s="847" t="s">
        <v>515</v>
      </c>
      <c r="Q321" s="563"/>
      <c r="R321" s="563"/>
      <c r="S321" s="563"/>
      <c r="T321" s="564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1" t="s">
        <v>516</v>
      </c>
      <c r="AG321" s="75"/>
      <c r="AJ321" s="79"/>
      <c r="AK321" s="79">
        <v>0</v>
      </c>
      <c r="BB321" s="382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517</v>
      </c>
      <c r="B322" s="60" t="s">
        <v>518</v>
      </c>
      <c r="C322" s="34">
        <v>4301030232</v>
      </c>
      <c r="D322" s="558">
        <v>4607091388374</v>
      </c>
      <c r="E322" s="559"/>
      <c r="F322" s="59">
        <v>0.38</v>
      </c>
      <c r="G322" s="35">
        <v>8</v>
      </c>
      <c r="H322" s="59">
        <v>3.04</v>
      </c>
      <c r="I322" s="59">
        <v>3.29</v>
      </c>
      <c r="J322" s="35">
        <v>132</v>
      </c>
      <c r="K322" s="35" t="s">
        <v>111</v>
      </c>
      <c r="L322" s="35"/>
      <c r="M322" s="36" t="s">
        <v>98</v>
      </c>
      <c r="N322" s="36"/>
      <c r="O322" s="35">
        <v>180</v>
      </c>
      <c r="P322" s="718" t="s">
        <v>519</v>
      </c>
      <c r="Q322" s="563"/>
      <c r="R322" s="563"/>
      <c r="S322" s="563"/>
      <c r="T322" s="564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516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520</v>
      </c>
      <c r="B323" s="60" t="s">
        <v>521</v>
      </c>
      <c r="C323" s="34">
        <v>4301032015</v>
      </c>
      <c r="D323" s="558">
        <v>4607091383102</v>
      </c>
      <c r="E323" s="559"/>
      <c r="F323" s="59">
        <v>0.17</v>
      </c>
      <c r="G323" s="35">
        <v>15</v>
      </c>
      <c r="H323" s="59">
        <v>2.5499999999999998</v>
      </c>
      <c r="I323" s="59">
        <v>2.9550000000000001</v>
      </c>
      <c r="J323" s="35">
        <v>182</v>
      </c>
      <c r="K323" s="35" t="s">
        <v>76</v>
      </c>
      <c r="L323" s="35"/>
      <c r="M323" s="36" t="s">
        <v>98</v>
      </c>
      <c r="N323" s="36"/>
      <c r="O323" s="35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/>
      <c r="AB323" s="66"/>
      <c r="AC323" s="385" t="s">
        <v>522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4301030233</v>
      </c>
      <c r="D324" s="558">
        <v>4607091388404</v>
      </c>
      <c r="E324" s="559"/>
      <c r="F324" s="59">
        <v>0.17</v>
      </c>
      <c r="G324" s="35">
        <v>15</v>
      </c>
      <c r="H324" s="59">
        <v>2.5499999999999998</v>
      </c>
      <c r="I324" s="59">
        <v>2.88</v>
      </c>
      <c r="J324" s="35">
        <v>182</v>
      </c>
      <c r="K324" s="35" t="s">
        <v>76</v>
      </c>
      <c r="L324" s="35"/>
      <c r="M324" s="36" t="s">
        <v>98</v>
      </c>
      <c r="N324" s="36"/>
      <c r="O324" s="35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7"/>
      <c r="V324" s="37"/>
      <c r="W324" s="38" t="s">
        <v>69</v>
      </c>
      <c r="X324" s="56">
        <v>150</v>
      </c>
      <c r="Y324" s="53">
        <f>IFERROR(IF(X324="",0,CEILING((X324/$H324),1)*$H324),"")</f>
        <v>150.44999999999999</v>
      </c>
      <c r="Z324" s="39">
        <f>IFERROR(IF(Y324=0,"",ROUNDUP(Y324/H324,0)*0.00651),"")</f>
        <v>0.38408999999999999</v>
      </c>
      <c r="AA324" s="65"/>
      <c r="AB324" s="66"/>
      <c r="AC324" s="387" t="s">
        <v>516</v>
      </c>
      <c r="AG324" s="75"/>
      <c r="AJ324" s="79"/>
      <c r="AK324" s="79">
        <v>0</v>
      </c>
      <c r="BB324" s="388" t="s">
        <v>1</v>
      </c>
      <c r="BM324" s="75">
        <f>IFERROR(X324*I324/H324,"0")</f>
        <v>169.41176470588238</v>
      </c>
      <c r="BN324" s="75">
        <f>IFERROR(Y324*I324/H324,"0")</f>
        <v>169.92</v>
      </c>
      <c r="BO324" s="75">
        <f>IFERROR(1/J324*(X324/H324),"0")</f>
        <v>0.32320620555914681</v>
      </c>
      <c r="BP324" s="75">
        <f>IFERROR(1/J324*(Y324/H324),"0")</f>
        <v>0.32417582417582419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40" t="s">
        <v>72</v>
      </c>
      <c r="X325" s="41">
        <f>IFERROR(X321/H321,"0")+IFERROR(X322/H322,"0")+IFERROR(X323/H323,"0")+IFERROR(X324/H324,"0")</f>
        <v>58.82352941176471</v>
      </c>
      <c r="Y325" s="41">
        <f>IFERROR(Y321/H321,"0")+IFERROR(Y322/H322,"0")+IFERROR(Y323/H323,"0")+IFERROR(Y324/H324,"0")</f>
        <v>59</v>
      </c>
      <c r="Z325" s="41">
        <f>IFERROR(IF(Z321="",0,Z321),"0")+IFERROR(IF(Z322="",0,Z322),"0")+IFERROR(IF(Z323="",0,Z323),"0")+IFERROR(IF(Z324="",0,Z324),"0")</f>
        <v>0.38408999999999999</v>
      </c>
      <c r="AA325" s="64"/>
      <c r="AB325" s="64"/>
      <c r="AC325" s="64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40" t="s">
        <v>69</v>
      </c>
      <c r="X326" s="41">
        <f>IFERROR(SUM(X321:X324),"0")</f>
        <v>150</v>
      </c>
      <c r="Y326" s="41">
        <f>IFERROR(SUM(Y321:Y324),"0")</f>
        <v>150.44999999999999</v>
      </c>
      <c r="Z326" s="40"/>
      <c r="AA326" s="64"/>
      <c r="AB326" s="64"/>
      <c r="AC326" s="6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63"/>
      <c r="AB327" s="63"/>
      <c r="AC327" s="63"/>
    </row>
    <row r="328" spans="1:68" ht="16.5" hidden="1" customHeight="1" x14ac:dyDescent="0.25">
      <c r="A328" s="60" t="s">
        <v>526</v>
      </c>
      <c r="B328" s="60" t="s">
        <v>527</v>
      </c>
      <c r="C328" s="34">
        <v>4301180007</v>
      </c>
      <c r="D328" s="558">
        <v>4680115881808</v>
      </c>
      <c r="E328" s="559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76</v>
      </c>
      <c r="L328" s="35"/>
      <c r="M328" s="36" t="s">
        <v>528</v>
      </c>
      <c r="N328" s="36"/>
      <c r="O328" s="35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/>
      <c r="AB328" s="66"/>
      <c r="AC328" s="389" t="s">
        <v>529</v>
      </c>
      <c r="AG328" s="75"/>
      <c r="AJ328" s="79"/>
      <c r="AK328" s="79">
        <v>0</v>
      </c>
      <c r="BB328" s="390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530</v>
      </c>
      <c r="B329" s="60" t="s">
        <v>531</v>
      </c>
      <c r="C329" s="34">
        <v>4301180006</v>
      </c>
      <c r="D329" s="558">
        <v>4680115881822</v>
      </c>
      <c r="E329" s="559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528</v>
      </c>
      <c r="N329" s="36"/>
      <c r="O329" s="35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529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532</v>
      </c>
      <c r="B330" s="60" t="s">
        <v>533</v>
      </c>
      <c r="C330" s="34">
        <v>4301180001</v>
      </c>
      <c r="D330" s="558">
        <v>4680115880016</v>
      </c>
      <c r="E330" s="559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528</v>
      </c>
      <c r="N330" s="36"/>
      <c r="O330" s="35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529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40" t="s">
        <v>72</v>
      </c>
      <c r="X331" s="41">
        <f>IFERROR(X328/H328,"0")+IFERROR(X329/H329,"0")+IFERROR(X330/H330,"0")</f>
        <v>0</v>
      </c>
      <c r="Y331" s="41">
        <f>IFERROR(Y328/H328,"0")+IFERROR(Y329/H329,"0")+IFERROR(Y330/H330,"0")</f>
        <v>0</v>
      </c>
      <c r="Z331" s="41">
        <f>IFERROR(IF(Z328="",0,Z328),"0")+IFERROR(IF(Z329="",0,Z329),"0")+IFERROR(IF(Z330="",0,Z330),"0")</f>
        <v>0</v>
      </c>
      <c r="AA331" s="64"/>
      <c r="AB331" s="64"/>
      <c r="AC331" s="6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40" t="s">
        <v>69</v>
      </c>
      <c r="X332" s="41">
        <f>IFERROR(SUM(X328:X330),"0")</f>
        <v>0</v>
      </c>
      <c r="Y332" s="41">
        <f>IFERROR(SUM(Y328:Y330),"0")</f>
        <v>0</v>
      </c>
      <c r="Z332" s="40"/>
      <c r="AA332" s="64"/>
      <c r="AB332" s="64"/>
      <c r="AC332" s="6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62"/>
      <c r="AB333" s="62"/>
      <c r="AC333" s="62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63"/>
      <c r="AB334" s="63"/>
      <c r="AC334" s="63"/>
    </row>
    <row r="335" spans="1:68" ht="27" hidden="1" customHeight="1" x14ac:dyDescent="0.25">
      <c r="A335" s="60" t="s">
        <v>535</v>
      </c>
      <c r="B335" s="60" t="s">
        <v>536</v>
      </c>
      <c r="C335" s="34">
        <v>4301051489</v>
      </c>
      <c r="D335" s="558">
        <v>4607091387919</v>
      </c>
      <c r="E335" s="559"/>
      <c r="F335" s="59">
        <v>1.35</v>
      </c>
      <c r="G335" s="35">
        <v>6</v>
      </c>
      <c r="H335" s="59">
        <v>8.1</v>
      </c>
      <c r="I335" s="59">
        <v>8.6189999999999998</v>
      </c>
      <c r="J335" s="35">
        <v>64</v>
      </c>
      <c r="K335" s="35" t="s">
        <v>106</v>
      </c>
      <c r="L335" s="35"/>
      <c r="M335" s="36" t="s">
        <v>93</v>
      </c>
      <c r="N335" s="36"/>
      <c r="O335" s="35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5" t="s">
        <v>537</v>
      </c>
      <c r="AG335" s="75"/>
      <c r="AJ335" s="79"/>
      <c r="AK335" s="79">
        <v>0</v>
      </c>
      <c r="BB335" s="396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538</v>
      </c>
      <c r="B336" s="60" t="s">
        <v>539</v>
      </c>
      <c r="C336" s="34">
        <v>4301051461</v>
      </c>
      <c r="D336" s="558">
        <v>4680115883604</v>
      </c>
      <c r="E336" s="559"/>
      <c r="F336" s="59">
        <v>0.35</v>
      </c>
      <c r="G336" s="35">
        <v>6</v>
      </c>
      <c r="H336" s="59">
        <v>2.1</v>
      </c>
      <c r="I336" s="59">
        <v>2.3519999999999999</v>
      </c>
      <c r="J336" s="35">
        <v>182</v>
      </c>
      <c r="K336" s="35" t="s">
        <v>76</v>
      </c>
      <c r="L336" s="35"/>
      <c r="M336" s="36" t="s">
        <v>77</v>
      </c>
      <c r="N336" s="36"/>
      <c r="O336" s="35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7"/>
      <c r="V336" s="37"/>
      <c r="W336" s="38" t="s">
        <v>69</v>
      </c>
      <c r="X336" s="56">
        <v>200</v>
      </c>
      <c r="Y336" s="53">
        <f>IFERROR(IF(X336="",0,CEILING((X336/$H336),1)*$H336),"")</f>
        <v>201.60000000000002</v>
      </c>
      <c r="Z336" s="39">
        <f>IFERROR(IF(Y336=0,"",ROUNDUP(Y336/H336,0)*0.00651),"")</f>
        <v>0.62495999999999996</v>
      </c>
      <c r="AA336" s="65"/>
      <c r="AB336" s="66"/>
      <c r="AC336" s="397" t="s">
        <v>540</v>
      </c>
      <c r="AG336" s="75"/>
      <c r="AJ336" s="79"/>
      <c r="AK336" s="79">
        <v>0</v>
      </c>
      <c r="BB336" s="398" t="s">
        <v>1</v>
      </c>
      <c r="BM336" s="75">
        <f>IFERROR(X336*I336/H336,"0")</f>
        <v>223.99999999999997</v>
      </c>
      <c r="BN336" s="75">
        <f>IFERROR(Y336*I336/H336,"0")</f>
        <v>225.792</v>
      </c>
      <c r="BO336" s="75">
        <f>IFERROR(1/J336*(X336/H336),"0")</f>
        <v>0.52328623757195192</v>
      </c>
      <c r="BP336" s="75">
        <f>IFERROR(1/J336*(Y336/H336),"0")</f>
        <v>0.52747252747252749</v>
      </c>
    </row>
    <row r="337" spans="1:68" ht="27" customHeight="1" x14ac:dyDescent="0.25">
      <c r="A337" s="60" t="s">
        <v>541</v>
      </c>
      <c r="B337" s="60" t="s">
        <v>542</v>
      </c>
      <c r="C337" s="34">
        <v>4301051864</v>
      </c>
      <c r="D337" s="558">
        <v>4680115883567</v>
      </c>
      <c r="E337" s="559"/>
      <c r="F337" s="59">
        <v>0.35</v>
      </c>
      <c r="G337" s="35">
        <v>6</v>
      </c>
      <c r="H337" s="59">
        <v>2.1</v>
      </c>
      <c r="I337" s="59">
        <v>2.34</v>
      </c>
      <c r="J337" s="35">
        <v>182</v>
      </c>
      <c r="K337" s="35" t="s">
        <v>76</v>
      </c>
      <c r="L337" s="35"/>
      <c r="M337" s="36" t="s">
        <v>93</v>
      </c>
      <c r="N337" s="36"/>
      <c r="O337" s="35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7"/>
      <c r="V337" s="37"/>
      <c r="W337" s="38" t="s">
        <v>69</v>
      </c>
      <c r="X337" s="56">
        <v>100</v>
      </c>
      <c r="Y337" s="53">
        <f>IFERROR(IF(X337="",0,CEILING((X337/$H337),1)*$H337),"")</f>
        <v>100.80000000000001</v>
      </c>
      <c r="Z337" s="39">
        <f>IFERROR(IF(Y337=0,"",ROUNDUP(Y337/H337,0)*0.00651),"")</f>
        <v>0.31247999999999998</v>
      </c>
      <c r="AA337" s="65"/>
      <c r="AB337" s="66"/>
      <c r="AC337" s="399" t="s">
        <v>543</v>
      </c>
      <c r="AG337" s="75"/>
      <c r="AJ337" s="79"/>
      <c r="AK337" s="79">
        <v>0</v>
      </c>
      <c r="BB337" s="400" t="s">
        <v>1</v>
      </c>
      <c r="BM337" s="75">
        <f>IFERROR(X337*I337/H337,"0")</f>
        <v>111.42857142857143</v>
      </c>
      <c r="BN337" s="75">
        <f>IFERROR(Y337*I337/H337,"0")</f>
        <v>112.32000000000001</v>
      </c>
      <c r="BO337" s="75">
        <f>IFERROR(1/J337*(X337/H337),"0")</f>
        <v>0.26164311878597596</v>
      </c>
      <c r="BP337" s="75">
        <f>IFERROR(1/J337*(Y337/H337),"0")</f>
        <v>0.26373626373626374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40" t="s">
        <v>72</v>
      </c>
      <c r="X338" s="41">
        <f>IFERROR(X335/H335,"0")+IFERROR(X336/H336,"0")+IFERROR(X337/H337,"0")</f>
        <v>142.85714285714286</v>
      </c>
      <c r="Y338" s="41">
        <f>IFERROR(Y335/H335,"0")+IFERROR(Y336/H336,"0")+IFERROR(Y337/H337,"0")</f>
        <v>144</v>
      </c>
      <c r="Z338" s="41">
        <f>IFERROR(IF(Z335="",0,Z335),"0")+IFERROR(IF(Z336="",0,Z336),"0")+IFERROR(IF(Z337="",0,Z337),"0")</f>
        <v>0.93743999999999994</v>
      </c>
      <c r="AA338" s="64"/>
      <c r="AB338" s="64"/>
      <c r="AC338" s="6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40" t="s">
        <v>69</v>
      </c>
      <c r="X339" s="41">
        <f>IFERROR(SUM(X335:X337),"0")</f>
        <v>300</v>
      </c>
      <c r="Y339" s="41">
        <f>IFERROR(SUM(Y335:Y337),"0")</f>
        <v>302.40000000000003</v>
      </c>
      <c r="Z339" s="40"/>
      <c r="AA339" s="64"/>
      <c r="AB339" s="64"/>
      <c r="AC339" s="6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52"/>
      <c r="AB340" s="52"/>
      <c r="AC340" s="52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62"/>
      <c r="AB341" s="62"/>
      <c r="AC341" s="62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63"/>
      <c r="AB342" s="63"/>
      <c r="AC342" s="63"/>
    </row>
    <row r="343" spans="1:68" ht="37.5" customHeight="1" x14ac:dyDescent="0.25">
      <c r="A343" s="60" t="s">
        <v>546</v>
      </c>
      <c r="B343" s="60" t="s">
        <v>547</v>
      </c>
      <c r="C343" s="34">
        <v>4301011869</v>
      </c>
      <c r="D343" s="558">
        <v>4680115884847</v>
      </c>
      <c r="E343" s="559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106</v>
      </c>
      <c r="L343" s="35" t="s">
        <v>125</v>
      </c>
      <c r="M343" s="36" t="s">
        <v>68</v>
      </c>
      <c r="N343" s="36"/>
      <c r="O343" s="35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7"/>
      <c r="V343" s="37"/>
      <c r="W343" s="38" t="s">
        <v>69</v>
      </c>
      <c r="X343" s="56">
        <v>720</v>
      </c>
      <c r="Y343" s="53">
        <f t="shared" ref="Y343:Y349" si="47">IFERROR(IF(X343="",0,CEILING((X343/$H343),1)*$H343),"")</f>
        <v>720</v>
      </c>
      <c r="Z343" s="39">
        <f>IFERROR(IF(Y343=0,"",ROUNDUP(Y343/H343,0)*0.02175),"")</f>
        <v>1.044</v>
      </c>
      <c r="AA343" s="65"/>
      <c r="AB343" s="66"/>
      <c r="AC343" s="401" t="s">
        <v>548</v>
      </c>
      <c r="AG343" s="75"/>
      <c r="AJ343" s="79" t="s">
        <v>127</v>
      </c>
      <c r="AK343" s="79">
        <v>720</v>
      </c>
      <c r="BB343" s="402" t="s">
        <v>1</v>
      </c>
      <c r="BM343" s="75">
        <f t="shared" ref="BM343:BM349" si="48">IFERROR(X343*I343/H343,"0")</f>
        <v>743.04000000000008</v>
      </c>
      <c r="BN343" s="75">
        <f t="shared" ref="BN343:BN349" si="49">IFERROR(Y343*I343/H343,"0")</f>
        <v>743.04000000000008</v>
      </c>
      <c r="BO343" s="75">
        <f t="shared" ref="BO343:BO349" si="50">IFERROR(1/J343*(X343/H343),"0")</f>
        <v>1</v>
      </c>
      <c r="BP343" s="75">
        <f t="shared" ref="BP343:BP349" si="51">IFERROR(1/J343*(Y343/H343),"0")</f>
        <v>1</v>
      </c>
    </row>
    <row r="344" spans="1:68" ht="27" hidden="1" customHeight="1" x14ac:dyDescent="0.25">
      <c r="A344" s="60" t="s">
        <v>549</v>
      </c>
      <c r="B344" s="60" t="s">
        <v>550</v>
      </c>
      <c r="C344" s="34">
        <v>4301011870</v>
      </c>
      <c r="D344" s="558">
        <v>4680115884854</v>
      </c>
      <c r="E344" s="559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 t="s">
        <v>125</v>
      </c>
      <c r="M344" s="36" t="s">
        <v>68</v>
      </c>
      <c r="N344" s="36"/>
      <c r="O344" s="35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7"/>
      <c r="V344" s="37"/>
      <c r="W344" s="38" t="s">
        <v>69</v>
      </c>
      <c r="X344" s="56">
        <v>0</v>
      </c>
      <c r="Y344" s="53">
        <f t="shared" si="47"/>
        <v>0</v>
      </c>
      <c r="Z344" s="39" t="str">
        <f>IFERROR(IF(Y344=0,"",ROUNDUP(Y344/H344,0)*0.02175),"")</f>
        <v/>
      </c>
      <c r="AA344" s="65"/>
      <c r="AB344" s="66"/>
      <c r="AC344" s="403" t="s">
        <v>551</v>
      </c>
      <c r="AG344" s="75"/>
      <c r="AJ344" s="79" t="s">
        <v>127</v>
      </c>
      <c r="AK344" s="79">
        <v>720</v>
      </c>
      <c r="BB344" s="404" t="s">
        <v>1</v>
      </c>
      <c r="BM344" s="75">
        <f t="shared" si="48"/>
        <v>0</v>
      </c>
      <c r="BN344" s="75">
        <f t="shared" si="49"/>
        <v>0</v>
      </c>
      <c r="BO344" s="75">
        <f t="shared" si="50"/>
        <v>0</v>
      </c>
      <c r="BP344" s="75">
        <f t="shared" si="51"/>
        <v>0</v>
      </c>
    </row>
    <row r="345" spans="1:68" ht="27" hidden="1" customHeight="1" x14ac:dyDescent="0.25">
      <c r="A345" s="60" t="s">
        <v>552</v>
      </c>
      <c r="B345" s="60" t="s">
        <v>553</v>
      </c>
      <c r="C345" s="34">
        <v>4301011832</v>
      </c>
      <c r="D345" s="558">
        <v>4607091383997</v>
      </c>
      <c r="E345" s="559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/>
      <c r="M345" s="36" t="s">
        <v>93</v>
      </c>
      <c r="N345" s="36"/>
      <c r="O345" s="35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7"/>
      <c r="V345" s="37"/>
      <c r="W345" s="38" t="s">
        <v>69</v>
      </c>
      <c r="X345" s="56">
        <v>0</v>
      </c>
      <c r="Y345" s="53">
        <f t="shared" si="47"/>
        <v>0</v>
      </c>
      <c r="Z345" s="39" t="str">
        <f>IFERROR(IF(Y345=0,"",ROUNDUP(Y345/H345,0)*0.02175),"")</f>
        <v/>
      </c>
      <c r="AA345" s="65"/>
      <c r="AB345" s="66"/>
      <c r="AC345" s="405" t="s">
        <v>554</v>
      </c>
      <c r="AG345" s="75"/>
      <c r="AJ345" s="79"/>
      <c r="AK345" s="79">
        <v>0</v>
      </c>
      <c r="BB345" s="406" t="s">
        <v>1</v>
      </c>
      <c r="BM345" s="75">
        <f t="shared" si="48"/>
        <v>0</v>
      </c>
      <c r="BN345" s="75">
        <f t="shared" si="49"/>
        <v>0</v>
      </c>
      <c r="BO345" s="75">
        <f t="shared" si="50"/>
        <v>0</v>
      </c>
      <c r="BP345" s="75">
        <f t="shared" si="51"/>
        <v>0</v>
      </c>
    </row>
    <row r="346" spans="1:68" ht="37.5" hidden="1" customHeight="1" x14ac:dyDescent="0.25">
      <c r="A346" s="60" t="s">
        <v>555</v>
      </c>
      <c r="B346" s="60" t="s">
        <v>556</v>
      </c>
      <c r="C346" s="34">
        <v>4301011867</v>
      </c>
      <c r="D346" s="558">
        <v>4680115884830</v>
      </c>
      <c r="E346" s="559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106</v>
      </c>
      <c r="L346" s="35" t="s">
        <v>125</v>
      </c>
      <c r="M346" s="36" t="s">
        <v>68</v>
      </c>
      <c r="N346" s="36"/>
      <c r="O346" s="35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557</v>
      </c>
      <c r="AG346" s="75"/>
      <c r="AJ346" s="79" t="s">
        <v>127</v>
      </c>
      <c r="AK346" s="79">
        <v>720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27" hidden="1" customHeight="1" x14ac:dyDescent="0.25">
      <c r="A347" s="60" t="s">
        <v>558</v>
      </c>
      <c r="B347" s="60" t="s">
        <v>559</v>
      </c>
      <c r="C347" s="34">
        <v>4301011433</v>
      </c>
      <c r="D347" s="558">
        <v>4680115882638</v>
      </c>
      <c r="E347" s="559"/>
      <c r="F347" s="59">
        <v>0.4</v>
      </c>
      <c r="G347" s="35">
        <v>10</v>
      </c>
      <c r="H347" s="59">
        <v>4</v>
      </c>
      <c r="I347" s="59">
        <v>4.21</v>
      </c>
      <c r="J347" s="35">
        <v>132</v>
      </c>
      <c r="K347" s="35" t="s">
        <v>111</v>
      </c>
      <c r="L347" s="35"/>
      <c r="M347" s="36" t="s">
        <v>107</v>
      </c>
      <c r="N347" s="36"/>
      <c r="O347" s="35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7"/>
      <c r="V347" s="37"/>
      <c r="W347" s="38" t="s">
        <v>69</v>
      </c>
      <c r="X347" s="56">
        <v>0</v>
      </c>
      <c r="Y347" s="53">
        <f t="shared" si="47"/>
        <v>0</v>
      </c>
      <c r="Z347" s="39" t="str">
        <f>IFERROR(IF(Y347=0,"",ROUNDUP(Y347/H347,0)*0.00902),"")</f>
        <v/>
      </c>
      <c r="AA347" s="65"/>
      <c r="AB347" s="66"/>
      <c r="AC347" s="409" t="s">
        <v>560</v>
      </c>
      <c r="AG347" s="75"/>
      <c r="AJ347" s="79"/>
      <c r="AK347" s="79">
        <v>0</v>
      </c>
      <c r="BB347" s="410" t="s">
        <v>1</v>
      </c>
      <c r="BM347" s="75">
        <f t="shared" si="48"/>
        <v>0</v>
      </c>
      <c r="BN347" s="75">
        <f t="shared" si="49"/>
        <v>0</v>
      </c>
      <c r="BO347" s="75">
        <f t="shared" si="50"/>
        <v>0</v>
      </c>
      <c r="BP347" s="75">
        <f t="shared" si="51"/>
        <v>0</v>
      </c>
    </row>
    <row r="348" spans="1:68" ht="27" hidden="1" customHeight="1" x14ac:dyDescent="0.25">
      <c r="A348" s="60" t="s">
        <v>561</v>
      </c>
      <c r="B348" s="60" t="s">
        <v>562</v>
      </c>
      <c r="C348" s="34">
        <v>4301011952</v>
      </c>
      <c r="D348" s="558">
        <v>4680115884922</v>
      </c>
      <c r="E348" s="559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111</v>
      </c>
      <c r="L348" s="35"/>
      <c r="M348" s="36" t="s">
        <v>68</v>
      </c>
      <c r="N348" s="36"/>
      <c r="O348" s="35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551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37.5" hidden="1" customHeight="1" x14ac:dyDescent="0.25">
      <c r="A349" s="60" t="s">
        <v>563</v>
      </c>
      <c r="B349" s="60" t="s">
        <v>564</v>
      </c>
      <c r="C349" s="34">
        <v>4301011868</v>
      </c>
      <c r="D349" s="558">
        <v>4680115884861</v>
      </c>
      <c r="E349" s="559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111</v>
      </c>
      <c r="L349" s="35"/>
      <c r="M349" s="36" t="s">
        <v>68</v>
      </c>
      <c r="N349" s="36"/>
      <c r="O349" s="35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557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40" t="s">
        <v>72</v>
      </c>
      <c r="X350" s="41">
        <f>IFERROR(X343/H343,"0")+IFERROR(X344/H344,"0")+IFERROR(X345/H345,"0")+IFERROR(X346/H346,"0")+IFERROR(X347/H347,"0")+IFERROR(X348/H348,"0")+IFERROR(X349/H349,"0")</f>
        <v>48</v>
      </c>
      <c r="Y350" s="41">
        <f>IFERROR(Y343/H343,"0")+IFERROR(Y344/H344,"0")+IFERROR(Y345/H345,"0")+IFERROR(Y346/H346,"0")+IFERROR(Y347/H347,"0")+IFERROR(Y348/H348,"0")+IFERROR(Y349/H349,"0")</f>
        <v>48</v>
      </c>
      <c r="Z350" s="41">
        <f>IFERROR(IF(Z343="",0,Z343),"0")+IFERROR(IF(Z344="",0,Z344),"0")+IFERROR(IF(Z345="",0,Z345),"0")+IFERROR(IF(Z346="",0,Z346),"0")+IFERROR(IF(Z347="",0,Z347),"0")+IFERROR(IF(Z348="",0,Z348),"0")+IFERROR(IF(Z349="",0,Z349),"0")</f>
        <v>1.044</v>
      </c>
      <c r="AA350" s="64"/>
      <c r="AB350" s="64"/>
      <c r="AC350" s="6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40" t="s">
        <v>69</v>
      </c>
      <c r="X351" s="41">
        <f>IFERROR(SUM(X343:X349),"0")</f>
        <v>720</v>
      </c>
      <c r="Y351" s="41">
        <f>IFERROR(SUM(Y343:Y349),"0")</f>
        <v>720</v>
      </c>
      <c r="Z351" s="40"/>
      <c r="AA351" s="64"/>
      <c r="AB351" s="64"/>
      <c r="AC351" s="6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63"/>
      <c r="AB352" s="63"/>
      <c r="AC352" s="63"/>
    </row>
    <row r="353" spans="1:68" ht="27" customHeight="1" x14ac:dyDescent="0.25">
      <c r="A353" s="60" t="s">
        <v>565</v>
      </c>
      <c r="B353" s="60" t="s">
        <v>566</v>
      </c>
      <c r="C353" s="34">
        <v>4301020178</v>
      </c>
      <c r="D353" s="558">
        <v>4607091383980</v>
      </c>
      <c r="E353" s="559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 t="s">
        <v>125</v>
      </c>
      <c r="M353" s="36" t="s">
        <v>107</v>
      </c>
      <c r="N353" s="36"/>
      <c r="O353" s="35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7"/>
      <c r="V353" s="37"/>
      <c r="W353" s="38" t="s">
        <v>69</v>
      </c>
      <c r="X353" s="56">
        <v>720</v>
      </c>
      <c r="Y353" s="53">
        <f>IFERROR(IF(X353="",0,CEILING((X353/$H353),1)*$H353),"")</f>
        <v>720</v>
      </c>
      <c r="Z353" s="39">
        <f>IFERROR(IF(Y353=0,"",ROUNDUP(Y353/H353,0)*0.02175),"")</f>
        <v>1.044</v>
      </c>
      <c r="AA353" s="65"/>
      <c r="AB353" s="66"/>
      <c r="AC353" s="415" t="s">
        <v>567</v>
      </c>
      <c r="AG353" s="75"/>
      <c r="AJ353" s="79" t="s">
        <v>127</v>
      </c>
      <c r="AK353" s="79">
        <v>720</v>
      </c>
      <c r="BB353" s="416" t="s">
        <v>1</v>
      </c>
      <c r="BM353" s="75">
        <f>IFERROR(X353*I353/H353,"0")</f>
        <v>743.04000000000008</v>
      </c>
      <c r="BN353" s="75">
        <f>IFERROR(Y353*I353/H353,"0")</f>
        <v>743.04000000000008</v>
      </c>
      <c r="BO353" s="75">
        <f>IFERROR(1/J353*(X353/H353),"0")</f>
        <v>1</v>
      </c>
      <c r="BP353" s="75">
        <f>IFERROR(1/J353*(Y353/H353),"0")</f>
        <v>1</v>
      </c>
    </row>
    <row r="354" spans="1:68" ht="16.5" hidden="1" customHeight="1" x14ac:dyDescent="0.25">
      <c r="A354" s="60" t="s">
        <v>568</v>
      </c>
      <c r="B354" s="60" t="s">
        <v>569</v>
      </c>
      <c r="C354" s="34">
        <v>4301020179</v>
      </c>
      <c r="D354" s="558">
        <v>4607091384178</v>
      </c>
      <c r="E354" s="559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7"/>
      <c r="V354" s="37"/>
      <c r="W354" s="38" t="s">
        <v>69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/>
      <c r="AB354" s="66"/>
      <c r="AC354" s="417" t="s">
        <v>567</v>
      </c>
      <c r="AG354" s="75"/>
      <c r="AJ354" s="79"/>
      <c r="AK354" s="79">
        <v>0</v>
      </c>
      <c r="BB354" s="418" t="s">
        <v>1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40" t="s">
        <v>72</v>
      </c>
      <c r="X355" s="41">
        <f>IFERROR(X353/H353,"0")+IFERROR(X354/H354,"0")</f>
        <v>48</v>
      </c>
      <c r="Y355" s="41">
        <f>IFERROR(Y353/H353,"0")+IFERROR(Y354/H354,"0")</f>
        <v>48</v>
      </c>
      <c r="Z355" s="41">
        <f>IFERROR(IF(Z353="",0,Z353),"0")+IFERROR(IF(Z354="",0,Z354),"0")</f>
        <v>1.044</v>
      </c>
      <c r="AA355" s="64"/>
      <c r="AB355" s="64"/>
      <c r="AC355" s="6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40" t="s">
        <v>69</v>
      </c>
      <c r="X356" s="41">
        <f>IFERROR(SUM(X353:X354),"0")</f>
        <v>720</v>
      </c>
      <c r="Y356" s="41">
        <f>IFERROR(SUM(Y353:Y354),"0")</f>
        <v>720</v>
      </c>
      <c r="Z356" s="40"/>
      <c r="AA356" s="64"/>
      <c r="AB356" s="64"/>
      <c r="AC356" s="6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63"/>
      <c r="AB357" s="63"/>
      <c r="AC357" s="63"/>
    </row>
    <row r="358" spans="1:68" ht="27" hidden="1" customHeight="1" x14ac:dyDescent="0.25">
      <c r="A358" s="60" t="s">
        <v>570</v>
      </c>
      <c r="B358" s="60" t="s">
        <v>571</v>
      </c>
      <c r="C358" s="34">
        <v>4301051903</v>
      </c>
      <c r="D358" s="558">
        <v>4607091383928</v>
      </c>
      <c r="E358" s="559"/>
      <c r="F358" s="59">
        <v>1.5</v>
      </c>
      <c r="G358" s="35">
        <v>6</v>
      </c>
      <c r="H358" s="59">
        <v>9</v>
      </c>
      <c r="I358" s="59">
        <v>9.5250000000000004</v>
      </c>
      <c r="J358" s="35">
        <v>64</v>
      </c>
      <c r="K358" s="35" t="s">
        <v>106</v>
      </c>
      <c r="L358" s="35"/>
      <c r="M358" s="36" t="s">
        <v>77</v>
      </c>
      <c r="N358" s="36"/>
      <c r="O358" s="35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7"/>
      <c r="V358" s="37"/>
      <c r="W358" s="38" t="s">
        <v>69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/>
      <c r="AB358" s="66"/>
      <c r="AC358" s="419" t="s">
        <v>572</v>
      </c>
      <c r="AG358" s="75"/>
      <c r="AJ358" s="79"/>
      <c r="AK358" s="79">
        <v>0</v>
      </c>
      <c r="BB358" s="420" t="s">
        <v>1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573</v>
      </c>
      <c r="B359" s="60" t="s">
        <v>574</v>
      </c>
      <c r="C359" s="34">
        <v>4301051897</v>
      </c>
      <c r="D359" s="558">
        <v>4607091384260</v>
      </c>
      <c r="E359" s="559"/>
      <c r="F359" s="59">
        <v>1.5</v>
      </c>
      <c r="G359" s="35">
        <v>6</v>
      </c>
      <c r="H359" s="59">
        <v>9</v>
      </c>
      <c r="I359" s="59">
        <v>9.5190000000000001</v>
      </c>
      <c r="J359" s="35">
        <v>64</v>
      </c>
      <c r="K359" s="35" t="s">
        <v>106</v>
      </c>
      <c r="L359" s="35"/>
      <c r="M359" s="36" t="s">
        <v>77</v>
      </c>
      <c r="N359" s="36"/>
      <c r="O359" s="35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575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40" t="s">
        <v>72</v>
      </c>
      <c r="X360" s="41">
        <f>IFERROR(X358/H358,"0")+IFERROR(X359/H359,"0")</f>
        <v>0</v>
      </c>
      <c r="Y360" s="41">
        <f>IFERROR(Y358/H358,"0")+IFERROR(Y359/H359,"0")</f>
        <v>0</v>
      </c>
      <c r="Z360" s="41">
        <f>IFERROR(IF(Z358="",0,Z358),"0")+IFERROR(IF(Z359="",0,Z359),"0")</f>
        <v>0</v>
      </c>
      <c r="AA360" s="64"/>
      <c r="AB360" s="64"/>
      <c r="AC360" s="6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40" t="s">
        <v>69</v>
      </c>
      <c r="X361" s="41">
        <f>IFERROR(SUM(X358:X359),"0")</f>
        <v>0</v>
      </c>
      <c r="Y361" s="41">
        <f>IFERROR(SUM(Y358:Y359),"0")</f>
        <v>0</v>
      </c>
      <c r="Z361" s="40"/>
      <c r="AA361" s="64"/>
      <c r="AB361" s="64"/>
      <c r="AC361" s="6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63"/>
      <c r="AB362" s="63"/>
      <c r="AC362" s="63"/>
    </row>
    <row r="363" spans="1:68" ht="16.5" customHeight="1" x14ac:dyDescent="0.25">
      <c r="A363" s="60" t="s">
        <v>576</v>
      </c>
      <c r="B363" s="60" t="s">
        <v>577</v>
      </c>
      <c r="C363" s="34">
        <v>4301060524</v>
      </c>
      <c r="D363" s="558">
        <v>4607091384673</v>
      </c>
      <c r="E363" s="559"/>
      <c r="F363" s="59">
        <v>1.5</v>
      </c>
      <c r="G363" s="35">
        <v>6</v>
      </c>
      <c r="H363" s="59">
        <v>9</v>
      </c>
      <c r="I363" s="59">
        <v>9.5190000000000001</v>
      </c>
      <c r="J363" s="35">
        <v>64</v>
      </c>
      <c r="K363" s="35" t="s">
        <v>106</v>
      </c>
      <c r="L363" s="35"/>
      <c r="M363" s="36" t="s">
        <v>77</v>
      </c>
      <c r="N363" s="36"/>
      <c r="O363" s="35">
        <v>40</v>
      </c>
      <c r="P363" s="864" t="s">
        <v>578</v>
      </c>
      <c r="Q363" s="563"/>
      <c r="R363" s="563"/>
      <c r="S363" s="563"/>
      <c r="T363" s="564"/>
      <c r="U363" s="37"/>
      <c r="V363" s="37"/>
      <c r="W363" s="38" t="s">
        <v>69</v>
      </c>
      <c r="X363" s="56">
        <v>100</v>
      </c>
      <c r="Y363" s="53">
        <f>IFERROR(IF(X363="",0,CEILING((X363/$H363),1)*$H363),"")</f>
        <v>108</v>
      </c>
      <c r="Z363" s="39">
        <f>IFERROR(IF(Y363=0,"",ROUNDUP(Y363/H363,0)*0.01898),"")</f>
        <v>0.22776000000000002</v>
      </c>
      <c r="AA363" s="65"/>
      <c r="AB363" s="66"/>
      <c r="AC363" s="423" t="s">
        <v>579</v>
      </c>
      <c r="AG363" s="75"/>
      <c r="AJ363" s="79"/>
      <c r="AK363" s="79">
        <v>0</v>
      </c>
      <c r="BB363" s="424" t="s">
        <v>1</v>
      </c>
      <c r="BM363" s="75">
        <f>IFERROR(X363*I363/H363,"0")</f>
        <v>105.76666666666667</v>
      </c>
      <c r="BN363" s="75">
        <f>IFERROR(Y363*I363/H363,"0")</f>
        <v>114.22799999999999</v>
      </c>
      <c r="BO363" s="75">
        <f>IFERROR(1/J363*(X363/H363),"0")</f>
        <v>0.1736111111111111</v>
      </c>
      <c r="BP363" s="75">
        <f>IFERROR(1/J363*(Y363/H363),"0")</f>
        <v>0.1875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40" t="s">
        <v>72</v>
      </c>
      <c r="X364" s="41">
        <f>IFERROR(X363/H363,"0")</f>
        <v>11.111111111111111</v>
      </c>
      <c r="Y364" s="41">
        <f>IFERROR(Y363/H363,"0")</f>
        <v>12</v>
      </c>
      <c r="Z364" s="41">
        <f>IFERROR(IF(Z363="",0,Z363),"0")</f>
        <v>0.22776000000000002</v>
      </c>
      <c r="AA364" s="64"/>
      <c r="AB364" s="64"/>
      <c r="AC364" s="64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40" t="s">
        <v>69</v>
      </c>
      <c r="X365" s="41">
        <f>IFERROR(SUM(X363:X363),"0")</f>
        <v>100</v>
      </c>
      <c r="Y365" s="41">
        <f>IFERROR(SUM(Y363:Y363),"0")</f>
        <v>108</v>
      </c>
      <c r="Z365" s="40"/>
      <c r="AA365" s="64"/>
      <c r="AB365" s="64"/>
      <c r="AC365" s="6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62"/>
      <c r="AB366" s="62"/>
      <c r="AC366" s="62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63"/>
      <c r="AB367" s="63"/>
      <c r="AC367" s="63"/>
    </row>
    <row r="368" spans="1:68" ht="37.5" hidden="1" customHeight="1" x14ac:dyDescent="0.25">
      <c r="A368" s="60" t="s">
        <v>581</v>
      </c>
      <c r="B368" s="60" t="s">
        <v>582</v>
      </c>
      <c r="C368" s="34">
        <v>4301011873</v>
      </c>
      <c r="D368" s="558">
        <v>4680115881907</v>
      </c>
      <c r="E368" s="559"/>
      <c r="F368" s="59">
        <v>1.8</v>
      </c>
      <c r="G368" s="35">
        <v>6</v>
      </c>
      <c r="H368" s="59">
        <v>10.8</v>
      </c>
      <c r="I368" s="59">
        <v>11.234999999999999</v>
      </c>
      <c r="J368" s="35">
        <v>64</v>
      </c>
      <c r="K368" s="35" t="s">
        <v>106</v>
      </c>
      <c r="L368" s="35"/>
      <c r="M368" s="36" t="s">
        <v>68</v>
      </c>
      <c r="N368" s="36"/>
      <c r="O368" s="35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7"/>
      <c r="V368" s="37"/>
      <c r="W368" s="38" t="s">
        <v>69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IFERROR(IF(Y368=0,"",ROUNDUP(Y368/H368,0)*0.01898),"")</f>
        <v/>
      </c>
      <c r="AA368" s="65"/>
      <c r="AB368" s="66"/>
      <c r="AC368" s="425" t="s">
        <v>583</v>
      </c>
      <c r="AG368" s="75"/>
      <c r="AJ368" s="79"/>
      <c r="AK368" s="79">
        <v>0</v>
      </c>
      <c r="BB368" s="426" t="s">
        <v>1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37.5" hidden="1" customHeight="1" x14ac:dyDescent="0.25">
      <c r="A369" s="60" t="s">
        <v>584</v>
      </c>
      <c r="B369" s="60" t="s">
        <v>585</v>
      </c>
      <c r="C369" s="34">
        <v>4301011875</v>
      </c>
      <c r="D369" s="558">
        <v>4680115884885</v>
      </c>
      <c r="E369" s="559"/>
      <c r="F369" s="59">
        <v>0.8</v>
      </c>
      <c r="G369" s="35">
        <v>15</v>
      </c>
      <c r="H369" s="59">
        <v>12</v>
      </c>
      <c r="I369" s="59">
        <v>12.435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586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587</v>
      </c>
      <c r="B370" s="60" t="s">
        <v>588</v>
      </c>
      <c r="C370" s="34">
        <v>4301011871</v>
      </c>
      <c r="D370" s="558">
        <v>4680115884908</v>
      </c>
      <c r="E370" s="559"/>
      <c r="F370" s="59">
        <v>0.4</v>
      </c>
      <c r="G370" s="35">
        <v>10</v>
      </c>
      <c r="H370" s="59">
        <v>4</v>
      </c>
      <c r="I370" s="59">
        <v>4.21</v>
      </c>
      <c r="J370" s="35">
        <v>132</v>
      </c>
      <c r="K370" s="35" t="s">
        <v>111</v>
      </c>
      <c r="L370" s="35"/>
      <c r="M370" s="36" t="s">
        <v>68</v>
      </c>
      <c r="N370" s="36"/>
      <c r="O370" s="35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/>
      <c r="AB370" s="66"/>
      <c r="AC370" s="429" t="s">
        <v>586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40" t="s">
        <v>72</v>
      </c>
      <c r="X371" s="41">
        <f>IFERROR(X368/H368,"0")+IFERROR(X369/H369,"0")+IFERROR(X370/H370,"0")</f>
        <v>0</v>
      </c>
      <c r="Y371" s="41">
        <f>IFERROR(Y368/H368,"0")+IFERROR(Y369/H369,"0")+IFERROR(Y370/H370,"0")</f>
        <v>0</v>
      </c>
      <c r="Z371" s="41">
        <f>IFERROR(IF(Z368="",0,Z368),"0")+IFERROR(IF(Z369="",0,Z369),"0")+IFERROR(IF(Z370="",0,Z370),"0")</f>
        <v>0</v>
      </c>
      <c r="AA371" s="64"/>
      <c r="AB371" s="64"/>
      <c r="AC371" s="6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40" t="s">
        <v>69</v>
      </c>
      <c r="X372" s="41">
        <f>IFERROR(SUM(X368:X370),"0")</f>
        <v>0</v>
      </c>
      <c r="Y372" s="41">
        <f>IFERROR(SUM(Y368:Y370),"0")</f>
        <v>0</v>
      </c>
      <c r="Z372" s="40"/>
      <c r="AA372" s="64"/>
      <c r="AB372" s="64"/>
      <c r="AC372" s="6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63"/>
      <c r="AB373" s="63"/>
      <c r="AC373" s="63"/>
    </row>
    <row r="374" spans="1:68" ht="27" hidden="1" customHeight="1" x14ac:dyDescent="0.25">
      <c r="A374" s="60" t="s">
        <v>589</v>
      </c>
      <c r="B374" s="60" t="s">
        <v>590</v>
      </c>
      <c r="C374" s="34">
        <v>4301031303</v>
      </c>
      <c r="D374" s="558">
        <v>4607091384802</v>
      </c>
      <c r="E374" s="559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111</v>
      </c>
      <c r="L374" s="35"/>
      <c r="M374" s="36" t="s">
        <v>68</v>
      </c>
      <c r="N374" s="36"/>
      <c r="O374" s="35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31" t="s">
        <v>591</v>
      </c>
      <c r="AG374" s="75"/>
      <c r="AJ374" s="79"/>
      <c r="AK374" s="79">
        <v>0</v>
      </c>
      <c r="BB374" s="43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40" t="s">
        <v>72</v>
      </c>
      <c r="X375" s="41">
        <f>IFERROR(X374/H374,"0")</f>
        <v>0</v>
      </c>
      <c r="Y375" s="41">
        <f>IFERROR(Y374/H374,"0")</f>
        <v>0</v>
      </c>
      <c r="Z375" s="41">
        <f>IFERROR(IF(Z374="",0,Z374),"0")</f>
        <v>0</v>
      </c>
      <c r="AA375" s="64"/>
      <c r="AB375" s="64"/>
      <c r="AC375" s="6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40" t="s">
        <v>69</v>
      </c>
      <c r="X376" s="41">
        <f>IFERROR(SUM(X374:X374),"0")</f>
        <v>0</v>
      </c>
      <c r="Y376" s="41">
        <f>IFERROR(SUM(Y374:Y374),"0")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63"/>
      <c r="AB377" s="63"/>
      <c r="AC377" s="63"/>
    </row>
    <row r="378" spans="1:68" ht="27" customHeight="1" x14ac:dyDescent="0.25">
      <c r="A378" s="60" t="s">
        <v>592</v>
      </c>
      <c r="B378" s="60" t="s">
        <v>593</v>
      </c>
      <c r="C378" s="34">
        <v>4301051899</v>
      </c>
      <c r="D378" s="558">
        <v>4607091384246</v>
      </c>
      <c r="E378" s="559"/>
      <c r="F378" s="59">
        <v>1.5</v>
      </c>
      <c r="G378" s="35">
        <v>6</v>
      </c>
      <c r="H378" s="59">
        <v>9</v>
      </c>
      <c r="I378" s="59">
        <v>9.5190000000000001</v>
      </c>
      <c r="J378" s="35">
        <v>64</v>
      </c>
      <c r="K378" s="35" t="s">
        <v>106</v>
      </c>
      <c r="L378" s="35"/>
      <c r="M378" s="36" t="s">
        <v>77</v>
      </c>
      <c r="N378" s="36"/>
      <c r="O378" s="35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7"/>
      <c r="V378" s="37"/>
      <c r="W378" s="38" t="s">
        <v>69</v>
      </c>
      <c r="X378" s="56">
        <v>800</v>
      </c>
      <c r="Y378" s="53">
        <f>IFERROR(IF(X378="",0,CEILING((X378/$H378),1)*$H378),"")</f>
        <v>801</v>
      </c>
      <c r="Z378" s="39">
        <f>IFERROR(IF(Y378=0,"",ROUNDUP(Y378/H378,0)*0.01898),"")</f>
        <v>1.6892199999999999</v>
      </c>
      <c r="AA378" s="65"/>
      <c r="AB378" s="66"/>
      <c r="AC378" s="433" t="s">
        <v>594</v>
      </c>
      <c r="AG378" s="75"/>
      <c r="AJ378" s="79"/>
      <c r="AK378" s="79">
        <v>0</v>
      </c>
      <c r="BB378" s="434" t="s">
        <v>1</v>
      </c>
      <c r="BM378" s="75">
        <f>IFERROR(X378*I378/H378,"0")</f>
        <v>846.13333333333333</v>
      </c>
      <c r="BN378" s="75">
        <f>IFERROR(Y378*I378/H378,"0")</f>
        <v>847.19100000000003</v>
      </c>
      <c r="BO378" s="75">
        <f>IFERROR(1/J378*(X378/H378),"0")</f>
        <v>1.3888888888888888</v>
      </c>
      <c r="BP378" s="75">
        <f>IFERROR(1/J378*(Y378/H378),"0")</f>
        <v>1.390625</v>
      </c>
    </row>
    <row r="379" spans="1:68" ht="27" customHeight="1" x14ac:dyDescent="0.25">
      <c r="A379" s="60" t="s">
        <v>595</v>
      </c>
      <c r="B379" s="60" t="s">
        <v>596</v>
      </c>
      <c r="C379" s="34">
        <v>4301051660</v>
      </c>
      <c r="D379" s="558">
        <v>4607091384253</v>
      </c>
      <c r="E379" s="559"/>
      <c r="F379" s="59">
        <v>0.4</v>
      </c>
      <c r="G379" s="35">
        <v>6</v>
      </c>
      <c r="H379" s="59">
        <v>2.4</v>
      </c>
      <c r="I379" s="59">
        <v>2.6640000000000001</v>
      </c>
      <c r="J379" s="35">
        <v>182</v>
      </c>
      <c r="K379" s="35" t="s">
        <v>76</v>
      </c>
      <c r="L379" s="35"/>
      <c r="M379" s="36" t="s">
        <v>77</v>
      </c>
      <c r="N379" s="36"/>
      <c r="O379" s="35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7"/>
      <c r="V379" s="37"/>
      <c r="W379" s="38" t="s">
        <v>69</v>
      </c>
      <c r="X379" s="56">
        <v>300</v>
      </c>
      <c r="Y379" s="53">
        <f>IFERROR(IF(X379="",0,CEILING((X379/$H379),1)*$H379),"")</f>
        <v>300</v>
      </c>
      <c r="Z379" s="39">
        <f>IFERROR(IF(Y379=0,"",ROUNDUP(Y379/H379,0)*0.00651),"")</f>
        <v>0.81374999999999997</v>
      </c>
      <c r="AA379" s="65"/>
      <c r="AB379" s="66"/>
      <c r="AC379" s="435" t="s">
        <v>594</v>
      </c>
      <c r="AG379" s="75"/>
      <c r="AJ379" s="79"/>
      <c r="AK379" s="79">
        <v>0</v>
      </c>
      <c r="BB379" s="436" t="s">
        <v>1</v>
      </c>
      <c r="BM379" s="75">
        <f>IFERROR(X379*I379/H379,"0")</f>
        <v>333.00000000000006</v>
      </c>
      <c r="BN379" s="75">
        <f>IFERROR(Y379*I379/H379,"0")</f>
        <v>333.00000000000006</v>
      </c>
      <c r="BO379" s="75">
        <f>IFERROR(1/J379*(X379/H379),"0")</f>
        <v>0.68681318681318682</v>
      </c>
      <c r="BP379" s="75">
        <f>IFERROR(1/J379*(Y379/H379),"0")</f>
        <v>0.68681318681318682</v>
      </c>
    </row>
    <row r="380" spans="1:68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40" t="s">
        <v>72</v>
      </c>
      <c r="X380" s="41">
        <f>IFERROR(X378/H378,"0")+IFERROR(X379/H379,"0")</f>
        <v>213.88888888888889</v>
      </c>
      <c r="Y380" s="41">
        <f>IFERROR(Y378/H378,"0")+IFERROR(Y379/H379,"0")</f>
        <v>214</v>
      </c>
      <c r="Z380" s="41">
        <f>IFERROR(IF(Z378="",0,Z378),"0")+IFERROR(IF(Z379="",0,Z379),"0")</f>
        <v>2.5029699999999999</v>
      </c>
      <c r="AA380" s="64"/>
      <c r="AB380" s="64"/>
      <c r="AC380" s="64"/>
    </row>
    <row r="381" spans="1:68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40" t="s">
        <v>69</v>
      </c>
      <c r="X381" s="41">
        <f>IFERROR(SUM(X378:X379),"0")</f>
        <v>1100</v>
      </c>
      <c r="Y381" s="41">
        <f>IFERROR(SUM(Y378:Y379),"0")</f>
        <v>1101</v>
      </c>
      <c r="Z381" s="40"/>
      <c r="AA381" s="64"/>
      <c r="AB381" s="64"/>
      <c r="AC381" s="6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63"/>
      <c r="AB382" s="63"/>
      <c r="AC382" s="63"/>
    </row>
    <row r="383" spans="1:68" ht="27" hidden="1" customHeight="1" x14ac:dyDescent="0.25">
      <c r="A383" s="60" t="s">
        <v>597</v>
      </c>
      <c r="B383" s="60" t="s">
        <v>598</v>
      </c>
      <c r="C383" s="34">
        <v>4301060441</v>
      </c>
      <c r="D383" s="558">
        <v>4607091389357</v>
      </c>
      <c r="E383" s="559"/>
      <c r="F383" s="59">
        <v>1.5</v>
      </c>
      <c r="G383" s="35">
        <v>6</v>
      </c>
      <c r="H383" s="59">
        <v>9</v>
      </c>
      <c r="I383" s="59">
        <v>9.4350000000000005</v>
      </c>
      <c r="J383" s="35">
        <v>64</v>
      </c>
      <c r="K383" s="35" t="s">
        <v>106</v>
      </c>
      <c r="L383" s="35"/>
      <c r="M383" s="36" t="s">
        <v>77</v>
      </c>
      <c r="N383" s="36"/>
      <c r="O383" s="35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37" t="s">
        <v>599</v>
      </c>
      <c r="AG383" s="75"/>
      <c r="AJ383" s="79"/>
      <c r="AK383" s="79">
        <v>0</v>
      </c>
      <c r="BB383" s="43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40" t="s">
        <v>72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40" t="s">
        <v>69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52"/>
      <c r="AB386" s="52"/>
      <c r="AC386" s="52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62"/>
      <c r="AB387" s="62"/>
      <c r="AC387" s="62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63"/>
      <c r="AB388" s="63"/>
      <c r="AC388" s="63"/>
    </row>
    <row r="389" spans="1:68" ht="27" hidden="1" customHeight="1" x14ac:dyDescent="0.25">
      <c r="A389" s="60" t="s">
        <v>602</v>
      </c>
      <c r="B389" s="60" t="s">
        <v>603</v>
      </c>
      <c r="C389" s="34">
        <v>4301031405</v>
      </c>
      <c r="D389" s="558">
        <v>4680115886100</v>
      </c>
      <c r="E389" s="559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111</v>
      </c>
      <c r="L389" s="35"/>
      <c r="M389" s="36" t="s">
        <v>68</v>
      </c>
      <c r="N389" s="36"/>
      <c r="O389" s="35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7"/>
      <c r="V389" s="37"/>
      <c r="W389" s="38" t="s">
        <v>69</v>
      </c>
      <c r="X389" s="56">
        <v>0</v>
      </c>
      <c r="Y389" s="53">
        <f t="shared" ref="Y389:Y398" si="52">IFERROR(IF(X389="",0,CEILING((X389/$H389),1)*$H389),"")</f>
        <v>0</v>
      </c>
      <c r="Z389" s="39" t="str">
        <f>IFERROR(IF(Y389=0,"",ROUNDUP(Y389/H389,0)*0.00902),"")</f>
        <v/>
      </c>
      <c r="AA389" s="65"/>
      <c r="AB389" s="66"/>
      <c r="AC389" s="439" t="s">
        <v>604</v>
      </c>
      <c r="AG389" s="75"/>
      <c r="AJ389" s="79"/>
      <c r="AK389" s="79">
        <v>0</v>
      </c>
      <c r="BB389" s="440" t="s">
        <v>1</v>
      </c>
      <c r="BM389" s="75">
        <f t="shared" ref="BM389:BM398" si="53">IFERROR(X389*I389/H389,"0")</f>
        <v>0</v>
      </c>
      <c r="BN389" s="75">
        <f t="shared" ref="BN389:BN398" si="54">IFERROR(Y389*I389/H389,"0")</f>
        <v>0</v>
      </c>
      <c r="BO389" s="75">
        <f t="shared" ref="BO389:BO398" si="55">IFERROR(1/J389*(X389/H389),"0")</f>
        <v>0</v>
      </c>
      <c r="BP389" s="75">
        <f t="shared" ref="BP389:BP398" si="56">IFERROR(1/J389*(Y389/H389),"0")</f>
        <v>0</v>
      </c>
    </row>
    <row r="390" spans="1:68" ht="27" hidden="1" customHeight="1" x14ac:dyDescent="0.25">
      <c r="A390" s="60" t="s">
        <v>605</v>
      </c>
      <c r="B390" s="60" t="s">
        <v>606</v>
      </c>
      <c r="C390" s="34">
        <v>4301031382</v>
      </c>
      <c r="D390" s="558">
        <v>4680115886117</v>
      </c>
      <c r="E390" s="559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7"/>
      <c r="V390" s="37"/>
      <c r="W390" s="38" t="s">
        <v>69</v>
      </c>
      <c r="X390" s="56">
        <v>0</v>
      </c>
      <c r="Y390" s="53">
        <f t="shared" si="52"/>
        <v>0</v>
      </c>
      <c r="Z390" s="39" t="str">
        <f>IFERROR(IF(Y390=0,"",ROUNDUP(Y390/H390,0)*0.00902),"")</f>
        <v/>
      </c>
      <c r="AA390" s="65"/>
      <c r="AB390" s="66"/>
      <c r="AC390" s="441" t="s">
        <v>607</v>
      </c>
      <c r="AG390" s="75"/>
      <c r="AJ390" s="79"/>
      <c r="AK390" s="79">
        <v>0</v>
      </c>
      <c r="BB390" s="442" t="s">
        <v>1</v>
      </c>
      <c r="BM390" s="75">
        <f t="shared" si="53"/>
        <v>0</v>
      </c>
      <c r="BN390" s="75">
        <f t="shared" si="54"/>
        <v>0</v>
      </c>
      <c r="BO390" s="75">
        <f t="shared" si="55"/>
        <v>0</v>
      </c>
      <c r="BP390" s="75">
        <f t="shared" si="56"/>
        <v>0</v>
      </c>
    </row>
    <row r="391" spans="1:68" ht="27" hidden="1" customHeight="1" x14ac:dyDescent="0.25">
      <c r="A391" s="60" t="s">
        <v>605</v>
      </c>
      <c r="B391" s="60" t="s">
        <v>608</v>
      </c>
      <c r="C391" s="34">
        <v>4301031406</v>
      </c>
      <c r="D391" s="558">
        <v>4680115886117</v>
      </c>
      <c r="E391" s="559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607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hidden="1" customHeight="1" x14ac:dyDescent="0.25">
      <c r="A392" s="60" t="s">
        <v>609</v>
      </c>
      <c r="B392" s="60" t="s">
        <v>610</v>
      </c>
      <c r="C392" s="34">
        <v>4301031402</v>
      </c>
      <c r="D392" s="558">
        <v>4680115886124</v>
      </c>
      <c r="E392" s="559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7"/>
      <c r="V392" s="37"/>
      <c r="W392" s="38" t="s">
        <v>69</v>
      </c>
      <c r="X392" s="56">
        <v>0</v>
      </c>
      <c r="Y392" s="53">
        <f t="shared" si="52"/>
        <v>0</v>
      </c>
      <c r="Z392" s="39" t="str">
        <f>IFERROR(IF(Y392=0,"",ROUNDUP(Y392/H392,0)*0.00902),"")</f>
        <v/>
      </c>
      <c r="AA392" s="65"/>
      <c r="AB392" s="66"/>
      <c r="AC392" s="445" t="s">
        <v>611</v>
      </c>
      <c r="AG392" s="75"/>
      <c r="AJ392" s="79"/>
      <c r="AK392" s="79">
        <v>0</v>
      </c>
      <c r="BB392" s="446" t="s">
        <v>1</v>
      </c>
      <c r="BM392" s="75">
        <f t="shared" si="53"/>
        <v>0</v>
      </c>
      <c r="BN392" s="75">
        <f t="shared" si="54"/>
        <v>0</v>
      </c>
      <c r="BO392" s="75">
        <f t="shared" si="55"/>
        <v>0</v>
      </c>
      <c r="BP392" s="75">
        <f t="shared" si="56"/>
        <v>0</v>
      </c>
    </row>
    <row r="393" spans="1:68" ht="27" hidden="1" customHeight="1" x14ac:dyDescent="0.25">
      <c r="A393" s="60" t="s">
        <v>612</v>
      </c>
      <c r="B393" s="60" t="s">
        <v>613</v>
      </c>
      <c r="C393" s="34">
        <v>4301031366</v>
      </c>
      <c r="D393" s="558">
        <v>4680115883147</v>
      </c>
      <c r="E393" s="559"/>
      <c r="F393" s="59">
        <v>0.28000000000000003</v>
      </c>
      <c r="G393" s="35">
        <v>6</v>
      </c>
      <c r="H393" s="59">
        <v>1.68</v>
      </c>
      <c r="I393" s="59">
        <v>1.81</v>
      </c>
      <c r="J393" s="35">
        <v>234</v>
      </c>
      <c r="K393" s="35" t="s">
        <v>67</v>
      </c>
      <c r="L393" s="35"/>
      <c r="M393" s="36" t="s">
        <v>68</v>
      </c>
      <c r="N393" s="36"/>
      <c r="O393" s="35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7"/>
      <c r="V393" s="37"/>
      <c r="W393" s="38" t="s">
        <v>69</v>
      </c>
      <c r="X393" s="56">
        <v>0</v>
      </c>
      <c r="Y393" s="53">
        <f t="shared" si="52"/>
        <v>0</v>
      </c>
      <c r="Z393" s="39" t="str">
        <f t="shared" ref="Z393:Z398" si="57">IFERROR(IF(Y393=0,"",ROUNDUP(Y393/H393,0)*0.00502),"")</f>
        <v/>
      </c>
      <c r="AA393" s="65"/>
      <c r="AB393" s="66"/>
      <c r="AC393" s="447" t="s">
        <v>604</v>
      </c>
      <c r="AG393" s="75"/>
      <c r="AJ393" s="79"/>
      <c r="AK393" s="79">
        <v>0</v>
      </c>
      <c r="BB393" s="448" t="s">
        <v>1</v>
      </c>
      <c r="BM393" s="75">
        <f t="shared" si="53"/>
        <v>0</v>
      </c>
      <c r="BN393" s="75">
        <f t="shared" si="54"/>
        <v>0</v>
      </c>
      <c r="BO393" s="75">
        <f t="shared" si="55"/>
        <v>0</v>
      </c>
      <c r="BP393" s="75">
        <f t="shared" si="56"/>
        <v>0</v>
      </c>
    </row>
    <row r="394" spans="1:68" ht="27" hidden="1" customHeight="1" x14ac:dyDescent="0.25">
      <c r="A394" s="60" t="s">
        <v>614</v>
      </c>
      <c r="B394" s="60" t="s">
        <v>615</v>
      </c>
      <c r="C394" s="34">
        <v>4301031362</v>
      </c>
      <c r="D394" s="558">
        <v>4607091384338</v>
      </c>
      <c r="E394" s="559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si="57"/>
        <v/>
      </c>
      <c r="AA394" s="65"/>
      <c r="AB394" s="66"/>
      <c r="AC394" s="449" t="s">
        <v>604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37.5" hidden="1" customHeight="1" x14ac:dyDescent="0.25">
      <c r="A395" s="60" t="s">
        <v>616</v>
      </c>
      <c r="B395" s="60" t="s">
        <v>617</v>
      </c>
      <c r="C395" s="34">
        <v>4301031361</v>
      </c>
      <c r="D395" s="558">
        <v>4607091389524</v>
      </c>
      <c r="E395" s="559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618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27" hidden="1" customHeight="1" x14ac:dyDescent="0.25">
      <c r="A396" s="60" t="s">
        <v>619</v>
      </c>
      <c r="B396" s="60" t="s">
        <v>620</v>
      </c>
      <c r="C396" s="34">
        <v>4301031364</v>
      </c>
      <c r="D396" s="558">
        <v>4680115883161</v>
      </c>
      <c r="E396" s="559"/>
      <c r="F396" s="59">
        <v>0.28000000000000003</v>
      </c>
      <c r="G396" s="35">
        <v>6</v>
      </c>
      <c r="H396" s="59">
        <v>1.68</v>
      </c>
      <c r="I396" s="59">
        <v>1.81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621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hidden="1" customHeight="1" x14ac:dyDescent="0.25">
      <c r="A397" s="60" t="s">
        <v>622</v>
      </c>
      <c r="B397" s="60" t="s">
        <v>623</v>
      </c>
      <c r="C397" s="34">
        <v>4301031358</v>
      </c>
      <c r="D397" s="558">
        <v>4607091389531</v>
      </c>
      <c r="E397" s="559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624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37.5" hidden="1" customHeight="1" x14ac:dyDescent="0.25">
      <c r="A398" s="60" t="s">
        <v>625</v>
      </c>
      <c r="B398" s="60" t="s">
        <v>626</v>
      </c>
      <c r="C398" s="34">
        <v>4301031360</v>
      </c>
      <c r="D398" s="558">
        <v>4607091384345</v>
      </c>
      <c r="E398" s="559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40" t="s">
        <v>72</v>
      </c>
      <c r="X399" s="41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1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1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40" t="s">
        <v>69</v>
      </c>
      <c r="X400" s="41">
        <f>IFERROR(SUM(X389:X398),"0")</f>
        <v>0</v>
      </c>
      <c r="Y400" s="41">
        <f>IFERROR(SUM(Y389:Y398),"0")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63"/>
      <c r="AB401" s="63"/>
      <c r="AC401" s="63"/>
    </row>
    <row r="402" spans="1:68" ht="27" hidden="1" customHeight="1" x14ac:dyDescent="0.25">
      <c r="A402" s="60" t="s">
        <v>627</v>
      </c>
      <c r="B402" s="60" t="s">
        <v>628</v>
      </c>
      <c r="C402" s="34">
        <v>4301051284</v>
      </c>
      <c r="D402" s="558">
        <v>4607091384352</v>
      </c>
      <c r="E402" s="559"/>
      <c r="F402" s="59">
        <v>0.6</v>
      </c>
      <c r="G402" s="35">
        <v>4</v>
      </c>
      <c r="H402" s="59">
        <v>2.4</v>
      </c>
      <c r="I402" s="59">
        <v>2.6459999999999999</v>
      </c>
      <c r="J402" s="35">
        <v>132</v>
      </c>
      <c r="K402" s="35" t="s">
        <v>111</v>
      </c>
      <c r="L402" s="35"/>
      <c r="M402" s="36" t="s">
        <v>77</v>
      </c>
      <c r="N402" s="36"/>
      <c r="O402" s="35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IFERROR(IF(Y402=0,"",ROUNDUP(Y402/H402,0)*0.00902),"")</f>
        <v/>
      </c>
      <c r="AA402" s="65"/>
      <c r="AB402" s="66"/>
      <c r="AC402" s="459" t="s">
        <v>629</v>
      </c>
      <c r="AG402" s="75"/>
      <c r="AJ402" s="79"/>
      <c r="AK402" s="79">
        <v>0</v>
      </c>
      <c r="BB402" s="460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630</v>
      </c>
      <c r="B403" s="60" t="s">
        <v>631</v>
      </c>
      <c r="C403" s="34">
        <v>4301051431</v>
      </c>
      <c r="D403" s="558">
        <v>4607091389654</v>
      </c>
      <c r="E403" s="559"/>
      <c r="F403" s="59">
        <v>0.33</v>
      </c>
      <c r="G403" s="35">
        <v>6</v>
      </c>
      <c r="H403" s="59">
        <v>1.98</v>
      </c>
      <c r="I403" s="59">
        <v>2.238</v>
      </c>
      <c r="J403" s="35">
        <v>182</v>
      </c>
      <c r="K403" s="35" t="s">
        <v>76</v>
      </c>
      <c r="L403" s="35"/>
      <c r="M403" s="36" t="s">
        <v>77</v>
      </c>
      <c r="N403" s="36"/>
      <c r="O403" s="35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1" t="s">
        <v>632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40" t="s">
        <v>72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40" t="s">
        <v>69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62"/>
      <c r="AB406" s="62"/>
      <c r="AC406" s="62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63"/>
      <c r="AB407" s="63"/>
      <c r="AC407" s="63"/>
    </row>
    <row r="408" spans="1:68" ht="27" hidden="1" customHeight="1" x14ac:dyDescent="0.25">
      <c r="A408" s="60" t="s">
        <v>634</v>
      </c>
      <c r="B408" s="60" t="s">
        <v>635</v>
      </c>
      <c r="C408" s="34">
        <v>4301020319</v>
      </c>
      <c r="D408" s="558">
        <v>4680115885240</v>
      </c>
      <c r="E408" s="559"/>
      <c r="F408" s="59">
        <v>0.35</v>
      </c>
      <c r="G408" s="35">
        <v>6</v>
      </c>
      <c r="H408" s="59">
        <v>2.1</v>
      </c>
      <c r="I408" s="59">
        <v>2.31</v>
      </c>
      <c r="J408" s="35">
        <v>182</v>
      </c>
      <c r="K408" s="35" t="s">
        <v>76</v>
      </c>
      <c r="L408" s="35"/>
      <c r="M408" s="36" t="s">
        <v>68</v>
      </c>
      <c r="N408" s="36"/>
      <c r="O408" s="35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7"/>
      <c r="V408" s="37"/>
      <c r="W408" s="38" t="s">
        <v>69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/>
      <c r="AB408" s="66"/>
      <c r="AC408" s="463" t="s">
        <v>636</v>
      </c>
      <c r="AG408" s="75"/>
      <c r="AJ408" s="79"/>
      <c r="AK408" s="79">
        <v>0</v>
      </c>
      <c r="BB408" s="464" t="s">
        <v>1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40" t="s">
        <v>72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40" t="s">
        <v>69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63"/>
      <c r="AB411" s="63"/>
      <c r="AC411" s="63"/>
    </row>
    <row r="412" spans="1:68" ht="27" hidden="1" customHeight="1" x14ac:dyDescent="0.25">
      <c r="A412" s="60" t="s">
        <v>637</v>
      </c>
      <c r="B412" s="60" t="s">
        <v>638</v>
      </c>
      <c r="C412" s="34">
        <v>4301031403</v>
      </c>
      <c r="D412" s="558">
        <v>4680115886094</v>
      </c>
      <c r="E412" s="559"/>
      <c r="F412" s="59">
        <v>0.9</v>
      </c>
      <c r="G412" s="35">
        <v>6</v>
      </c>
      <c r="H412" s="59">
        <v>5.4</v>
      </c>
      <c r="I412" s="59">
        <v>5.61</v>
      </c>
      <c r="J412" s="35">
        <v>132</v>
      </c>
      <c r="K412" s="35" t="s">
        <v>111</v>
      </c>
      <c r="L412" s="35"/>
      <c r="M412" s="36" t="s">
        <v>107</v>
      </c>
      <c r="N412" s="36"/>
      <c r="O412" s="35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7"/>
      <c r="V412" s="37"/>
      <c r="W412" s="38" t="s">
        <v>69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IFERROR(IF(Y412=0,"",ROUNDUP(Y412/H412,0)*0.00902),"")</f>
        <v/>
      </c>
      <c r="AA412" s="65"/>
      <c r="AB412" s="66"/>
      <c r="AC412" s="465" t="s">
        <v>639</v>
      </c>
      <c r="AG412" s="75"/>
      <c r="AJ412" s="79"/>
      <c r="AK412" s="79">
        <v>0</v>
      </c>
      <c r="BB412" s="466" t="s">
        <v>1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hidden="1" customHeight="1" x14ac:dyDescent="0.25">
      <c r="A413" s="60" t="s">
        <v>640</v>
      </c>
      <c r="B413" s="60" t="s">
        <v>641</v>
      </c>
      <c r="C413" s="34">
        <v>4301031363</v>
      </c>
      <c r="D413" s="558">
        <v>4607091389425</v>
      </c>
      <c r="E413" s="559"/>
      <c r="F413" s="59">
        <v>0.35</v>
      </c>
      <c r="G413" s="35">
        <v>6</v>
      </c>
      <c r="H413" s="59">
        <v>2.1</v>
      </c>
      <c r="I413" s="59">
        <v>2.23</v>
      </c>
      <c r="J413" s="35">
        <v>234</v>
      </c>
      <c r="K413" s="35" t="s">
        <v>67</v>
      </c>
      <c r="L413" s="35"/>
      <c r="M413" s="36" t="s">
        <v>68</v>
      </c>
      <c r="N413" s="36"/>
      <c r="O413" s="35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7"/>
      <c r="V413" s="37"/>
      <c r="W413" s="38" t="s">
        <v>69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IFERROR(IF(Y413=0,"",ROUNDUP(Y413/H413,0)*0.00502),"")</f>
        <v/>
      </c>
      <c r="AA413" s="65"/>
      <c r="AB413" s="66"/>
      <c r="AC413" s="467" t="s">
        <v>642</v>
      </c>
      <c r="AG413" s="75"/>
      <c r="AJ413" s="79"/>
      <c r="AK413" s="79">
        <v>0</v>
      </c>
      <c r="BB413" s="468" t="s">
        <v>1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hidden="1" customHeight="1" x14ac:dyDescent="0.25">
      <c r="A414" s="60" t="s">
        <v>643</v>
      </c>
      <c r="B414" s="60" t="s">
        <v>644</v>
      </c>
      <c r="C414" s="34">
        <v>4301031373</v>
      </c>
      <c r="D414" s="558">
        <v>4680115880771</v>
      </c>
      <c r="E414" s="559"/>
      <c r="F414" s="59">
        <v>0.28000000000000003</v>
      </c>
      <c r="G414" s="35">
        <v>6</v>
      </c>
      <c r="H414" s="59">
        <v>1.68</v>
      </c>
      <c r="I414" s="59">
        <v>1.81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645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646</v>
      </c>
      <c r="B415" s="60" t="s">
        <v>647</v>
      </c>
      <c r="C415" s="34">
        <v>4301031359</v>
      </c>
      <c r="D415" s="558">
        <v>4607091389500</v>
      </c>
      <c r="E415" s="559"/>
      <c r="F415" s="59">
        <v>0.35</v>
      </c>
      <c r="G415" s="35">
        <v>6</v>
      </c>
      <c r="H415" s="59">
        <v>2.1</v>
      </c>
      <c r="I415" s="59">
        <v>2.23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645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40" t="s">
        <v>72</v>
      </c>
      <c r="X416" s="41">
        <f>IFERROR(X412/H412,"0")+IFERROR(X413/H413,"0")+IFERROR(X414/H414,"0")+IFERROR(X415/H415,"0")</f>
        <v>0</v>
      </c>
      <c r="Y416" s="41">
        <f>IFERROR(Y412/H412,"0")+IFERROR(Y413/H413,"0")+IFERROR(Y414/H414,"0")+IFERROR(Y415/H415,"0")</f>
        <v>0</v>
      </c>
      <c r="Z416" s="41">
        <f>IFERROR(IF(Z412="",0,Z412),"0")+IFERROR(IF(Z413="",0,Z413),"0")+IFERROR(IF(Z414="",0,Z414),"0")+IFERROR(IF(Z415="",0,Z415),"0")</f>
        <v>0</v>
      </c>
      <c r="AA416" s="64"/>
      <c r="AB416" s="64"/>
      <c r="AC416" s="6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40" t="s">
        <v>69</v>
      </c>
      <c r="X417" s="41">
        <f>IFERROR(SUM(X412:X415),"0")</f>
        <v>0</v>
      </c>
      <c r="Y417" s="41">
        <f>IFERROR(SUM(Y412:Y415),"0")</f>
        <v>0</v>
      </c>
      <c r="Z417" s="40"/>
      <c r="AA417" s="64"/>
      <c r="AB417" s="64"/>
      <c r="AC417" s="6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62"/>
      <c r="AB418" s="62"/>
      <c r="AC418" s="62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63"/>
      <c r="AB419" s="63"/>
      <c r="AC419" s="63"/>
    </row>
    <row r="420" spans="1:68" ht="27" hidden="1" customHeight="1" x14ac:dyDescent="0.25">
      <c r="A420" s="60" t="s">
        <v>649</v>
      </c>
      <c r="B420" s="60" t="s">
        <v>650</v>
      </c>
      <c r="C420" s="34">
        <v>4301031347</v>
      </c>
      <c r="D420" s="558">
        <v>4680115885110</v>
      </c>
      <c r="E420" s="559"/>
      <c r="F420" s="59">
        <v>0.2</v>
      </c>
      <c r="G420" s="35">
        <v>6</v>
      </c>
      <c r="H420" s="59">
        <v>1.2</v>
      </c>
      <c r="I420" s="59">
        <v>2.1</v>
      </c>
      <c r="J420" s="35">
        <v>182</v>
      </c>
      <c r="K420" s="35" t="s">
        <v>76</v>
      </c>
      <c r="L420" s="35"/>
      <c r="M420" s="36" t="s">
        <v>68</v>
      </c>
      <c r="N420" s="36"/>
      <c r="O420" s="35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7"/>
      <c r="V420" s="37"/>
      <c r="W420" s="38" t="s">
        <v>69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IFERROR(IF(Y420=0,"",ROUNDUP(Y420/H420,0)*0.00651),"")</f>
        <v/>
      </c>
      <c r="AA420" s="65"/>
      <c r="AB420" s="66"/>
      <c r="AC420" s="473" t="s">
        <v>651</v>
      </c>
      <c r="AG420" s="75"/>
      <c r="AJ420" s="79"/>
      <c r="AK420" s="79">
        <v>0</v>
      </c>
      <c r="BB420" s="474" t="s">
        <v>1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40" t="s">
        <v>72</v>
      </c>
      <c r="X421" s="41">
        <f>IFERROR(X420/H420,"0")</f>
        <v>0</v>
      </c>
      <c r="Y421" s="41">
        <f>IFERROR(Y420/H420,"0")</f>
        <v>0</v>
      </c>
      <c r="Z421" s="41">
        <f>IFERROR(IF(Z420="",0,Z420),"0")</f>
        <v>0</v>
      </c>
      <c r="AA421" s="64"/>
      <c r="AB421" s="64"/>
      <c r="AC421" s="6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40" t="s">
        <v>69</v>
      </c>
      <c r="X422" s="41">
        <f>IFERROR(SUM(X420:X420),"0")</f>
        <v>0</v>
      </c>
      <c r="Y422" s="41">
        <f>IFERROR(SUM(Y420:Y420),"0")</f>
        <v>0</v>
      </c>
      <c r="Z422" s="40"/>
      <c r="AA422" s="64"/>
      <c r="AB422" s="64"/>
      <c r="AC422" s="6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62"/>
      <c r="AB423" s="62"/>
      <c r="AC423" s="62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63"/>
      <c r="AB424" s="63"/>
      <c r="AC424" s="63"/>
    </row>
    <row r="425" spans="1:68" ht="27" hidden="1" customHeight="1" x14ac:dyDescent="0.25">
      <c r="A425" s="60" t="s">
        <v>653</v>
      </c>
      <c r="B425" s="60" t="s">
        <v>654</v>
      </c>
      <c r="C425" s="34">
        <v>4301031261</v>
      </c>
      <c r="D425" s="558">
        <v>4680115885103</v>
      </c>
      <c r="E425" s="559"/>
      <c r="F425" s="59">
        <v>0.27</v>
      </c>
      <c r="G425" s="35">
        <v>6</v>
      </c>
      <c r="H425" s="59">
        <v>1.62</v>
      </c>
      <c r="I425" s="59">
        <v>1.8</v>
      </c>
      <c r="J425" s="35">
        <v>182</v>
      </c>
      <c r="K425" s="35" t="s">
        <v>76</v>
      </c>
      <c r="L425" s="35"/>
      <c r="M425" s="36" t="s">
        <v>68</v>
      </c>
      <c r="N425" s="36"/>
      <c r="O425" s="35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7"/>
      <c r="V425" s="37"/>
      <c r="W425" s="38" t="s">
        <v>69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/>
      <c r="AB425" s="66"/>
      <c r="AC425" s="475" t="s">
        <v>655</v>
      </c>
      <c r="AG425" s="75"/>
      <c r="AJ425" s="79"/>
      <c r="AK425" s="79">
        <v>0</v>
      </c>
      <c r="BB425" s="476" t="s">
        <v>1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40" t="s">
        <v>72</v>
      </c>
      <c r="X426" s="41">
        <f>IFERROR(X425/H425,"0")</f>
        <v>0</v>
      </c>
      <c r="Y426" s="41">
        <f>IFERROR(Y425/H425,"0")</f>
        <v>0</v>
      </c>
      <c r="Z426" s="41">
        <f>IFERROR(IF(Z425="",0,Z425),"0")</f>
        <v>0</v>
      </c>
      <c r="AA426" s="64"/>
      <c r="AB426" s="64"/>
      <c r="AC426" s="6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40" t="s">
        <v>69</v>
      </c>
      <c r="X427" s="41">
        <f>IFERROR(SUM(X425:X425),"0")</f>
        <v>0</v>
      </c>
      <c r="Y427" s="41">
        <f>IFERROR(SUM(Y425:Y425),"0")</f>
        <v>0</v>
      </c>
      <c r="Z427" s="40"/>
      <c r="AA427" s="64"/>
      <c r="AB427" s="64"/>
      <c r="AC427" s="6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52"/>
      <c r="AB428" s="52"/>
      <c r="AC428" s="52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62"/>
      <c r="AB429" s="62"/>
      <c r="AC429" s="62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63"/>
      <c r="AB430" s="63"/>
      <c r="AC430" s="63"/>
    </row>
    <row r="431" spans="1:68" ht="27" hidden="1" customHeight="1" x14ac:dyDescent="0.25">
      <c r="A431" s="60" t="s">
        <v>657</v>
      </c>
      <c r="B431" s="60" t="s">
        <v>658</v>
      </c>
      <c r="C431" s="34">
        <v>4301011795</v>
      </c>
      <c r="D431" s="558">
        <v>4607091389067</v>
      </c>
      <c r="E431" s="559"/>
      <c r="F431" s="59">
        <v>0.88</v>
      </c>
      <c r="G431" s="35">
        <v>6</v>
      </c>
      <c r="H431" s="59">
        <v>5.28</v>
      </c>
      <c r="I431" s="59">
        <v>5.64</v>
      </c>
      <c r="J431" s="35">
        <v>104</v>
      </c>
      <c r="K431" s="35" t="s">
        <v>106</v>
      </c>
      <c r="L431" s="35"/>
      <c r="M431" s="36" t="s">
        <v>107</v>
      </c>
      <c r="N431" s="36"/>
      <c r="O431" s="35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7"/>
      <c r="V431" s="37"/>
      <c r="W431" s="38" t="s">
        <v>69</v>
      </c>
      <c r="X431" s="56">
        <v>0</v>
      </c>
      <c r="Y431" s="53">
        <f t="shared" ref="Y431:Y443" si="58">IFERROR(IF(X431="",0,CEILING((X431/$H431),1)*$H431),"")</f>
        <v>0</v>
      </c>
      <c r="Z431" s="39" t="str">
        <f t="shared" ref="Z431:Z437" si="59">IFERROR(IF(Y431=0,"",ROUNDUP(Y431/H431,0)*0.01196),"")</f>
        <v/>
      </c>
      <c r="AA431" s="65"/>
      <c r="AB431" s="66"/>
      <c r="AC431" s="477" t="s">
        <v>659</v>
      </c>
      <c r="AG431" s="75"/>
      <c r="AJ431" s="79"/>
      <c r="AK431" s="79">
        <v>0</v>
      </c>
      <c r="BB431" s="478" t="s">
        <v>1</v>
      </c>
      <c r="BM431" s="75">
        <f t="shared" ref="BM431:BM443" si="60">IFERROR(X431*I431/H431,"0")</f>
        <v>0</v>
      </c>
      <c r="BN431" s="75">
        <f t="shared" ref="BN431:BN443" si="61">IFERROR(Y431*I431/H431,"0")</f>
        <v>0</v>
      </c>
      <c r="BO431" s="75">
        <f t="shared" ref="BO431:BO443" si="62">IFERROR(1/J431*(X431/H431),"0")</f>
        <v>0</v>
      </c>
      <c r="BP431" s="75">
        <f t="shared" ref="BP431:BP443" si="63">IFERROR(1/J431*(Y431/H431),"0")</f>
        <v>0</v>
      </c>
    </row>
    <row r="432" spans="1:68" ht="27" customHeight="1" x14ac:dyDescent="0.25">
      <c r="A432" s="60" t="s">
        <v>660</v>
      </c>
      <c r="B432" s="60" t="s">
        <v>661</v>
      </c>
      <c r="C432" s="34">
        <v>4301011961</v>
      </c>
      <c r="D432" s="558">
        <v>4680115885271</v>
      </c>
      <c r="E432" s="559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7"/>
      <c r="V432" s="37"/>
      <c r="W432" s="38" t="s">
        <v>69</v>
      </c>
      <c r="X432" s="56">
        <v>500</v>
      </c>
      <c r="Y432" s="53">
        <f t="shared" si="58"/>
        <v>501.6</v>
      </c>
      <c r="Z432" s="39">
        <f t="shared" si="59"/>
        <v>1.1362000000000001</v>
      </c>
      <c r="AA432" s="65"/>
      <c r="AB432" s="66"/>
      <c r="AC432" s="479" t="s">
        <v>662</v>
      </c>
      <c r="AG432" s="75"/>
      <c r="AJ432" s="79"/>
      <c r="AK432" s="79">
        <v>0</v>
      </c>
      <c r="BB432" s="480" t="s">
        <v>1</v>
      </c>
      <c r="BM432" s="75">
        <f t="shared" si="60"/>
        <v>534.09090909090912</v>
      </c>
      <c r="BN432" s="75">
        <f t="shared" si="61"/>
        <v>535.79999999999995</v>
      </c>
      <c r="BO432" s="75">
        <f t="shared" si="62"/>
        <v>0.91054778554778548</v>
      </c>
      <c r="BP432" s="75">
        <f t="shared" si="63"/>
        <v>0.91346153846153855</v>
      </c>
    </row>
    <row r="433" spans="1:68" ht="27" customHeight="1" x14ac:dyDescent="0.25">
      <c r="A433" s="60" t="s">
        <v>663</v>
      </c>
      <c r="B433" s="60" t="s">
        <v>664</v>
      </c>
      <c r="C433" s="34">
        <v>4301011376</v>
      </c>
      <c r="D433" s="558">
        <v>4680115885226</v>
      </c>
      <c r="E433" s="559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77</v>
      </c>
      <c r="N433" s="36"/>
      <c r="O433" s="35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7"/>
      <c r="V433" s="37"/>
      <c r="W433" s="38" t="s">
        <v>69</v>
      </c>
      <c r="X433" s="56">
        <v>1000</v>
      </c>
      <c r="Y433" s="53">
        <f t="shared" si="58"/>
        <v>1003.2</v>
      </c>
      <c r="Z433" s="39">
        <f t="shared" si="59"/>
        <v>2.2724000000000002</v>
      </c>
      <c r="AA433" s="65"/>
      <c r="AB433" s="66"/>
      <c r="AC433" s="481" t="s">
        <v>665</v>
      </c>
      <c r="AG433" s="75"/>
      <c r="AJ433" s="79"/>
      <c r="AK433" s="79">
        <v>0</v>
      </c>
      <c r="BB433" s="482" t="s">
        <v>1</v>
      </c>
      <c r="BM433" s="75">
        <f t="shared" si="60"/>
        <v>1068.1818181818182</v>
      </c>
      <c r="BN433" s="75">
        <f t="shared" si="61"/>
        <v>1071.5999999999999</v>
      </c>
      <c r="BO433" s="75">
        <f t="shared" si="62"/>
        <v>1.821095571095571</v>
      </c>
      <c r="BP433" s="75">
        <f t="shared" si="63"/>
        <v>1.8269230769230771</v>
      </c>
    </row>
    <row r="434" spans="1:68" ht="27" hidden="1" customHeight="1" x14ac:dyDescent="0.25">
      <c r="A434" s="60" t="s">
        <v>666</v>
      </c>
      <c r="B434" s="60" t="s">
        <v>667</v>
      </c>
      <c r="C434" s="34">
        <v>4301012145</v>
      </c>
      <c r="D434" s="558">
        <v>4607091383522</v>
      </c>
      <c r="E434" s="559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107</v>
      </c>
      <c r="N434" s="36"/>
      <c r="O434" s="35">
        <v>60</v>
      </c>
      <c r="P434" s="876" t="s">
        <v>668</v>
      </c>
      <c r="Q434" s="563"/>
      <c r="R434" s="563"/>
      <c r="S434" s="563"/>
      <c r="T434" s="564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669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16.5" hidden="1" customHeight="1" x14ac:dyDescent="0.25">
      <c r="A435" s="60" t="s">
        <v>670</v>
      </c>
      <c r="B435" s="60" t="s">
        <v>671</v>
      </c>
      <c r="C435" s="34">
        <v>4301011774</v>
      </c>
      <c r="D435" s="558">
        <v>4680115884502</v>
      </c>
      <c r="E435" s="559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672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27" hidden="1" customHeight="1" x14ac:dyDescent="0.25">
      <c r="A436" s="60" t="s">
        <v>673</v>
      </c>
      <c r="B436" s="60" t="s">
        <v>674</v>
      </c>
      <c r="C436" s="34">
        <v>4301011771</v>
      </c>
      <c r="D436" s="558">
        <v>4607091389104</v>
      </c>
      <c r="E436" s="559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675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16.5" hidden="1" customHeight="1" x14ac:dyDescent="0.25">
      <c r="A437" s="60" t="s">
        <v>676</v>
      </c>
      <c r="B437" s="60" t="s">
        <v>677</v>
      </c>
      <c r="C437" s="34">
        <v>4301011799</v>
      </c>
      <c r="D437" s="558">
        <v>4680115884519</v>
      </c>
      <c r="E437" s="559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77</v>
      </c>
      <c r="N437" s="36"/>
      <c r="O437" s="35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7"/>
      <c r="V437" s="37"/>
      <c r="W437" s="38" t="s">
        <v>69</v>
      </c>
      <c r="X437" s="56">
        <v>0</v>
      </c>
      <c r="Y437" s="53">
        <f t="shared" si="58"/>
        <v>0</v>
      </c>
      <c r="Z437" s="39" t="str">
        <f t="shared" si="59"/>
        <v/>
      </c>
      <c r="AA437" s="65"/>
      <c r="AB437" s="66"/>
      <c r="AC437" s="489" t="s">
        <v>678</v>
      </c>
      <c r="AG437" s="75"/>
      <c r="AJ437" s="79"/>
      <c r="AK437" s="79">
        <v>0</v>
      </c>
      <c r="BB437" s="490" t="s">
        <v>1</v>
      </c>
      <c r="BM437" s="75">
        <f t="shared" si="60"/>
        <v>0</v>
      </c>
      <c r="BN437" s="75">
        <f t="shared" si="61"/>
        <v>0</v>
      </c>
      <c r="BO437" s="75">
        <f t="shared" si="62"/>
        <v>0</v>
      </c>
      <c r="BP437" s="75">
        <f t="shared" si="63"/>
        <v>0</v>
      </c>
    </row>
    <row r="438" spans="1:68" ht="27" hidden="1" customHeight="1" x14ac:dyDescent="0.25">
      <c r="A438" s="60" t="s">
        <v>679</v>
      </c>
      <c r="B438" s="60" t="s">
        <v>680</v>
      </c>
      <c r="C438" s="34">
        <v>4301012125</v>
      </c>
      <c r="D438" s="558">
        <v>4680115886391</v>
      </c>
      <c r="E438" s="559"/>
      <c r="F438" s="59">
        <v>0.4</v>
      </c>
      <c r="G438" s="35">
        <v>6</v>
      </c>
      <c r="H438" s="59">
        <v>2.4</v>
      </c>
      <c r="I438" s="59">
        <v>2.58</v>
      </c>
      <c r="J438" s="35">
        <v>182</v>
      </c>
      <c r="K438" s="35" t="s">
        <v>76</v>
      </c>
      <c r="L438" s="35"/>
      <c r="M438" s="36" t="s">
        <v>77</v>
      </c>
      <c r="N438" s="36"/>
      <c r="O438" s="35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>IFERROR(IF(Y438=0,"",ROUNDUP(Y438/H438,0)*0.00651),"")</f>
        <v/>
      </c>
      <c r="AA438" s="65"/>
      <c r="AB438" s="66"/>
      <c r="AC438" s="491" t="s">
        <v>659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hidden="1" customHeight="1" x14ac:dyDescent="0.25">
      <c r="A439" s="60" t="s">
        <v>681</v>
      </c>
      <c r="B439" s="60" t="s">
        <v>682</v>
      </c>
      <c r="C439" s="34">
        <v>4301012035</v>
      </c>
      <c r="D439" s="558">
        <v>4680115880603</v>
      </c>
      <c r="E439" s="559"/>
      <c r="F439" s="59">
        <v>0.6</v>
      </c>
      <c r="G439" s="35">
        <v>8</v>
      </c>
      <c r="H439" s="59">
        <v>4.8</v>
      </c>
      <c r="I439" s="59">
        <v>6.93</v>
      </c>
      <c r="J439" s="35">
        <v>132</v>
      </c>
      <c r="K439" s="35" t="s">
        <v>111</v>
      </c>
      <c r="L439" s="35"/>
      <c r="M439" s="36" t="s">
        <v>107</v>
      </c>
      <c r="N439" s="36"/>
      <c r="O439" s="35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IFERROR(IF(Y439=0,"",ROUNDUP(Y439/H439,0)*0.00902),"")</f>
        <v/>
      </c>
      <c r="AA439" s="65"/>
      <c r="AB439" s="66"/>
      <c r="AC439" s="493" t="s">
        <v>659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hidden="1" customHeight="1" x14ac:dyDescent="0.25">
      <c r="A440" s="60" t="s">
        <v>683</v>
      </c>
      <c r="B440" s="60" t="s">
        <v>684</v>
      </c>
      <c r="C440" s="34">
        <v>4301012146</v>
      </c>
      <c r="D440" s="558">
        <v>4607091389999</v>
      </c>
      <c r="E440" s="559"/>
      <c r="F440" s="59">
        <v>0.6</v>
      </c>
      <c r="G440" s="35">
        <v>8</v>
      </c>
      <c r="H440" s="59">
        <v>4.8</v>
      </c>
      <c r="I440" s="59">
        <v>5.01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698" t="s">
        <v>685</v>
      </c>
      <c r="Q440" s="563"/>
      <c r="R440" s="563"/>
      <c r="S440" s="563"/>
      <c r="T440" s="564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hidden="1" customHeight="1" x14ac:dyDescent="0.25">
      <c r="A441" s="60" t="s">
        <v>686</v>
      </c>
      <c r="B441" s="60" t="s">
        <v>687</v>
      </c>
      <c r="C441" s="34">
        <v>4301012036</v>
      </c>
      <c r="D441" s="558">
        <v>4680115882782</v>
      </c>
      <c r="E441" s="559"/>
      <c r="F441" s="59">
        <v>0.6</v>
      </c>
      <c r="G441" s="35">
        <v>8</v>
      </c>
      <c r="H441" s="59">
        <v>4.8</v>
      </c>
      <c r="I441" s="59">
        <v>6.96</v>
      </c>
      <c r="J441" s="35">
        <v>120</v>
      </c>
      <c r="K441" s="35" t="s">
        <v>111</v>
      </c>
      <c r="L441" s="35"/>
      <c r="M441" s="36" t="s">
        <v>107</v>
      </c>
      <c r="N441" s="36"/>
      <c r="O441" s="35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IFERROR(IF(Y441=0,"",ROUNDUP(Y441/H441,0)*0.00937),"")</f>
        <v/>
      </c>
      <c r="AA441" s="65"/>
      <c r="AB441" s="66"/>
      <c r="AC441" s="497" t="s">
        <v>662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hidden="1" customHeight="1" x14ac:dyDescent="0.25">
      <c r="A442" s="60" t="s">
        <v>688</v>
      </c>
      <c r="B442" s="60" t="s">
        <v>689</v>
      </c>
      <c r="C442" s="34">
        <v>4301012050</v>
      </c>
      <c r="D442" s="558">
        <v>4680115885479</v>
      </c>
      <c r="E442" s="559"/>
      <c r="F442" s="59">
        <v>0.4</v>
      </c>
      <c r="G442" s="35">
        <v>6</v>
      </c>
      <c r="H442" s="59">
        <v>2.4</v>
      </c>
      <c r="I442" s="59">
        <v>2.58</v>
      </c>
      <c r="J442" s="35">
        <v>182</v>
      </c>
      <c r="K442" s="35" t="s">
        <v>76</v>
      </c>
      <c r="L442" s="35"/>
      <c r="M442" s="36" t="s">
        <v>107</v>
      </c>
      <c r="N442" s="36"/>
      <c r="O442" s="35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IFERROR(IF(Y442=0,"",ROUNDUP(Y442/H442,0)*0.00651),"")</f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690</v>
      </c>
      <c r="B443" s="60" t="s">
        <v>691</v>
      </c>
      <c r="C443" s="34">
        <v>4301012034</v>
      </c>
      <c r="D443" s="558">
        <v>4607091389982</v>
      </c>
      <c r="E443" s="559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7"/>
      <c r="V443" s="37"/>
      <c r="W443" s="38" t="s">
        <v>69</v>
      </c>
      <c r="X443" s="56">
        <v>300</v>
      </c>
      <c r="Y443" s="53">
        <f t="shared" si="58"/>
        <v>302.39999999999998</v>
      </c>
      <c r="Z443" s="39">
        <f>IFERROR(IF(Y443=0,"",ROUNDUP(Y443/H443,0)*0.00937),"")</f>
        <v>0.59031</v>
      </c>
      <c r="AA443" s="65"/>
      <c r="AB443" s="66"/>
      <c r="AC443" s="501" t="s">
        <v>675</v>
      </c>
      <c r="AG443" s="75"/>
      <c r="AJ443" s="79"/>
      <c r="AK443" s="79">
        <v>0</v>
      </c>
      <c r="BB443" s="502" t="s">
        <v>1</v>
      </c>
      <c r="BM443" s="75">
        <f t="shared" si="60"/>
        <v>435</v>
      </c>
      <c r="BN443" s="75">
        <f t="shared" si="61"/>
        <v>438.47999999999996</v>
      </c>
      <c r="BO443" s="75">
        <f t="shared" si="62"/>
        <v>0.52083333333333337</v>
      </c>
      <c r="BP443" s="75">
        <f t="shared" si="63"/>
        <v>0.52500000000000002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40" t="s">
        <v>72</v>
      </c>
      <c r="X444" s="41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346.59090909090907</v>
      </c>
      <c r="Y444" s="41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348</v>
      </c>
      <c r="Z444" s="41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3.9989100000000004</v>
      </c>
      <c r="AA444" s="64"/>
      <c r="AB444" s="64"/>
      <c r="AC444" s="6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40" t="s">
        <v>69</v>
      </c>
      <c r="X445" s="41">
        <f>IFERROR(SUM(X431:X443),"0")</f>
        <v>1800</v>
      </c>
      <c r="Y445" s="41">
        <f>IFERROR(SUM(Y431:Y443),"0")</f>
        <v>1807.2000000000003</v>
      </c>
      <c r="Z445" s="40"/>
      <c r="AA445" s="64"/>
      <c r="AB445" s="64"/>
      <c r="AC445" s="6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63"/>
      <c r="AB446" s="63"/>
      <c r="AC446" s="63"/>
    </row>
    <row r="447" spans="1:68" ht="16.5" customHeight="1" x14ac:dyDescent="0.25">
      <c r="A447" s="60" t="s">
        <v>692</v>
      </c>
      <c r="B447" s="60" t="s">
        <v>693</v>
      </c>
      <c r="C447" s="34">
        <v>4301020334</v>
      </c>
      <c r="D447" s="558">
        <v>4607091388930</v>
      </c>
      <c r="E447" s="559"/>
      <c r="F447" s="59">
        <v>0.88</v>
      </c>
      <c r="G447" s="35">
        <v>6</v>
      </c>
      <c r="H447" s="59">
        <v>5.28</v>
      </c>
      <c r="I447" s="59">
        <v>5.64</v>
      </c>
      <c r="J447" s="35">
        <v>104</v>
      </c>
      <c r="K447" s="35" t="s">
        <v>106</v>
      </c>
      <c r="L447" s="35"/>
      <c r="M447" s="36" t="s">
        <v>77</v>
      </c>
      <c r="N447" s="36"/>
      <c r="O447" s="35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7"/>
      <c r="V447" s="37"/>
      <c r="W447" s="38" t="s">
        <v>69</v>
      </c>
      <c r="X447" s="56">
        <v>1000</v>
      </c>
      <c r="Y447" s="53">
        <f>IFERROR(IF(X447="",0,CEILING((X447/$H447),1)*$H447),"")</f>
        <v>1003.2</v>
      </c>
      <c r="Z447" s="39">
        <f>IFERROR(IF(Y447=0,"",ROUNDUP(Y447/H447,0)*0.01196),"")</f>
        <v>2.2724000000000002</v>
      </c>
      <c r="AA447" s="65"/>
      <c r="AB447" s="66"/>
      <c r="AC447" s="503" t="s">
        <v>694</v>
      </c>
      <c r="AG447" s="75"/>
      <c r="AJ447" s="79"/>
      <c r="AK447" s="79">
        <v>0</v>
      </c>
      <c r="BB447" s="504" t="s">
        <v>1</v>
      </c>
      <c r="BM447" s="75">
        <f>IFERROR(X447*I447/H447,"0")</f>
        <v>1068.1818181818182</v>
      </c>
      <c r="BN447" s="75">
        <f>IFERROR(Y447*I447/H447,"0")</f>
        <v>1071.5999999999999</v>
      </c>
      <c r="BO447" s="75">
        <f>IFERROR(1/J447*(X447/H447),"0")</f>
        <v>1.821095571095571</v>
      </c>
      <c r="BP447" s="75">
        <f>IFERROR(1/J447*(Y447/H447),"0")</f>
        <v>1.8269230769230771</v>
      </c>
    </row>
    <row r="448" spans="1:68" ht="16.5" hidden="1" customHeight="1" x14ac:dyDescent="0.25">
      <c r="A448" s="60" t="s">
        <v>695</v>
      </c>
      <c r="B448" s="60" t="s">
        <v>696</v>
      </c>
      <c r="C448" s="34">
        <v>4301020384</v>
      </c>
      <c r="D448" s="558">
        <v>4680115886407</v>
      </c>
      <c r="E448" s="559"/>
      <c r="F448" s="59">
        <v>0.4</v>
      </c>
      <c r="G448" s="35">
        <v>6</v>
      </c>
      <c r="H448" s="59">
        <v>2.4</v>
      </c>
      <c r="I448" s="59">
        <v>2.58</v>
      </c>
      <c r="J448" s="35">
        <v>182</v>
      </c>
      <c r="K448" s="35" t="s">
        <v>76</v>
      </c>
      <c r="L448" s="35"/>
      <c r="M448" s="36" t="s">
        <v>77</v>
      </c>
      <c r="N448" s="36"/>
      <c r="O448" s="35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7"/>
      <c r="V448" s="37"/>
      <c r="W448" s="38" t="s">
        <v>69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IFERROR(IF(Y448=0,"",ROUNDUP(Y448/H448,0)*0.00651),"")</f>
        <v/>
      </c>
      <c r="AA448" s="65"/>
      <c r="AB448" s="66"/>
      <c r="AC448" s="505" t="s">
        <v>694</v>
      </c>
      <c r="AG448" s="75"/>
      <c r="AJ448" s="79"/>
      <c r="AK448" s="79">
        <v>0</v>
      </c>
      <c r="BB448" s="506" t="s">
        <v>1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16.5" hidden="1" customHeight="1" x14ac:dyDescent="0.25">
      <c r="A449" s="60" t="s">
        <v>697</v>
      </c>
      <c r="B449" s="60" t="s">
        <v>698</v>
      </c>
      <c r="C449" s="34">
        <v>4301020385</v>
      </c>
      <c r="D449" s="558">
        <v>4680115880054</v>
      </c>
      <c r="E449" s="559"/>
      <c r="F449" s="59">
        <v>0.6</v>
      </c>
      <c r="G449" s="35">
        <v>8</v>
      </c>
      <c r="H449" s="59">
        <v>4.8</v>
      </c>
      <c r="I449" s="59">
        <v>6.93</v>
      </c>
      <c r="J449" s="35">
        <v>132</v>
      </c>
      <c r="K449" s="35" t="s">
        <v>111</v>
      </c>
      <c r="L449" s="35"/>
      <c r="M449" s="36" t="s">
        <v>107</v>
      </c>
      <c r="N449" s="36"/>
      <c r="O449" s="35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IFERROR(IF(Y449=0,"",ROUNDUP(Y449/H449,0)*0.00902),"")</f>
        <v/>
      </c>
      <c r="AA449" s="65"/>
      <c r="AB449" s="66"/>
      <c r="AC449" s="507" t="s">
        <v>694</v>
      </c>
      <c r="AG449" s="75"/>
      <c r="AJ449" s="79"/>
      <c r="AK449" s="79">
        <v>0</v>
      </c>
      <c r="BB449" s="508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40" t="s">
        <v>72</v>
      </c>
      <c r="X450" s="41">
        <f>IFERROR(X447/H447,"0")+IFERROR(X448/H448,"0")+IFERROR(X449/H449,"0")</f>
        <v>189.39393939393938</v>
      </c>
      <c r="Y450" s="41">
        <f>IFERROR(Y447/H447,"0")+IFERROR(Y448/H448,"0")+IFERROR(Y449/H449,"0")</f>
        <v>190</v>
      </c>
      <c r="Z450" s="41">
        <f>IFERROR(IF(Z447="",0,Z447),"0")+IFERROR(IF(Z448="",0,Z448),"0")+IFERROR(IF(Z449="",0,Z449),"0")</f>
        <v>2.2724000000000002</v>
      </c>
      <c r="AA450" s="64"/>
      <c r="AB450" s="64"/>
      <c r="AC450" s="6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40" t="s">
        <v>69</v>
      </c>
      <c r="X451" s="41">
        <f>IFERROR(SUM(X447:X449),"0")</f>
        <v>1000</v>
      </c>
      <c r="Y451" s="41">
        <f>IFERROR(SUM(Y447:Y449),"0")</f>
        <v>1003.2</v>
      </c>
      <c r="Z451" s="40"/>
      <c r="AA451" s="64"/>
      <c r="AB451" s="64"/>
      <c r="AC451" s="6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63"/>
      <c r="AB452" s="63"/>
      <c r="AC452" s="63"/>
    </row>
    <row r="453" spans="1:68" ht="27" hidden="1" customHeight="1" x14ac:dyDescent="0.25">
      <c r="A453" s="60" t="s">
        <v>699</v>
      </c>
      <c r="B453" s="60" t="s">
        <v>700</v>
      </c>
      <c r="C453" s="34">
        <v>4301031349</v>
      </c>
      <c r="D453" s="558">
        <v>4680115883116</v>
      </c>
      <c r="E453" s="559"/>
      <c r="F453" s="59">
        <v>0.88</v>
      </c>
      <c r="G453" s="35">
        <v>6</v>
      </c>
      <c r="H453" s="59">
        <v>5.28</v>
      </c>
      <c r="I453" s="59">
        <v>5.64</v>
      </c>
      <c r="J453" s="35">
        <v>104</v>
      </c>
      <c r="K453" s="35" t="s">
        <v>106</v>
      </c>
      <c r="L453" s="35"/>
      <c r="M453" s="36" t="s">
        <v>107</v>
      </c>
      <c r="N453" s="36"/>
      <c r="O453" s="35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7"/>
      <c r="V453" s="37"/>
      <c r="W453" s="38" t="s">
        <v>69</v>
      </c>
      <c r="X453" s="56">
        <v>0</v>
      </c>
      <c r="Y453" s="53">
        <f t="shared" ref="Y453:Y458" si="64">IFERROR(IF(X453="",0,CEILING((X453/$H453),1)*$H453),"")</f>
        <v>0</v>
      </c>
      <c r="Z453" s="39" t="str">
        <f>IFERROR(IF(Y453=0,"",ROUNDUP(Y453/H453,0)*0.01196),"")</f>
        <v/>
      </c>
      <c r="AA453" s="65"/>
      <c r="AB453" s="66"/>
      <c r="AC453" s="509" t="s">
        <v>701</v>
      </c>
      <c r="AG453" s="75"/>
      <c r="AJ453" s="79"/>
      <c r="AK453" s="79">
        <v>0</v>
      </c>
      <c r="BB453" s="510" t="s">
        <v>1</v>
      </c>
      <c r="BM453" s="75">
        <f t="shared" ref="BM453:BM458" si="65">IFERROR(X453*I453/H453,"0")</f>
        <v>0</v>
      </c>
      <c r="BN453" s="75">
        <f t="shared" ref="BN453:BN458" si="66">IFERROR(Y453*I453/H453,"0")</f>
        <v>0</v>
      </c>
      <c r="BO453" s="75">
        <f t="shared" ref="BO453:BO458" si="67">IFERROR(1/J453*(X453/H453),"0")</f>
        <v>0</v>
      </c>
      <c r="BP453" s="75">
        <f t="shared" ref="BP453:BP458" si="68">IFERROR(1/J453*(Y453/H453),"0")</f>
        <v>0</v>
      </c>
    </row>
    <row r="454" spans="1:68" ht="27" customHeight="1" x14ac:dyDescent="0.25">
      <c r="A454" s="60" t="s">
        <v>702</v>
      </c>
      <c r="B454" s="60" t="s">
        <v>703</v>
      </c>
      <c r="C454" s="34">
        <v>4301031350</v>
      </c>
      <c r="D454" s="558">
        <v>4680115883093</v>
      </c>
      <c r="E454" s="559"/>
      <c r="F454" s="59">
        <v>0.88</v>
      </c>
      <c r="G454" s="35">
        <v>6</v>
      </c>
      <c r="H454" s="59">
        <v>5.28</v>
      </c>
      <c r="I454" s="59">
        <v>5.64</v>
      </c>
      <c r="J454" s="35">
        <v>104</v>
      </c>
      <c r="K454" s="35" t="s">
        <v>106</v>
      </c>
      <c r="L454" s="35"/>
      <c r="M454" s="36" t="s">
        <v>68</v>
      </c>
      <c r="N454" s="36"/>
      <c r="O454" s="35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7"/>
      <c r="V454" s="37"/>
      <c r="W454" s="38" t="s">
        <v>69</v>
      </c>
      <c r="X454" s="56">
        <v>300</v>
      </c>
      <c r="Y454" s="53">
        <f t="shared" si="64"/>
        <v>300.96000000000004</v>
      </c>
      <c r="Z454" s="39">
        <f>IFERROR(IF(Y454=0,"",ROUNDUP(Y454/H454,0)*0.01196),"")</f>
        <v>0.68171999999999999</v>
      </c>
      <c r="AA454" s="65"/>
      <c r="AB454" s="66"/>
      <c r="AC454" s="511" t="s">
        <v>704</v>
      </c>
      <c r="AG454" s="75"/>
      <c r="AJ454" s="79"/>
      <c r="AK454" s="79">
        <v>0</v>
      </c>
      <c r="BB454" s="512" t="s">
        <v>1</v>
      </c>
      <c r="BM454" s="75">
        <f t="shared" si="65"/>
        <v>320.45454545454544</v>
      </c>
      <c r="BN454" s="75">
        <f t="shared" si="66"/>
        <v>321.48</v>
      </c>
      <c r="BO454" s="75">
        <f t="shared" si="67"/>
        <v>0.54632867132867136</v>
      </c>
      <c r="BP454" s="75">
        <f t="shared" si="68"/>
        <v>0.54807692307692313</v>
      </c>
    </row>
    <row r="455" spans="1:68" ht="27" customHeight="1" x14ac:dyDescent="0.25">
      <c r="A455" s="60" t="s">
        <v>705</v>
      </c>
      <c r="B455" s="60" t="s">
        <v>706</v>
      </c>
      <c r="C455" s="34">
        <v>4301031353</v>
      </c>
      <c r="D455" s="558">
        <v>4680115883109</v>
      </c>
      <c r="E455" s="559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106</v>
      </c>
      <c r="L455" s="35"/>
      <c r="M455" s="36" t="s">
        <v>68</v>
      </c>
      <c r="N455" s="36"/>
      <c r="O455" s="35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7"/>
      <c r="V455" s="37"/>
      <c r="W455" s="38" t="s">
        <v>69</v>
      </c>
      <c r="X455" s="56">
        <v>300</v>
      </c>
      <c r="Y455" s="53">
        <f t="shared" si="64"/>
        <v>300.96000000000004</v>
      </c>
      <c r="Z455" s="39">
        <f>IFERROR(IF(Y455=0,"",ROUNDUP(Y455/H455,0)*0.01196),"")</f>
        <v>0.68171999999999999</v>
      </c>
      <c r="AA455" s="65"/>
      <c r="AB455" s="66"/>
      <c r="AC455" s="513" t="s">
        <v>707</v>
      </c>
      <c r="AG455" s="75"/>
      <c r="AJ455" s="79"/>
      <c r="AK455" s="79">
        <v>0</v>
      </c>
      <c r="BB455" s="514" t="s">
        <v>1</v>
      </c>
      <c r="BM455" s="75">
        <f t="shared" si="65"/>
        <v>320.45454545454544</v>
      </c>
      <c r="BN455" s="75">
        <f t="shared" si="66"/>
        <v>321.48</v>
      </c>
      <c r="BO455" s="75">
        <f t="shared" si="67"/>
        <v>0.54632867132867136</v>
      </c>
      <c r="BP455" s="75">
        <f t="shared" si="68"/>
        <v>0.54807692307692313</v>
      </c>
    </row>
    <row r="456" spans="1:68" ht="27" hidden="1" customHeight="1" x14ac:dyDescent="0.25">
      <c r="A456" s="60" t="s">
        <v>708</v>
      </c>
      <c r="B456" s="60" t="s">
        <v>709</v>
      </c>
      <c r="C456" s="34">
        <v>4301031419</v>
      </c>
      <c r="D456" s="558">
        <v>4680115882072</v>
      </c>
      <c r="E456" s="559"/>
      <c r="F456" s="59">
        <v>0.6</v>
      </c>
      <c r="G456" s="35">
        <v>8</v>
      </c>
      <c r="H456" s="59">
        <v>4.8</v>
      </c>
      <c r="I456" s="59">
        <v>6.93</v>
      </c>
      <c r="J456" s="35">
        <v>132</v>
      </c>
      <c r="K456" s="35" t="s">
        <v>111</v>
      </c>
      <c r="L456" s="35"/>
      <c r="M456" s="36" t="s">
        <v>107</v>
      </c>
      <c r="N456" s="36"/>
      <c r="O456" s="35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7"/>
      <c r="V456" s="37"/>
      <c r="W456" s="38" t="s">
        <v>69</v>
      </c>
      <c r="X456" s="56">
        <v>0</v>
      </c>
      <c r="Y456" s="53">
        <f t="shared" si="64"/>
        <v>0</v>
      </c>
      <c r="Z456" s="39" t="str">
        <f>IFERROR(IF(Y456=0,"",ROUNDUP(Y456/H456,0)*0.00902),"")</f>
        <v/>
      </c>
      <c r="AA456" s="65"/>
      <c r="AB456" s="66"/>
      <c r="AC456" s="515" t="s">
        <v>701</v>
      </c>
      <c r="AG456" s="75"/>
      <c r="AJ456" s="79"/>
      <c r="AK456" s="79">
        <v>0</v>
      </c>
      <c r="BB456" s="516" t="s">
        <v>1</v>
      </c>
      <c r="BM456" s="75">
        <f t="shared" si="65"/>
        <v>0</v>
      </c>
      <c r="BN456" s="75">
        <f t="shared" si="66"/>
        <v>0</v>
      </c>
      <c r="BO456" s="75">
        <f t="shared" si="67"/>
        <v>0</v>
      </c>
      <c r="BP456" s="75">
        <f t="shared" si="68"/>
        <v>0</v>
      </c>
    </row>
    <row r="457" spans="1:68" ht="27" hidden="1" customHeight="1" x14ac:dyDescent="0.25">
      <c r="A457" s="60" t="s">
        <v>710</v>
      </c>
      <c r="B457" s="60" t="s">
        <v>711</v>
      </c>
      <c r="C457" s="34">
        <v>4301031418</v>
      </c>
      <c r="D457" s="558">
        <v>4680115882102</v>
      </c>
      <c r="E457" s="559"/>
      <c r="F457" s="59">
        <v>0.6</v>
      </c>
      <c r="G457" s="35">
        <v>8</v>
      </c>
      <c r="H457" s="59">
        <v>4.8</v>
      </c>
      <c r="I457" s="59">
        <v>6.69</v>
      </c>
      <c r="J457" s="35">
        <v>132</v>
      </c>
      <c r="K457" s="35" t="s">
        <v>111</v>
      </c>
      <c r="L457" s="35"/>
      <c r="M457" s="36" t="s">
        <v>68</v>
      </c>
      <c r="N457" s="36"/>
      <c r="O457" s="35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7"/>
      <c r="V457" s="37"/>
      <c r="W457" s="38" t="s">
        <v>69</v>
      </c>
      <c r="X457" s="56">
        <v>0</v>
      </c>
      <c r="Y457" s="53">
        <f t="shared" si="64"/>
        <v>0</v>
      </c>
      <c r="Z457" s="39" t="str">
        <f>IFERROR(IF(Y457=0,"",ROUNDUP(Y457/H457,0)*0.00902),"")</f>
        <v/>
      </c>
      <c r="AA457" s="65"/>
      <c r="AB457" s="66"/>
      <c r="AC457" s="517" t="s">
        <v>704</v>
      </c>
      <c r="AG457" s="75"/>
      <c r="AJ457" s="79"/>
      <c r="AK457" s="79">
        <v>0</v>
      </c>
      <c r="BB457" s="518" t="s">
        <v>1</v>
      </c>
      <c r="BM457" s="75">
        <f t="shared" si="65"/>
        <v>0</v>
      </c>
      <c r="BN457" s="75">
        <f t="shared" si="66"/>
        <v>0</v>
      </c>
      <c r="BO457" s="75">
        <f t="shared" si="67"/>
        <v>0</v>
      </c>
      <c r="BP457" s="75">
        <f t="shared" si="68"/>
        <v>0</v>
      </c>
    </row>
    <row r="458" spans="1:68" ht="27" hidden="1" customHeight="1" x14ac:dyDescent="0.25">
      <c r="A458" s="60" t="s">
        <v>712</v>
      </c>
      <c r="B458" s="60" t="s">
        <v>713</v>
      </c>
      <c r="C458" s="34">
        <v>4301031417</v>
      </c>
      <c r="D458" s="558">
        <v>4680115882096</v>
      </c>
      <c r="E458" s="559"/>
      <c r="F458" s="59">
        <v>0.6</v>
      </c>
      <c r="G458" s="35">
        <v>8</v>
      </c>
      <c r="H458" s="59">
        <v>4.8</v>
      </c>
      <c r="I458" s="59">
        <v>6.69</v>
      </c>
      <c r="J458" s="35">
        <v>132</v>
      </c>
      <c r="K458" s="35" t="s">
        <v>111</v>
      </c>
      <c r="L458" s="35"/>
      <c r="M458" s="36" t="s">
        <v>68</v>
      </c>
      <c r="N458" s="36"/>
      <c r="O458" s="35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707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40" t="s">
        <v>72</v>
      </c>
      <c r="X459" s="41">
        <f>IFERROR(X453/H453,"0")+IFERROR(X454/H454,"0")+IFERROR(X455/H455,"0")+IFERROR(X456/H456,"0")+IFERROR(X457/H457,"0")+IFERROR(X458/H458,"0")</f>
        <v>113.63636363636363</v>
      </c>
      <c r="Y459" s="41">
        <f>IFERROR(Y453/H453,"0")+IFERROR(Y454/H454,"0")+IFERROR(Y455/H455,"0")+IFERROR(Y456/H456,"0")+IFERROR(Y457/H457,"0")+IFERROR(Y458/H458,"0")</f>
        <v>114.00000000000001</v>
      </c>
      <c r="Z459" s="41">
        <f>IFERROR(IF(Z453="",0,Z453),"0")+IFERROR(IF(Z454="",0,Z454),"0")+IFERROR(IF(Z455="",0,Z455),"0")+IFERROR(IF(Z456="",0,Z456),"0")+IFERROR(IF(Z457="",0,Z457),"0")+IFERROR(IF(Z458="",0,Z458),"0")</f>
        <v>1.36344</v>
      </c>
      <c r="AA459" s="64"/>
      <c r="AB459" s="64"/>
      <c r="AC459" s="6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40" t="s">
        <v>69</v>
      </c>
      <c r="X460" s="41">
        <f>IFERROR(SUM(X453:X458),"0")</f>
        <v>600</v>
      </c>
      <c r="Y460" s="41">
        <f>IFERROR(SUM(Y453:Y458),"0")</f>
        <v>601.92000000000007</v>
      </c>
      <c r="Z460" s="40"/>
      <c r="AA460" s="64"/>
      <c r="AB460" s="64"/>
      <c r="AC460" s="6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63"/>
      <c r="AB461" s="63"/>
      <c r="AC461" s="63"/>
    </row>
    <row r="462" spans="1:68" ht="16.5" hidden="1" customHeight="1" x14ac:dyDescent="0.25">
      <c r="A462" s="60" t="s">
        <v>714</v>
      </c>
      <c r="B462" s="60" t="s">
        <v>715</v>
      </c>
      <c r="C462" s="34">
        <v>4301051232</v>
      </c>
      <c r="D462" s="558">
        <v>4607091383409</v>
      </c>
      <c r="E462" s="559"/>
      <c r="F462" s="59">
        <v>1.3</v>
      </c>
      <c r="G462" s="35">
        <v>6</v>
      </c>
      <c r="H462" s="59">
        <v>7.8</v>
      </c>
      <c r="I462" s="59">
        <v>8.3010000000000002</v>
      </c>
      <c r="J462" s="35">
        <v>64</v>
      </c>
      <c r="K462" s="35" t="s">
        <v>106</v>
      </c>
      <c r="L462" s="35"/>
      <c r="M462" s="36" t="s">
        <v>77</v>
      </c>
      <c r="N462" s="36"/>
      <c r="O462" s="35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7"/>
      <c r="V462" s="37"/>
      <c r="W462" s="38" t="s">
        <v>69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IFERROR(IF(Y462=0,"",ROUNDUP(Y462/H462,0)*0.01898),"")</f>
        <v/>
      </c>
      <c r="AA462" s="65"/>
      <c r="AB462" s="66"/>
      <c r="AC462" s="521" t="s">
        <v>716</v>
      </c>
      <c r="AG462" s="75"/>
      <c r="AJ462" s="79"/>
      <c r="AK462" s="79">
        <v>0</v>
      </c>
      <c r="BB462" s="522" t="s">
        <v>1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16.5" hidden="1" customHeight="1" x14ac:dyDescent="0.25">
      <c r="A463" s="60" t="s">
        <v>717</v>
      </c>
      <c r="B463" s="60" t="s">
        <v>718</v>
      </c>
      <c r="C463" s="34">
        <v>4301051233</v>
      </c>
      <c r="D463" s="558">
        <v>4607091383416</v>
      </c>
      <c r="E463" s="559"/>
      <c r="F463" s="59">
        <v>1.3</v>
      </c>
      <c r="G463" s="35">
        <v>6</v>
      </c>
      <c r="H463" s="59">
        <v>7.8</v>
      </c>
      <c r="I463" s="59">
        <v>8.3010000000000002</v>
      </c>
      <c r="J463" s="35">
        <v>64</v>
      </c>
      <c r="K463" s="35" t="s">
        <v>106</v>
      </c>
      <c r="L463" s="35"/>
      <c r="M463" s="36" t="s">
        <v>77</v>
      </c>
      <c r="N463" s="36"/>
      <c r="O463" s="35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7"/>
      <c r="V463" s="37"/>
      <c r="W463" s="38" t="s">
        <v>69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IFERROR(IF(Y463=0,"",ROUNDUP(Y463/H463,0)*0.01898),"")</f>
        <v/>
      </c>
      <c r="AA463" s="65"/>
      <c r="AB463" s="66"/>
      <c r="AC463" s="523" t="s">
        <v>719</v>
      </c>
      <c r="AG463" s="75"/>
      <c r="AJ463" s="79"/>
      <c r="AK463" s="79">
        <v>0</v>
      </c>
      <c r="BB463" s="524" t="s">
        <v>1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720</v>
      </c>
      <c r="B464" s="60" t="s">
        <v>721</v>
      </c>
      <c r="C464" s="34">
        <v>4301051064</v>
      </c>
      <c r="D464" s="558">
        <v>4680115883536</v>
      </c>
      <c r="E464" s="559"/>
      <c r="F464" s="59">
        <v>0.3</v>
      </c>
      <c r="G464" s="35">
        <v>6</v>
      </c>
      <c r="H464" s="59">
        <v>1.8</v>
      </c>
      <c r="I464" s="59">
        <v>2.0459999999999998</v>
      </c>
      <c r="J464" s="35">
        <v>182</v>
      </c>
      <c r="K464" s="35" t="s">
        <v>76</v>
      </c>
      <c r="L464" s="35"/>
      <c r="M464" s="36" t="s">
        <v>77</v>
      </c>
      <c r="N464" s="36"/>
      <c r="O464" s="35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7"/>
      <c r="V464" s="37"/>
      <c r="W464" s="38" t="s">
        <v>69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/>
      <c r="AB464" s="66"/>
      <c r="AC464" s="525" t="s">
        <v>722</v>
      </c>
      <c r="AG464" s="75"/>
      <c r="AJ464" s="79"/>
      <c r="AK464" s="79">
        <v>0</v>
      </c>
      <c r="BB464" s="526" t="s">
        <v>1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40" t="s">
        <v>72</v>
      </c>
      <c r="X465" s="41">
        <f>IFERROR(X462/H462,"0")+IFERROR(X463/H463,"0")+IFERROR(X464/H464,"0")</f>
        <v>0</v>
      </c>
      <c r="Y465" s="41">
        <f>IFERROR(Y462/H462,"0")+IFERROR(Y463/H463,"0")+IFERROR(Y464/H464,"0")</f>
        <v>0</v>
      </c>
      <c r="Z465" s="41">
        <f>IFERROR(IF(Z462="",0,Z462),"0")+IFERROR(IF(Z463="",0,Z463),"0")+IFERROR(IF(Z464="",0,Z464),"0")</f>
        <v>0</v>
      </c>
      <c r="AA465" s="64"/>
      <c r="AB465" s="64"/>
      <c r="AC465" s="6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40" t="s">
        <v>69</v>
      </c>
      <c r="X466" s="41">
        <f>IFERROR(SUM(X462:X464),"0")</f>
        <v>0</v>
      </c>
      <c r="Y466" s="41">
        <f>IFERROR(SUM(Y462:Y464),"0")</f>
        <v>0</v>
      </c>
      <c r="Z466" s="40"/>
      <c r="AA466" s="64"/>
      <c r="AB466" s="64"/>
      <c r="AC466" s="6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52"/>
      <c r="AB467" s="52"/>
      <c r="AC467" s="52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62"/>
      <c r="AB468" s="62"/>
      <c r="AC468" s="62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63"/>
      <c r="AB469" s="63"/>
      <c r="AC469" s="63"/>
    </row>
    <row r="470" spans="1:68" ht="27" hidden="1" customHeight="1" x14ac:dyDescent="0.25">
      <c r="A470" s="60" t="s">
        <v>724</v>
      </c>
      <c r="B470" s="60" t="s">
        <v>725</v>
      </c>
      <c r="C470" s="34">
        <v>4301011763</v>
      </c>
      <c r="D470" s="558">
        <v>4640242181011</v>
      </c>
      <c r="E470" s="559"/>
      <c r="F470" s="59">
        <v>1.35</v>
      </c>
      <c r="G470" s="35">
        <v>8</v>
      </c>
      <c r="H470" s="59">
        <v>10.8</v>
      </c>
      <c r="I470" s="59">
        <v>11.234999999999999</v>
      </c>
      <c r="J470" s="35">
        <v>64</v>
      </c>
      <c r="K470" s="35" t="s">
        <v>106</v>
      </c>
      <c r="L470" s="35"/>
      <c r="M470" s="36" t="s">
        <v>77</v>
      </c>
      <c r="N470" s="36"/>
      <c r="O470" s="35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7"/>
      <c r="V470" s="37"/>
      <c r="W470" s="38" t="s">
        <v>69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IFERROR(IF(Y470=0,"",ROUNDUP(Y470/H470,0)*0.01898),"")</f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4301011585</v>
      </c>
      <c r="D471" s="558">
        <v>4640242180441</v>
      </c>
      <c r="E471" s="559"/>
      <c r="F471" s="59">
        <v>1.5</v>
      </c>
      <c r="G471" s="35">
        <v>8</v>
      </c>
      <c r="H471" s="59">
        <v>12</v>
      </c>
      <c r="I471" s="59">
        <v>12.435</v>
      </c>
      <c r="J471" s="35">
        <v>64</v>
      </c>
      <c r="K471" s="35" t="s">
        <v>106</v>
      </c>
      <c r="L471" s="35"/>
      <c r="M471" s="36" t="s">
        <v>107</v>
      </c>
      <c r="N471" s="36"/>
      <c r="O471" s="35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7"/>
      <c r="V471" s="37"/>
      <c r="W471" s="38" t="s">
        <v>69</v>
      </c>
      <c r="X471" s="56">
        <v>0</v>
      </c>
      <c r="Y471" s="53">
        <f>IFERROR(IF(X471="",0,CEILING((X471/$H471),1)*$H471),"")</f>
        <v>0</v>
      </c>
      <c r="Z471" s="39" t="str">
        <f>IFERROR(IF(Y471=0,"",ROUNDUP(Y471/H471,0)*0.01898),"")</f>
        <v/>
      </c>
      <c r="AA471" s="65"/>
      <c r="AB471" s="66"/>
      <c r="AC471" s="529" t="s">
        <v>729</v>
      </c>
      <c r="AG471" s="75"/>
      <c r="AJ471" s="79"/>
      <c r="AK471" s="79">
        <v>0</v>
      </c>
      <c r="BB471" s="530" t="s">
        <v>1</v>
      </c>
      <c r="BM471" s="75">
        <f>IFERROR(X471*I471/H471,"0")</f>
        <v>0</v>
      </c>
      <c r="BN471" s="75">
        <f>IFERROR(Y471*I471/H471,"0")</f>
        <v>0</v>
      </c>
      <c r="BO471" s="75">
        <f>IFERROR(1/J471*(X471/H471),"0")</f>
        <v>0</v>
      </c>
      <c r="BP471" s="75">
        <f>IFERROR(1/J471*(Y471/H471),"0")</f>
        <v>0</v>
      </c>
    </row>
    <row r="472" spans="1:68" ht="27" hidden="1" customHeight="1" x14ac:dyDescent="0.25">
      <c r="A472" s="60" t="s">
        <v>730</v>
      </c>
      <c r="B472" s="60" t="s">
        <v>731</v>
      </c>
      <c r="C472" s="34">
        <v>4301011584</v>
      </c>
      <c r="D472" s="558">
        <v>4640242180564</v>
      </c>
      <c r="E472" s="559"/>
      <c r="F472" s="59">
        <v>1.5</v>
      </c>
      <c r="G472" s="35">
        <v>8</v>
      </c>
      <c r="H472" s="59">
        <v>12</v>
      </c>
      <c r="I472" s="59">
        <v>12.435</v>
      </c>
      <c r="J472" s="35">
        <v>64</v>
      </c>
      <c r="K472" s="35" t="s">
        <v>106</v>
      </c>
      <c r="L472" s="35"/>
      <c r="M472" s="36" t="s">
        <v>107</v>
      </c>
      <c r="N472" s="36"/>
      <c r="O472" s="35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31" t="s">
        <v>732</v>
      </c>
      <c r="AG472" s="75"/>
      <c r="AJ472" s="79"/>
      <c r="AK472" s="79">
        <v>0</v>
      </c>
      <c r="BB472" s="53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27" hidden="1" customHeight="1" x14ac:dyDescent="0.25">
      <c r="A473" s="60" t="s">
        <v>733</v>
      </c>
      <c r="B473" s="60" t="s">
        <v>734</v>
      </c>
      <c r="C473" s="34">
        <v>4301011764</v>
      </c>
      <c r="D473" s="558">
        <v>4640242181189</v>
      </c>
      <c r="E473" s="559"/>
      <c r="F473" s="59">
        <v>0.4</v>
      </c>
      <c r="G473" s="35">
        <v>10</v>
      </c>
      <c r="H473" s="59">
        <v>4</v>
      </c>
      <c r="I473" s="59">
        <v>4.21</v>
      </c>
      <c r="J473" s="35">
        <v>132</v>
      </c>
      <c r="K473" s="35" t="s">
        <v>111</v>
      </c>
      <c r="L473" s="35"/>
      <c r="M473" s="36" t="s">
        <v>77</v>
      </c>
      <c r="N473" s="36"/>
      <c r="O473" s="35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IFERROR(IF(Y473=0,"",ROUNDUP(Y473/H473,0)*0.00902),"")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40" t="s">
        <v>72</v>
      </c>
      <c r="X474" s="41">
        <f>IFERROR(X470/H470,"0")+IFERROR(X471/H471,"0")+IFERROR(X472/H472,"0")+IFERROR(X473/H473,"0")</f>
        <v>0</v>
      </c>
      <c r="Y474" s="41">
        <f>IFERROR(Y470/H470,"0")+IFERROR(Y471/H471,"0")+IFERROR(Y472/H472,"0")+IFERROR(Y473/H473,"0")</f>
        <v>0</v>
      </c>
      <c r="Z474" s="41">
        <f>IFERROR(IF(Z470="",0,Z470),"0")+IFERROR(IF(Z471="",0,Z471),"0")+IFERROR(IF(Z472="",0,Z472),"0")+IFERROR(IF(Z473="",0,Z473),"0")</f>
        <v>0</v>
      </c>
      <c r="AA474" s="64"/>
      <c r="AB474" s="64"/>
      <c r="AC474" s="6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40" t="s">
        <v>69</v>
      </c>
      <c r="X475" s="41">
        <f>IFERROR(SUM(X470:X473),"0")</f>
        <v>0</v>
      </c>
      <c r="Y475" s="41">
        <f>IFERROR(SUM(Y470:Y473),"0")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63"/>
      <c r="AB476" s="63"/>
      <c r="AC476" s="63"/>
    </row>
    <row r="477" spans="1:68" ht="27" hidden="1" customHeight="1" x14ac:dyDescent="0.25">
      <c r="A477" s="60" t="s">
        <v>735</v>
      </c>
      <c r="B477" s="60" t="s">
        <v>736</v>
      </c>
      <c r="C477" s="34">
        <v>4301020400</v>
      </c>
      <c r="D477" s="558">
        <v>4640242180519</v>
      </c>
      <c r="E477" s="559"/>
      <c r="F477" s="59">
        <v>1.5</v>
      </c>
      <c r="G477" s="35">
        <v>8</v>
      </c>
      <c r="H477" s="59">
        <v>12</v>
      </c>
      <c r="I477" s="59">
        <v>12.435</v>
      </c>
      <c r="J477" s="35">
        <v>64</v>
      </c>
      <c r="K477" s="35" t="s">
        <v>106</v>
      </c>
      <c r="L477" s="35"/>
      <c r="M477" s="36" t="s">
        <v>107</v>
      </c>
      <c r="N477" s="36"/>
      <c r="O477" s="35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7"/>
      <c r="V477" s="37"/>
      <c r="W477" s="38" t="s">
        <v>69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IFERROR(IF(Y477=0,"",ROUNDUP(Y477/H477,0)*0.01898),"")</f>
        <v/>
      </c>
      <c r="AA477" s="65"/>
      <c r="AB477" s="66"/>
      <c r="AC477" s="535" t="s">
        <v>737</v>
      </c>
      <c r="AG477" s="75"/>
      <c r="AJ477" s="79"/>
      <c r="AK477" s="79">
        <v>0</v>
      </c>
      <c r="BB477" s="536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ht="27" hidden="1" customHeight="1" x14ac:dyDescent="0.25">
      <c r="A478" s="60" t="s">
        <v>738</v>
      </c>
      <c r="B478" s="60" t="s">
        <v>739</v>
      </c>
      <c r="C478" s="34">
        <v>4301020260</v>
      </c>
      <c r="D478" s="558">
        <v>4640242180526</v>
      </c>
      <c r="E478" s="559"/>
      <c r="F478" s="59">
        <v>1.8</v>
      </c>
      <c r="G478" s="35">
        <v>6</v>
      </c>
      <c r="H478" s="59">
        <v>10.8</v>
      </c>
      <c r="I478" s="59">
        <v>11.234999999999999</v>
      </c>
      <c r="J478" s="35">
        <v>64</v>
      </c>
      <c r="K478" s="35" t="s">
        <v>106</v>
      </c>
      <c r="L478" s="35"/>
      <c r="M478" s="36" t="s">
        <v>107</v>
      </c>
      <c r="N478" s="36"/>
      <c r="O478" s="35">
        <v>50</v>
      </c>
      <c r="P478" s="812" t="s">
        <v>740</v>
      </c>
      <c r="Q478" s="563"/>
      <c r="R478" s="563"/>
      <c r="S478" s="563"/>
      <c r="T478" s="564"/>
      <c r="U478" s="37"/>
      <c r="V478" s="37"/>
      <c r="W478" s="38" t="s">
        <v>69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IFERROR(IF(Y478=0,"",ROUNDUP(Y478/H478,0)*0.01898),"")</f>
        <v/>
      </c>
      <c r="AA478" s="65"/>
      <c r="AB478" s="66"/>
      <c r="AC478" s="537" t="s">
        <v>741</v>
      </c>
      <c r="AG478" s="75"/>
      <c r="AJ478" s="79"/>
      <c r="AK478" s="79">
        <v>0</v>
      </c>
      <c r="BB478" s="538" t="s">
        <v>1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742</v>
      </c>
      <c r="B479" s="60" t="s">
        <v>743</v>
      </c>
      <c r="C479" s="34">
        <v>4301020295</v>
      </c>
      <c r="D479" s="558">
        <v>4640242181363</v>
      </c>
      <c r="E479" s="559"/>
      <c r="F479" s="59">
        <v>0.4</v>
      </c>
      <c r="G479" s="35">
        <v>10</v>
      </c>
      <c r="H479" s="59">
        <v>4</v>
      </c>
      <c r="I479" s="59">
        <v>4.21</v>
      </c>
      <c r="J479" s="35">
        <v>132</v>
      </c>
      <c r="K479" s="35" t="s">
        <v>111</v>
      </c>
      <c r="L479" s="35"/>
      <c r="M479" s="36" t="s">
        <v>107</v>
      </c>
      <c r="N479" s="36"/>
      <c r="O479" s="35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7"/>
      <c r="V479" s="37"/>
      <c r="W479" s="38" t="s">
        <v>69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IFERROR(IF(Y479=0,"",ROUNDUP(Y479/H479,0)*0.00902),"")</f>
        <v/>
      </c>
      <c r="AA479" s="65"/>
      <c r="AB479" s="66"/>
      <c r="AC479" s="539" t="s">
        <v>744</v>
      </c>
      <c r="AG479" s="75"/>
      <c r="AJ479" s="79"/>
      <c r="AK479" s="79">
        <v>0</v>
      </c>
      <c r="BB479" s="540" t="s">
        <v>1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40" t="s">
        <v>72</v>
      </c>
      <c r="X480" s="41">
        <f>IFERROR(X477/H477,"0")+IFERROR(X478/H478,"0")+IFERROR(X479/H479,"0")</f>
        <v>0</v>
      </c>
      <c r="Y480" s="41">
        <f>IFERROR(Y477/H477,"0")+IFERROR(Y478/H478,"0")+IFERROR(Y479/H479,"0")</f>
        <v>0</v>
      </c>
      <c r="Z480" s="41">
        <f>IFERROR(IF(Z477="",0,Z477),"0")+IFERROR(IF(Z478="",0,Z478),"0")+IFERROR(IF(Z479="",0,Z479),"0")</f>
        <v>0</v>
      </c>
      <c r="AA480" s="64"/>
      <c r="AB480" s="64"/>
      <c r="AC480" s="6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40" t="s">
        <v>69</v>
      </c>
      <c r="X481" s="41">
        <f>IFERROR(SUM(X477:X479),"0")</f>
        <v>0</v>
      </c>
      <c r="Y481" s="41">
        <f>IFERROR(SUM(Y477:Y479),"0")</f>
        <v>0</v>
      </c>
      <c r="Z481" s="40"/>
      <c r="AA481" s="64"/>
      <c r="AB481" s="64"/>
      <c r="AC481" s="6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63"/>
      <c r="AB482" s="63"/>
      <c r="AC482" s="63"/>
    </row>
    <row r="483" spans="1:68" ht="27" hidden="1" customHeight="1" x14ac:dyDescent="0.25">
      <c r="A483" s="60" t="s">
        <v>745</v>
      </c>
      <c r="B483" s="60" t="s">
        <v>746</v>
      </c>
      <c r="C483" s="34">
        <v>4301031280</v>
      </c>
      <c r="D483" s="558">
        <v>4640242180816</v>
      </c>
      <c r="E483" s="559"/>
      <c r="F483" s="59">
        <v>0.7</v>
      </c>
      <c r="G483" s="35">
        <v>6</v>
      </c>
      <c r="H483" s="59">
        <v>4.2</v>
      </c>
      <c r="I483" s="59">
        <v>4.47</v>
      </c>
      <c r="J483" s="35">
        <v>132</v>
      </c>
      <c r="K483" s="35" t="s">
        <v>111</v>
      </c>
      <c r="L483" s="35"/>
      <c r="M483" s="36" t="s">
        <v>68</v>
      </c>
      <c r="N483" s="36"/>
      <c r="O483" s="35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7"/>
      <c r="V483" s="37"/>
      <c r="W483" s="38" t="s">
        <v>69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/>
      <c r="AB483" s="66"/>
      <c r="AC483" s="541" t="s">
        <v>747</v>
      </c>
      <c r="AG483" s="75"/>
      <c r="AJ483" s="79"/>
      <c r="AK483" s="79">
        <v>0</v>
      </c>
      <c r="BB483" s="542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748</v>
      </c>
      <c r="B484" s="60" t="s">
        <v>749</v>
      </c>
      <c r="C484" s="34">
        <v>4301031244</v>
      </c>
      <c r="D484" s="558">
        <v>4640242180595</v>
      </c>
      <c r="E484" s="559"/>
      <c r="F484" s="59">
        <v>0.7</v>
      </c>
      <c r="G484" s="35">
        <v>6</v>
      </c>
      <c r="H484" s="59">
        <v>4.2</v>
      </c>
      <c r="I484" s="59">
        <v>4.47</v>
      </c>
      <c r="J484" s="35">
        <v>132</v>
      </c>
      <c r="K484" s="35" t="s">
        <v>111</v>
      </c>
      <c r="L484" s="35"/>
      <c r="M484" s="36" t="s">
        <v>68</v>
      </c>
      <c r="N484" s="36"/>
      <c r="O484" s="35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43" t="s">
        <v>750</v>
      </c>
      <c r="AG484" s="75"/>
      <c r="AJ484" s="79"/>
      <c r="AK484" s="79">
        <v>0</v>
      </c>
      <c r="BB484" s="544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40" t="s">
        <v>72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40" t="s">
        <v>69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63"/>
      <c r="AB487" s="63"/>
      <c r="AC487" s="63"/>
    </row>
    <row r="488" spans="1:68" ht="27" customHeight="1" x14ac:dyDescent="0.25">
      <c r="A488" s="60" t="s">
        <v>751</v>
      </c>
      <c r="B488" s="60" t="s">
        <v>752</v>
      </c>
      <c r="C488" s="34">
        <v>4301052046</v>
      </c>
      <c r="D488" s="558">
        <v>4640242180533</v>
      </c>
      <c r="E488" s="559"/>
      <c r="F488" s="59">
        <v>1.5</v>
      </c>
      <c r="G488" s="35">
        <v>6</v>
      </c>
      <c r="H488" s="59">
        <v>9</v>
      </c>
      <c r="I488" s="59">
        <v>9.5190000000000001</v>
      </c>
      <c r="J488" s="35">
        <v>64</v>
      </c>
      <c r="K488" s="35" t="s">
        <v>106</v>
      </c>
      <c r="L488" s="35"/>
      <c r="M488" s="36" t="s">
        <v>93</v>
      </c>
      <c r="N488" s="36"/>
      <c r="O488" s="35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7"/>
      <c r="V488" s="37"/>
      <c r="W488" s="38" t="s">
        <v>69</v>
      </c>
      <c r="X488" s="56">
        <v>400</v>
      </c>
      <c r="Y488" s="53">
        <f>IFERROR(IF(X488="",0,CEILING((X488/$H488),1)*$H488),"")</f>
        <v>405</v>
      </c>
      <c r="Z488" s="39">
        <f>IFERROR(IF(Y488=0,"",ROUNDUP(Y488/H488,0)*0.01898),"")</f>
        <v>0.85409999999999997</v>
      </c>
      <c r="AA488" s="65"/>
      <c r="AB488" s="66"/>
      <c r="AC488" s="545" t="s">
        <v>753</v>
      </c>
      <c r="AG488" s="75"/>
      <c r="AJ488" s="79"/>
      <c r="AK488" s="79">
        <v>0</v>
      </c>
      <c r="BB488" s="546" t="s">
        <v>1</v>
      </c>
      <c r="BM488" s="75">
        <f>IFERROR(X488*I488/H488,"0")</f>
        <v>423.06666666666666</v>
      </c>
      <c r="BN488" s="75">
        <f>IFERROR(Y488*I488/H488,"0")</f>
        <v>428.35500000000002</v>
      </c>
      <c r="BO488" s="75">
        <f>IFERROR(1/J488*(X488/H488),"0")</f>
        <v>0.69444444444444442</v>
      </c>
      <c r="BP488" s="75">
        <f>IFERROR(1/J488*(Y488/H488),"0")</f>
        <v>0.703125</v>
      </c>
    </row>
    <row r="489" spans="1:68" ht="27" hidden="1" customHeight="1" x14ac:dyDescent="0.25">
      <c r="A489" s="60" t="s">
        <v>754</v>
      </c>
      <c r="B489" s="60" t="s">
        <v>755</v>
      </c>
      <c r="C489" s="34">
        <v>4301051920</v>
      </c>
      <c r="D489" s="558">
        <v>4640242181233</v>
      </c>
      <c r="E489" s="559"/>
      <c r="F489" s="59">
        <v>0.3</v>
      </c>
      <c r="G489" s="35">
        <v>6</v>
      </c>
      <c r="H489" s="59">
        <v>1.8</v>
      </c>
      <c r="I489" s="59">
        <v>2.0640000000000001</v>
      </c>
      <c r="J489" s="35">
        <v>182</v>
      </c>
      <c r="K489" s="35" t="s">
        <v>76</v>
      </c>
      <c r="L489" s="35"/>
      <c r="M489" s="36" t="s">
        <v>93</v>
      </c>
      <c r="N489" s="36"/>
      <c r="O489" s="35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IFERROR(IF(Y489=0,"",ROUNDUP(Y489/H489,0)*0.00651),"")</f>
        <v/>
      </c>
      <c r="AA489" s="65"/>
      <c r="AB489" s="66"/>
      <c r="AC489" s="547" t="s">
        <v>753</v>
      </c>
      <c r="AG489" s="75"/>
      <c r="AJ489" s="79"/>
      <c r="AK489" s="79">
        <v>0</v>
      </c>
      <c r="BB489" s="548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40" t="s">
        <v>72</v>
      </c>
      <c r="X490" s="41">
        <f>IFERROR(X488/H488,"0")+IFERROR(X489/H489,"0")</f>
        <v>44.444444444444443</v>
      </c>
      <c r="Y490" s="41">
        <f>IFERROR(Y488/H488,"0")+IFERROR(Y489/H489,"0")</f>
        <v>45</v>
      </c>
      <c r="Z490" s="41">
        <f>IFERROR(IF(Z488="",0,Z488),"0")+IFERROR(IF(Z489="",0,Z489),"0")</f>
        <v>0.85409999999999997</v>
      </c>
      <c r="AA490" s="64"/>
      <c r="AB490" s="64"/>
      <c r="AC490" s="64"/>
    </row>
    <row r="491" spans="1:68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40" t="s">
        <v>69</v>
      </c>
      <c r="X491" s="41">
        <f>IFERROR(SUM(X488:X489),"0")</f>
        <v>400</v>
      </c>
      <c r="Y491" s="41">
        <f>IFERROR(SUM(Y488:Y489),"0")</f>
        <v>405</v>
      </c>
      <c r="Z491" s="40"/>
      <c r="AA491" s="64"/>
      <c r="AB491" s="64"/>
      <c r="AC491" s="6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4301060491</v>
      </c>
      <c r="D493" s="558">
        <v>4640242180120</v>
      </c>
      <c r="E493" s="559"/>
      <c r="F493" s="59">
        <v>1.5</v>
      </c>
      <c r="G493" s="35">
        <v>6</v>
      </c>
      <c r="H493" s="59">
        <v>9</v>
      </c>
      <c r="I493" s="59">
        <v>9.4350000000000005</v>
      </c>
      <c r="J493" s="35">
        <v>64</v>
      </c>
      <c r="K493" s="35" t="s">
        <v>106</v>
      </c>
      <c r="L493" s="35"/>
      <c r="M493" s="36" t="s">
        <v>77</v>
      </c>
      <c r="N493" s="36"/>
      <c r="O493" s="35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49" t="s">
        <v>758</v>
      </c>
      <c r="AG493" s="75"/>
      <c r="AJ493" s="79"/>
      <c r="AK493" s="79">
        <v>0</v>
      </c>
      <c r="BB493" s="550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759</v>
      </c>
      <c r="B494" s="60" t="s">
        <v>760</v>
      </c>
      <c r="C494" s="34">
        <v>4301060493</v>
      </c>
      <c r="D494" s="558">
        <v>4640242180137</v>
      </c>
      <c r="E494" s="559"/>
      <c r="F494" s="59">
        <v>1.5</v>
      </c>
      <c r="G494" s="35">
        <v>6</v>
      </c>
      <c r="H494" s="59">
        <v>9</v>
      </c>
      <c r="I494" s="59">
        <v>9.4350000000000005</v>
      </c>
      <c r="J494" s="35">
        <v>64</v>
      </c>
      <c r="K494" s="35" t="s">
        <v>106</v>
      </c>
      <c r="L494" s="35"/>
      <c r="M494" s="36" t="s">
        <v>77</v>
      </c>
      <c r="N494" s="36"/>
      <c r="O494" s="35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IFERROR(IF(Y494=0,"",ROUNDUP(Y494/H494,0)*0.01898),"")</f>
        <v/>
      </c>
      <c r="AA494" s="65"/>
      <c r="AB494" s="66"/>
      <c r="AC494" s="551" t="s">
        <v>761</v>
      </c>
      <c r="AG494" s="75"/>
      <c r="AJ494" s="79"/>
      <c r="AK494" s="79">
        <v>0</v>
      </c>
      <c r="BB494" s="552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62"/>
      <c r="AB497" s="62"/>
      <c r="AC497" s="62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63"/>
      <c r="AB498" s="63"/>
      <c r="AC498" s="63"/>
    </row>
    <row r="499" spans="1:68" ht="27" hidden="1" customHeight="1" x14ac:dyDescent="0.25">
      <c r="A499" s="60" t="s">
        <v>763</v>
      </c>
      <c r="B499" s="60" t="s">
        <v>764</v>
      </c>
      <c r="C499" s="34">
        <v>4301020314</v>
      </c>
      <c r="D499" s="558">
        <v>4640242180090</v>
      </c>
      <c r="E499" s="559"/>
      <c r="F499" s="59">
        <v>1.5</v>
      </c>
      <c r="G499" s="35">
        <v>8</v>
      </c>
      <c r="H499" s="59">
        <v>12</v>
      </c>
      <c r="I499" s="59">
        <v>12.435</v>
      </c>
      <c r="J499" s="35">
        <v>64</v>
      </c>
      <c r="K499" s="35" t="s">
        <v>106</v>
      </c>
      <c r="L499" s="35"/>
      <c r="M499" s="36" t="s">
        <v>107</v>
      </c>
      <c r="N499" s="36"/>
      <c r="O499" s="35">
        <v>50</v>
      </c>
      <c r="P499" s="855" t="s">
        <v>765</v>
      </c>
      <c r="Q499" s="563"/>
      <c r="R499" s="563"/>
      <c r="S499" s="563"/>
      <c r="T499" s="564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53" t="s">
        <v>766</v>
      </c>
      <c r="AG499" s="75"/>
      <c r="AJ499" s="79"/>
      <c r="AK499" s="79">
        <v>0</v>
      </c>
      <c r="BB499" s="55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40" t="s">
        <v>72</v>
      </c>
      <c r="X500" s="41">
        <f>IFERROR(X499/H499,"0")</f>
        <v>0</v>
      </c>
      <c r="Y500" s="41">
        <f>IFERROR(Y499/H499,"0")</f>
        <v>0</v>
      </c>
      <c r="Z500" s="41">
        <f>IFERROR(IF(Z499="",0,Z499),"0")</f>
        <v>0</v>
      </c>
      <c r="AA500" s="64"/>
      <c r="AB500" s="64"/>
      <c r="AC500" s="6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40" t="s">
        <v>69</v>
      </c>
      <c r="X501" s="41">
        <f>IFERROR(SUM(X499:X499),"0")</f>
        <v>0</v>
      </c>
      <c r="Y501" s="41">
        <f>IFERROR(SUM(Y499:Y499),"0")</f>
        <v>0</v>
      </c>
      <c r="Z501" s="40"/>
      <c r="AA501" s="64"/>
      <c r="AB501" s="64"/>
      <c r="AC501" s="6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40" t="s">
        <v>69</v>
      </c>
      <c r="X502" s="41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15248.8</v>
      </c>
      <c r="Y502" s="41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15352.650000000003</v>
      </c>
      <c r="Z502" s="40"/>
      <c r="AA502" s="64"/>
      <c r="AB502" s="64"/>
      <c r="AC502" s="6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40" t="s">
        <v>69</v>
      </c>
      <c r="X503" s="41">
        <f>IFERROR(SUM(BM22:BM499),"0")</f>
        <v>16385.733351608767</v>
      </c>
      <c r="Y503" s="41">
        <f>IFERROR(SUM(BN22:BN499),"0")</f>
        <v>16496.952000000001</v>
      </c>
      <c r="Z503" s="40"/>
      <c r="AA503" s="64"/>
      <c r="AB503" s="64"/>
      <c r="AC503" s="6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40" t="s">
        <v>770</v>
      </c>
      <c r="X504" s="42">
        <f>ROUNDUP(SUM(BO22:BO499),0)</f>
        <v>28</v>
      </c>
      <c r="Y504" s="42">
        <f>ROUNDUP(SUM(BP22:BP499),0)</f>
        <v>28</v>
      </c>
      <c r="Z504" s="40"/>
      <c r="AA504" s="64"/>
      <c r="AB504" s="64"/>
      <c r="AC504" s="6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40" t="s">
        <v>69</v>
      </c>
      <c r="X505" s="41">
        <f>GrossWeightTotal+PalletQtyTotal*25</f>
        <v>17085.733351608767</v>
      </c>
      <c r="Y505" s="41">
        <f>GrossWeightTotalR+PalletQtyTotalR*25</f>
        <v>17196.952000000001</v>
      </c>
      <c r="Z505" s="40"/>
      <c r="AA505" s="64"/>
      <c r="AB505" s="64"/>
      <c r="AC505" s="6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40" t="s">
        <v>770</v>
      </c>
      <c r="X506" s="41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3337.9509979415316</v>
      </c>
      <c r="Y506" s="41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3357</v>
      </c>
      <c r="Z506" s="40"/>
      <c r="AA506" s="64"/>
      <c r="AB506" s="64"/>
      <c r="AC506" s="6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43" t="s">
        <v>774</v>
      </c>
      <c r="X507" s="40"/>
      <c r="Y507" s="40"/>
      <c r="Z507" s="40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33.300570000000008</v>
      </c>
      <c r="AA507" s="64"/>
      <c r="AB507" s="64"/>
      <c r="AC507" s="64"/>
    </row>
    <row r="508" spans="1:68" ht="13.5" customHeight="1" thickBot="1" x14ac:dyDescent="0.25"/>
    <row r="509" spans="1:68" ht="27" customHeight="1" thickTop="1" thickBot="1" x14ac:dyDescent="0.25">
      <c r="A509" s="44" t="s">
        <v>775</v>
      </c>
      <c r="B509" s="80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80" t="s">
        <v>656</v>
      </c>
      <c r="AA509" s="573" t="s">
        <v>723</v>
      </c>
      <c r="AB509" s="581"/>
      <c r="AC509" s="9"/>
      <c r="AF509" s="1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1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9"/>
      <c r="AF510" s="1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1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9"/>
      <c r="AF511" s="1"/>
    </row>
    <row r="512" spans="1:68" ht="18" customHeight="1" thickTop="1" thickBot="1" x14ac:dyDescent="0.25">
      <c r="A512" s="44" t="s">
        <v>777</v>
      </c>
      <c r="B512" s="50">
        <f>IFERROR(Y22*1,"0")+IFERROR(Y26*1,"0")+IFERROR(Y27*1,"0")+IFERROR(Y28*1,"0")+IFERROR(Y29*1,"0")+IFERROR(Y30*1,"0")+IFERROR(Y31*1,"0")+IFERROR(Y35*1,"0")</f>
        <v>0</v>
      </c>
      <c r="C512" s="50">
        <f>IFERROR(Y41*1,"0")+IFERROR(Y42*1,"0")+IFERROR(Y43*1,"0")+IFERROR(Y47*1,"0")</f>
        <v>554.40000000000009</v>
      </c>
      <c r="D512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694.8</v>
      </c>
      <c r="E512" s="50">
        <f>IFERROR(Y89*1,"0")+IFERROR(Y90*1,"0")+IFERROR(Y91*1,"0")+IFERROR(Y95*1,"0")+IFERROR(Y96*1,"0")+IFERROR(Y97*1,"0")+IFERROR(Y98*1,"0")+IFERROR(Y99*1,"0")</f>
        <v>1234.98</v>
      </c>
      <c r="F512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1957.5</v>
      </c>
      <c r="G512" s="50">
        <f>IFERROR(Y130*1,"0")+IFERROR(Y131*1,"0")+IFERROR(Y135*1,"0")+IFERROR(Y136*1,"0")+IFERROR(Y140*1,"0")+IFERROR(Y141*1,"0")</f>
        <v>403.20000000000005</v>
      </c>
      <c r="H512" s="50">
        <f>IFERROR(Y146*1,"0")+IFERROR(Y150*1,"0")+IFERROR(Y151*1,"0")+IFERROR(Y152*1,"0")</f>
        <v>0</v>
      </c>
      <c r="I512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3285.6</v>
      </c>
      <c r="K512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0">
        <f>IFERROR(Y250*1,"0")+IFERROR(Y251*1,"0")+IFERROR(Y252*1,"0")+IFERROR(Y253*1,"0")+IFERROR(Y254*1,"0")</f>
        <v>0</v>
      </c>
      <c r="M512" s="50">
        <f>IFERROR(Y259*1,"0")+IFERROR(Y260*1,"0")+IFERROR(Y261*1,"0")+IFERROR(Y262*1,"0")</f>
        <v>0</v>
      </c>
      <c r="N512" s="1"/>
      <c r="O512" s="50">
        <f>IFERROR(Y267*1,"0")+IFERROR(Y268*1,"0")+IFERROR(Y269*1,"0")</f>
        <v>201.6</v>
      </c>
      <c r="P512" s="50">
        <f>IFERROR(Y274*1,"0")+IFERROR(Y278*1,"0")</f>
        <v>0</v>
      </c>
      <c r="Q512" s="50">
        <f>IFERROR(Y283*1,"0")</f>
        <v>0</v>
      </c>
      <c r="R512" s="50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251.84999999999997</v>
      </c>
      <c r="S512" s="50">
        <f>IFERROR(Y335*1,"0")+IFERROR(Y336*1,"0")+IFERROR(Y337*1,"0")</f>
        <v>302.40000000000003</v>
      </c>
      <c r="T512" s="50">
        <f>IFERROR(Y343*1,"0")+IFERROR(Y344*1,"0")+IFERROR(Y345*1,"0")+IFERROR(Y346*1,"0")+IFERROR(Y347*1,"0")+IFERROR(Y348*1,"0")+IFERROR(Y349*1,"0")+IFERROR(Y353*1,"0")+IFERROR(Y354*1,"0")+IFERROR(Y358*1,"0")+IFERROR(Y359*1,"0")+IFERROR(Y363*1,"0")</f>
        <v>1548</v>
      </c>
      <c r="U512" s="50">
        <f>IFERROR(Y368*1,"0")+IFERROR(Y369*1,"0")+IFERROR(Y370*1,"0")+IFERROR(Y374*1,"0")+IFERROR(Y378*1,"0")+IFERROR(Y379*1,"0")+IFERROR(Y383*1,"0")</f>
        <v>1101</v>
      </c>
      <c r="V512" s="50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0">
        <f>IFERROR(Y408*1,"0")+IFERROR(Y412*1,"0")+IFERROR(Y413*1,"0")+IFERROR(Y414*1,"0")+IFERROR(Y415*1,"0")</f>
        <v>0</v>
      </c>
      <c r="X512" s="50">
        <f>IFERROR(Y420*1,"0")</f>
        <v>0</v>
      </c>
      <c r="Y512" s="50">
        <f>IFERROR(Y425*1,"0")</f>
        <v>0</v>
      </c>
      <c r="Z512" s="50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3412.3200000000006</v>
      </c>
      <c r="AA512" s="50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405</v>
      </c>
      <c r="AB512" s="50">
        <f>IFERROR(Y499*1,"0")</f>
        <v>0</v>
      </c>
      <c r="AC512" s="9"/>
      <c r="AF512" s="1"/>
    </row>
  </sheetData>
  <sheetProtection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00,00"/>
        <filter val="1 650,00"/>
        <filter val="1 800,00"/>
        <filter val="1 950,00"/>
        <filter val="100,00"/>
        <filter val="100,80"/>
        <filter val="11,11"/>
        <filter val="113,64"/>
        <filter val="12,82"/>
        <filter val="140,93"/>
        <filter val="142,86"/>
        <filter val="144,00"/>
        <filter val="15 248,80"/>
        <filter val="150,00"/>
        <filter val="16 385,73"/>
        <filter val="17 085,73"/>
        <filter val="189,39"/>
        <filter val="200,00"/>
        <filter val="200,80"/>
        <filter val="213,89"/>
        <filter val="240,74"/>
        <filter val="250,00"/>
        <filter val="251,40"/>
        <filter val="27,78"/>
        <filter val="28"/>
        <filter val="3 337,95"/>
        <filter val="300,00"/>
        <filter val="346,59"/>
        <filter val="37,04"/>
        <filter val="400,00"/>
        <filter val="425,93"/>
        <filter val="44,44"/>
        <filter val="450,00"/>
        <filter val="48,00"/>
        <filter val="500,00"/>
        <filter val="544,00"/>
        <filter val="58,82"/>
        <filter val="594,00"/>
        <filter val="600,00"/>
        <filter val="62,50"/>
        <filter val="693,94"/>
        <filter val="694,00"/>
        <filter val="70,00"/>
        <filter val="71,43"/>
        <filter val="720,00"/>
        <filter val="73,04"/>
        <filter val="750,00"/>
        <filter val="800,00"/>
        <filter val="820,00"/>
        <filter val="83,67"/>
        <filter val="900,00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1" t="s">
        <v>779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780</v>
      </c>
      <c r="D6" s="51" t="s">
        <v>781</v>
      </c>
      <c r="E6" s="51"/>
    </row>
    <row r="8" spans="2:8" x14ac:dyDescent="0.2">
      <c r="B8" s="51" t="s">
        <v>19</v>
      </c>
      <c r="C8" s="51" t="s">
        <v>780</v>
      </c>
      <c r="D8" s="51"/>
      <c r="E8" s="51"/>
    </row>
    <row r="10" spans="2:8" x14ac:dyDescent="0.2">
      <c r="B10" s="51" t="s">
        <v>782</v>
      </c>
      <c r="C10" s="51"/>
      <c r="D10" s="51"/>
      <c r="E10" s="51"/>
    </row>
    <row r="11" spans="2:8" x14ac:dyDescent="0.2">
      <c r="B11" s="51" t="s">
        <v>783</v>
      </c>
      <c r="C11" s="51"/>
      <c r="D11" s="51"/>
      <c r="E11" s="51"/>
    </row>
    <row r="12" spans="2:8" x14ac:dyDescent="0.2">
      <c r="B12" s="51" t="s">
        <v>784</v>
      </c>
      <c r="C12" s="51"/>
      <c r="D12" s="51"/>
      <c r="E12" s="51"/>
    </row>
    <row r="13" spans="2:8" x14ac:dyDescent="0.2">
      <c r="B13" s="51" t="s">
        <v>785</v>
      </c>
      <c r="C13" s="51"/>
      <c r="D13" s="51"/>
      <c r="E13" s="51"/>
    </row>
    <row r="14" spans="2:8" x14ac:dyDescent="0.2">
      <c r="B14" s="51" t="s">
        <v>786</v>
      </c>
      <c r="C14" s="51"/>
      <c r="D14" s="51"/>
      <c r="E14" s="51"/>
    </row>
    <row r="15" spans="2:8" x14ac:dyDescent="0.2">
      <c r="B15" s="51" t="s">
        <v>787</v>
      </c>
      <c r="C15" s="51"/>
      <c r="D15" s="51"/>
      <c r="E15" s="51"/>
    </row>
    <row r="16" spans="2:8" x14ac:dyDescent="0.2">
      <c r="B16" s="51" t="s">
        <v>788</v>
      </c>
      <c r="C16" s="51"/>
      <c r="D16" s="51"/>
      <c r="E16" s="51"/>
    </row>
    <row r="17" spans="2:5" x14ac:dyDescent="0.2">
      <c r="B17" s="51" t="s">
        <v>789</v>
      </c>
      <c r="C17" s="51"/>
      <c r="D17" s="51"/>
      <c r="E17" s="51"/>
    </row>
    <row r="18" spans="2:5" x14ac:dyDescent="0.2">
      <c r="B18" s="51" t="s">
        <v>790</v>
      </c>
      <c r="C18" s="51"/>
      <c r="D18" s="51"/>
      <c r="E18" s="51"/>
    </row>
    <row r="19" spans="2:5" x14ac:dyDescent="0.2">
      <c r="B19" s="51" t="s">
        <v>791</v>
      </c>
      <c r="C19" s="51"/>
      <c r="D19" s="51"/>
      <c r="E19" s="51"/>
    </row>
    <row r="20" spans="2:5" x14ac:dyDescent="0.2">
      <c r="B20" s="51" t="s">
        <v>792</v>
      </c>
      <c r="C20" s="51"/>
      <c r="D20" s="51"/>
      <c r="E20" s="51"/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2025-08-30T09:51:14Z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