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148C4A4-B788-4397-A8B0-09C8352E7F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AA502" i="1" s="1"/>
  <c r="P489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Y476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50" i="1" s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Z423" i="1"/>
  <c r="Y423" i="1"/>
  <c r="Y435" i="1" s="1"/>
  <c r="P423" i="1"/>
  <c r="X419" i="1"/>
  <c r="Y418" i="1"/>
  <c r="X418" i="1"/>
  <c r="BP417" i="1"/>
  <c r="BO417" i="1"/>
  <c r="BN417" i="1"/>
  <c r="BM417" i="1"/>
  <c r="Z417" i="1"/>
  <c r="Z418" i="1" s="1"/>
  <c r="Y417" i="1"/>
  <c r="X502" i="1" s="1"/>
  <c r="P417" i="1"/>
  <c r="X414" i="1"/>
  <c r="X413" i="1"/>
  <c r="BO412" i="1"/>
  <c r="BN412" i="1"/>
  <c r="BM412" i="1"/>
  <c r="Z412" i="1"/>
  <c r="Y412" i="1"/>
  <c r="BP412" i="1" s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Y414" i="1" s="1"/>
  <c r="P409" i="1"/>
  <c r="X407" i="1"/>
  <c r="X406" i="1"/>
  <c r="BO405" i="1"/>
  <c r="BM405" i="1"/>
  <c r="Y405" i="1"/>
  <c r="W502" i="1" s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V502" i="1" s="1"/>
  <c r="P386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Y381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Y351" i="1" s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P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02" i="1" s="1"/>
  <c r="P289" i="1"/>
  <c r="X286" i="1"/>
  <c r="X285" i="1"/>
  <c r="BO284" i="1"/>
  <c r="BM284" i="1"/>
  <c r="Y284" i="1"/>
  <c r="Q502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Z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200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H502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2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2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2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2" i="1" s="1"/>
  <c r="X23" i="1"/>
  <c r="X496" i="1" s="1"/>
  <c r="BO22" i="1"/>
  <c r="X494" i="1" s="1"/>
  <c r="BM22" i="1"/>
  <c r="X493" i="1" s="1"/>
  <c r="X495" i="1" s="1"/>
  <c r="Y22" i="1"/>
  <c r="B50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Z63" i="1" s="1"/>
  <c r="BN61" i="1"/>
  <c r="BP61" i="1"/>
  <c r="Z67" i="1"/>
  <c r="Z69" i="1" s="1"/>
  <c r="BN67" i="1"/>
  <c r="BP67" i="1"/>
  <c r="Z73" i="1"/>
  <c r="Z77" i="1" s="1"/>
  <c r="BN73" i="1"/>
  <c r="BP73" i="1"/>
  <c r="Z75" i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2" i="1"/>
  <c r="Z101" i="1"/>
  <c r="Z104" i="1" s="1"/>
  <c r="BN101" i="1"/>
  <c r="BP101" i="1"/>
  <c r="Z103" i="1"/>
  <c r="BN103" i="1"/>
  <c r="Y104" i="1"/>
  <c r="Z107" i="1"/>
  <c r="Z110" i="1" s="1"/>
  <c r="BN107" i="1"/>
  <c r="BP107" i="1"/>
  <c r="Z109" i="1"/>
  <c r="BN109" i="1"/>
  <c r="Y110" i="1"/>
  <c r="Z113" i="1"/>
  <c r="Z117" i="1" s="1"/>
  <c r="BN113" i="1"/>
  <c r="BP113" i="1"/>
  <c r="Z115" i="1"/>
  <c r="BN115" i="1"/>
  <c r="Y118" i="1"/>
  <c r="G502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Y144" i="1"/>
  <c r="Z147" i="1"/>
  <c r="Z149" i="1" s="1"/>
  <c r="BN147" i="1"/>
  <c r="BP147" i="1"/>
  <c r="I502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2" i="1"/>
  <c r="Z182" i="1"/>
  <c r="Z183" i="1" s="1"/>
  <c r="BN182" i="1"/>
  <c r="BP182" i="1"/>
  <c r="Y183" i="1"/>
  <c r="Z186" i="1"/>
  <c r="Z188" i="1" s="1"/>
  <c r="BN186" i="1"/>
  <c r="BP192" i="1"/>
  <c r="BN192" i="1"/>
  <c r="Z192" i="1"/>
  <c r="H9" i="1"/>
  <c r="Y24" i="1"/>
  <c r="Y44" i="1"/>
  <c r="Y57" i="1"/>
  <c r="Y90" i="1"/>
  <c r="Y143" i="1"/>
  <c r="Y189" i="1"/>
  <c r="BP186" i="1"/>
  <c r="Z194" i="1"/>
  <c r="Z199" i="1" s="1"/>
  <c r="BN194" i="1"/>
  <c r="Z196" i="1"/>
  <c r="BN196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Z216" i="1" s="1"/>
  <c r="BN214" i="1"/>
  <c r="BP214" i="1"/>
  <c r="Y217" i="1"/>
  <c r="K502" i="1"/>
  <c r="Z221" i="1"/>
  <c r="Z230" i="1" s="1"/>
  <c r="BN221" i="1"/>
  <c r="Z223" i="1"/>
  <c r="BN223" i="1"/>
  <c r="Z225" i="1"/>
  <c r="BN225" i="1"/>
  <c r="Z227" i="1"/>
  <c r="BN227" i="1"/>
  <c r="Z229" i="1"/>
  <c r="BN229" i="1"/>
  <c r="Y230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61" i="1"/>
  <c r="BN261" i="1"/>
  <c r="Z261" i="1"/>
  <c r="Y231" i="1"/>
  <c r="Z242" i="1"/>
  <c r="BN242" i="1"/>
  <c r="Z244" i="1"/>
  <c r="BN244" i="1"/>
  <c r="L502" i="1"/>
  <c r="Y255" i="1"/>
  <c r="Z251" i="1"/>
  <c r="BN251" i="1"/>
  <c r="BP252" i="1"/>
  <c r="BN252" i="1"/>
  <c r="BP254" i="1"/>
  <c r="BN254" i="1"/>
  <c r="Z254" i="1"/>
  <c r="Y256" i="1"/>
  <c r="M502" i="1"/>
  <c r="Y264" i="1"/>
  <c r="BP259" i="1"/>
  <c r="BN259" i="1"/>
  <c r="Z259" i="1"/>
  <c r="Z263" i="1" s="1"/>
  <c r="Y263" i="1"/>
  <c r="BP268" i="1"/>
  <c r="BN268" i="1"/>
  <c r="Z268" i="1"/>
  <c r="Z270" i="1" s="1"/>
  <c r="Y270" i="1"/>
  <c r="Y277" i="1"/>
  <c r="Y281" i="1"/>
  <c r="Y286" i="1"/>
  <c r="Y295" i="1"/>
  <c r="Y305" i="1"/>
  <c r="Y313" i="1"/>
  <c r="Y319" i="1"/>
  <c r="Y326" i="1"/>
  <c r="Y332" i="1"/>
  <c r="Y339" i="1"/>
  <c r="Y357" i="1"/>
  <c r="Y361" i="1"/>
  <c r="Y372" i="1"/>
  <c r="Y376" i="1"/>
  <c r="Y382" i="1"/>
  <c r="Y396" i="1"/>
  <c r="Y402" i="1"/>
  <c r="Y407" i="1"/>
  <c r="Y413" i="1"/>
  <c r="BN423" i="1"/>
  <c r="BP423" i="1"/>
  <c r="BP427" i="1"/>
  <c r="BN427" i="1"/>
  <c r="Z427" i="1"/>
  <c r="BP431" i="1"/>
  <c r="BN431" i="1"/>
  <c r="Z431" i="1"/>
  <c r="BP439" i="1"/>
  <c r="BN439" i="1"/>
  <c r="Z439" i="1"/>
  <c r="Z441" i="1" s="1"/>
  <c r="BP447" i="1"/>
  <c r="BN447" i="1"/>
  <c r="Z447" i="1"/>
  <c r="BP455" i="1"/>
  <c r="BN455" i="1"/>
  <c r="Z455" i="1"/>
  <c r="Y457" i="1"/>
  <c r="Y466" i="1"/>
  <c r="BP461" i="1"/>
  <c r="BN461" i="1"/>
  <c r="Z461" i="1"/>
  <c r="Z502" i="1"/>
  <c r="Y465" i="1"/>
  <c r="Z471" i="1"/>
  <c r="BP469" i="1"/>
  <c r="BN469" i="1"/>
  <c r="Z469" i="1"/>
  <c r="O502" i="1"/>
  <c r="Y271" i="1"/>
  <c r="P502" i="1"/>
  <c r="Z275" i="1"/>
  <c r="Z276" i="1" s="1"/>
  <c r="BN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Z305" i="1" s="1"/>
  <c r="BN299" i="1"/>
  <c r="Z301" i="1"/>
  <c r="BN301" i="1"/>
  <c r="Z303" i="1"/>
  <c r="BN303" i="1"/>
  <c r="Z309" i="1"/>
  <c r="Z313" i="1" s="1"/>
  <c r="BN309" i="1"/>
  <c r="Z311" i="1"/>
  <c r="BN311" i="1"/>
  <c r="Z317" i="1"/>
  <c r="Z319" i="1" s="1"/>
  <c r="BN317" i="1"/>
  <c r="Z324" i="1"/>
  <c r="Z326" i="1" s="1"/>
  <c r="BN324" i="1"/>
  <c r="Z330" i="1"/>
  <c r="Z332" i="1" s="1"/>
  <c r="BN330" i="1"/>
  <c r="S502" i="1"/>
  <c r="Z337" i="1"/>
  <c r="Z339" i="1" s="1"/>
  <c r="BN337" i="1"/>
  <c r="Y340" i="1"/>
  <c r="T502" i="1"/>
  <c r="Z345" i="1"/>
  <c r="Z351" i="1" s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02" i="1"/>
  <c r="Z370" i="1"/>
  <c r="Z371" i="1" s="1"/>
  <c r="BN370" i="1"/>
  <c r="Y371" i="1"/>
  <c r="Z374" i="1"/>
  <c r="Z376" i="1" s="1"/>
  <c r="BN374" i="1"/>
  <c r="BP374" i="1"/>
  <c r="Z380" i="1"/>
  <c r="Z381" i="1" s="1"/>
  <c r="BN380" i="1"/>
  <c r="Z386" i="1"/>
  <c r="BN386" i="1"/>
  <c r="BP386" i="1"/>
  <c r="Z388" i="1"/>
  <c r="BN388" i="1"/>
  <c r="Z390" i="1"/>
  <c r="BN390" i="1"/>
  <c r="Z392" i="1"/>
  <c r="BN392" i="1"/>
  <c r="Z394" i="1"/>
  <c r="BN394" i="1"/>
  <c r="Y397" i="1"/>
  <c r="Z400" i="1"/>
  <c r="Z401" i="1" s="1"/>
  <c r="BN400" i="1"/>
  <c r="Z405" i="1"/>
  <c r="Z406" i="1" s="1"/>
  <c r="BN405" i="1"/>
  <c r="BP405" i="1"/>
  <c r="Y406" i="1"/>
  <c r="Z409" i="1"/>
  <c r="Z413" i="1" s="1"/>
  <c r="BN409" i="1"/>
  <c r="BP409" i="1"/>
  <c r="Z411" i="1"/>
  <c r="BN411" i="1"/>
  <c r="Y419" i="1"/>
  <c r="Y502" i="1"/>
  <c r="Y436" i="1"/>
  <c r="Z424" i="1"/>
  <c r="Z435" i="1" s="1"/>
  <c r="BN424" i="1"/>
  <c r="BP425" i="1"/>
  <c r="BN425" i="1"/>
  <c r="Z425" i="1"/>
  <c r="BP429" i="1"/>
  <c r="BN429" i="1"/>
  <c r="Z429" i="1"/>
  <c r="BP433" i="1"/>
  <c r="BN433" i="1"/>
  <c r="Z433" i="1"/>
  <c r="BP445" i="1"/>
  <c r="BN445" i="1"/>
  <c r="Z445" i="1"/>
  <c r="Z450" i="1" s="1"/>
  <c r="BP449" i="1"/>
  <c r="BN449" i="1"/>
  <c r="Z449" i="1"/>
  <c r="Y451" i="1"/>
  <c r="Y456" i="1"/>
  <c r="BP453" i="1"/>
  <c r="BN453" i="1"/>
  <c r="Z453" i="1"/>
  <c r="Z456" i="1" s="1"/>
  <c r="BP463" i="1"/>
  <c r="BN463" i="1"/>
  <c r="Z463" i="1"/>
  <c r="Y472" i="1"/>
  <c r="Y471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Z489" i="1"/>
  <c r="Z490" i="1" s="1"/>
  <c r="BN489" i="1"/>
  <c r="BP489" i="1"/>
  <c r="Y490" i="1"/>
  <c r="Y491" i="1"/>
  <c r="Z255" i="1" l="1"/>
  <c r="Z246" i="1"/>
  <c r="Z211" i="1"/>
  <c r="Y496" i="1"/>
  <c r="Y493" i="1"/>
  <c r="Z396" i="1"/>
  <c r="Z295" i="1"/>
  <c r="Z465" i="1"/>
  <c r="Y492" i="1"/>
  <c r="Z96" i="1"/>
  <c r="Z89" i="1"/>
  <c r="Z57" i="1"/>
  <c r="Z43" i="1"/>
  <c r="Z497" i="1" s="1"/>
  <c r="Z31" i="1"/>
  <c r="Y494" i="1"/>
  <c r="Y495" i="1" l="1"/>
</calcChain>
</file>

<file path=xl/sharedStrings.xml><?xml version="1.0" encoding="utf-8"?>
<sst xmlns="http://schemas.openxmlformats.org/spreadsheetml/2006/main" count="2248" uniqueCount="775">
  <si>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</si>
  <si>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</si>
  <si>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</si>
  <si>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</si>
  <si>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</si>
  <si>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</si>
  <si>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</si>
  <si>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</si>
  <si>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</si>
  <si>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</si>
  <si>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</si>
  <si>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</si>
  <si>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</si>
  <si>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</si>
  <si>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</si>
  <si>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</si>
  <si>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</si>
  <si>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</si>
  <si>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</si>
  <si>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</si>
  <si>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</si>
  <si>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</si>
  <si>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</si>
  <si>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</si>
  <si>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</si>
  <si>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</si>
  <si>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</si>
  <si>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</si>
  <si>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</si>
  <si>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</si>
  <si>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</si>
  <si>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</si>
  <si>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</si>
  <si>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</si>
  <si>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</si>
  <si>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</si>
  <si>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</si>
  <si>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</si>
  <si>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</si>
  <si>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</si>
  <si>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</si>
  <si>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</si>
  <si>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</si>
  <si>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</si>
  <si>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</si>
  <si>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</si>
  <si>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</si>
  <si>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</si>
  <si>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</si>
  <si>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</si>
  <si>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</si>
  <si>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</si>
  <si>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</si>
  <si>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</si>
  <si>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</si>
  <si>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</si>
  <si>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</si>
  <si>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</si>
  <si>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</si>
  <si>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</si>
  <si>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</si>
  <si>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</si>
  <si>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</si>
  <si>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</si>
  <si>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</si>
  <si>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</si>
  <si>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</si>
  <si>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</si>
  <si>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</si>
  <si>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</si>
  <si>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</si>
  <si>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</si>
  <si>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</si>
  <si>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</si>
  <si>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</si>
  <si>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</si>
  <si>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</si>
  <si>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Короб, мин. 14</t>
  </si>
  <si>
    <t>СК3</t>
  </si>
  <si>
    <t>ЕАЭС N RU Д-RU.РА06.В.91067/23, ЕАЭС N RU Д-RU.РА08.В.78145/23</t>
  </si>
  <si>
    <t>Короб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</si>
  <si>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</si>
  <si>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</si>
  <si>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</si>
  <si>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</si>
  <si>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</si>
  <si>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</si>
  <si>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</si>
  <si>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</si>
  <si>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</si>
  <si>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</si>
  <si>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</si>
  <si>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</si>
  <si>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</si>
  <si>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</si>
  <si>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</si>
  <si>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</si>
  <si>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</si>
  <si>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</si>
  <si>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</si>
  <si>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</si>
  <si>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</si>
  <si>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</si>
  <si>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</si>
  <si>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</si>
  <si>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</si>
  <si>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</si>
  <si>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</si>
  <si>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</si>
  <si>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</si>
  <si>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</si>
  <si>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</si>
  <si>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</si>
  <si>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</si>
  <si>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</si>
  <si>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</si>
  <si>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</si>
  <si>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</si>
  <si>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</si>
  <si>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</si>
  <si>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</si>
  <si>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</si>
  <si>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</si>
  <si>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</si>
  <si>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</si>
  <si>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</si>
  <si>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</si>
  <si>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</si>
  <si>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</si>
  <si>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</si>
  <si>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</si>
  <si>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</si>
  <si>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</si>
  <si>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</si>
  <si>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</si>
  <si>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Короб, мин. 270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</si>
  <si>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</si>
  <si>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</si>
  <si>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</si>
  <si>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</si>
  <si>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</si>
  <si>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</si>
  <si>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</si>
  <si>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</si>
  <si>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</si>
  <si>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</si>
  <si>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</si>
  <si>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</si>
  <si>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</si>
  <si>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</si>
  <si>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</si>
  <si>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</si>
  <si>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</si>
  <si>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</si>
  <si>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</si>
  <si>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</si>
  <si>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</si>
  <si>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</si>
  <si>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</si>
  <si>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</si>
  <si>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</si>
  <si>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</si>
  <si>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</si>
  <si>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</si>
  <si>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</si>
  <si>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</si>
  <si>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</si>
  <si>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</si>
  <si>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</si>
  <si>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</si>
  <si>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</si>
  <si>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</si>
  <si>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</si>
  <si>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</si>
  <si>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</si>
  <si>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</si>
  <si>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</si>
  <si>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</si>
  <si>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</si>
  <si>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</si>
  <si>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</si>
  <si>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</si>
  <si>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</si>
  <si>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</si>
  <si>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</si>
  <si>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</si>
  <si>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</si>
  <si>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</si>
  <si>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</si>
  <si>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</si>
  <si>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</si>
  <si>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</si>
  <si>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</si>
  <si>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</si>
  <si>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</si>
  <si>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</si>
  <si>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</si>
  <si>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</si>
  <si>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</si>
  <si>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</si>
  <si>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</si>
  <si>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</si>
  <si>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</si>
  <si>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</si>
  <si>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</si>
  <si>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</si>
  <si>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</si>
  <si>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</si>
  <si>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</si>
  <si>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</si>
  <si>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</si>
  <si>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</si>
  <si>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</si>
  <si>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</si>
  <si>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</si>
  <si>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</si>
  <si>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</si>
  <si>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</si>
  <si>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</si>
  <si>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</si>
  <si>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</si>
  <si>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</si>
  <si>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</si>
  <si>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</si>
  <si>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</si>
  <si>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</si>
  <si>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</si>
  <si>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</si>
  <si>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</si>
  <si>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</si>
  <si>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</si>
  <si>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</si>
  <si>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</si>
  <si>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</si>
  <si>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</si>
  <si>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</si>
  <si>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</si>
  <si>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</si>
  <si>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</si>
  <si>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</si>
  <si>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</si>
  <si>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</si>
  <si>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</si>
  <si>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</si>
  <si>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</si>
  <si>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</si>
  <si>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</si>
  <si>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</si>
  <si>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</si>
  <si>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</si>
  <si>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</si>
  <si>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</si>
  <si>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</si>
  <si>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</si>
  <si>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</si>
  <si>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</si>
  <si>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</si>
  <si>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</si>
  <si>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</si>
  <si>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</si>
  <si>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</si>
  <si>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</si>
  <si>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</si>
  <si>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</si>
  <si>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</si>
  <si>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</si>
  <si>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</si>
  <si>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</si>
  <si>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</si>
  <si>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</si>
  <si>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</si>
  <si>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</si>
  <si>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</si>
  <si>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</si>
  <si>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</si>
  <si>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</si>
  <si>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</si>
  <si>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</si>
  <si>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</si>
  <si>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</si>
  <si>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</si>
  <si>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</si>
  <si>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</si>
  <si>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</si>
  <si>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</si>
  <si>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</si>
  <si>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</si>
  <si>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</si>
  <si>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</si>
  <si>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</si>
  <si>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</si>
  <si>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</si>
  <si>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</si>
  <si>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</si>
  <si>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</si>
  <si>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</si>
  <si>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</si>
  <si>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</si>
  <si>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</si>
  <si>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</si>
  <si>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</si>
  <si>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</si>
  <si>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</si>
  <si>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</si>
  <si>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</si>
  <si>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</si>
  <si>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</si>
  <si>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</si>
  <si>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</si>
  <si>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</si>
  <si>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</si>
  <si>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</si>
  <si>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</si>
  <si>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</si>
  <si>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</si>
  <si>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</si>
  <si>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</si>
  <si>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</si>
  <si>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</si>
  <si>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</si>
  <si>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</si>
  <si>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</si>
  <si>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</si>
  <si>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</si>
  <si>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</si>
  <si>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</si>
  <si>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</si>
  <si>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</si>
  <si>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</si>
  <si>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</si>
  <si>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</si>
  <si>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</si>
  <si>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</si>
  <si>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</si>
  <si>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</si>
  <si>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</si>
  <si>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</si>
  <si>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</si>
  <si>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</si>
  <si>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</si>
  <si>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</si>
  <si>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</si>
  <si>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</si>
  <si>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</si>
  <si>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</si>
  <si>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</si>
  <si>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</si>
  <si>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</si>
  <si>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</si>
  <si>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</si>
  <si>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</si>
  <si>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</si>
  <si>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</si>
  <si>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</si>
  <si>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</si>
  <si>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</si>
  <si>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</si>
  <si>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</si>
  <si>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</si>
  <si>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</si>
  <si>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</si>
  <si>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</si>
  <si>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</si>
  <si>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</si>
  <si>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</si>
  <si>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</si>
  <si>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</si>
  <si>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</si>
  <si>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</si>
  <si>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</si>
  <si>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</si>
  <si>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</si>
  <si>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</si>
  <si>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</si>
  <si>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</si>
  <si>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</si>
  <si>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</si>
  <si>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</si>
  <si>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</si>
  <si>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</si>
  <si>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</si>
  <si>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</si>
  <si>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</si>
  <si>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</si>
  <si>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</si>
  <si>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</si>
  <si>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</si>
  <si>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</si>
  <si>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</si>
  <si>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</si>
  <si>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</si>
  <si>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</si>
  <si>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</si>
  <si>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</si>
  <si>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</si>
  <si>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</si>
  <si>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</si>
  <si>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</si>
  <si>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</si>
  <si>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</si>
  <si>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</si>
  <si>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</si>
  <si>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</si>
  <si>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</si>
  <si>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</si>
  <si>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</si>
  <si>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</si>
  <si>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</si>
  <si>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</si>
  <si>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</si>
  <si>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</si>
  <si>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</si>
  <si>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</si>
  <si>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</si>
  <si>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</si>
  <si>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</si>
  <si>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</si>
  <si>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</si>
  <si>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</si>
  <si>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</si>
  <si>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</si>
  <si>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</si>
  <si>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</si>
  <si>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</si>
  <si>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</si>
  <si>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</si>
  <si>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</si>
  <si>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</si>
  <si>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</si>
  <si>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</si>
  <si>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</si>
  <si>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</si>
  <si>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</si>
  <si>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</si>
  <si>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</si>
  <si>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</si>
  <si>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</si>
  <si>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</si>
  <si>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</si>
  <si>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</si>
  <si>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</si>
  <si>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</si>
  <si>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</si>
  <si>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</si>
  <si>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</si>
  <si>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</si>
  <si>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</si>
  <si>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</si>
  <si>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</si>
  <si>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</si>
  <si>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</si>
  <si>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</si>
  <si>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</si>
  <si>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</si>
  <si>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</si>
  <si>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</si>
  <si>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</si>
  <si>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</si>
  <si>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</si>
  <si>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</si>
  <si>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</si>
  <si>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</si>
  <si>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</si>
  <si>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</si>
  <si>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</si>
  <si>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</si>
  <si>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</si>
  <si>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</si>
  <si>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</si>
  <si>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</si>
  <si>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</si>
  <si>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</si>
  <si>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</si>
  <si>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</si>
  <si>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</si>
  <si>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</si>
  <si>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</si>
  <si>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</si>
  <si>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</si>
  <si>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</si>
  <si>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</si>
  <si>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</si>
  <si>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</si>
  <si>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</si>
  <si>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</si>
  <si>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</si>
  <si>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</si>
  <si>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</si>
  <si>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</si>
  <si>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</si>
  <si>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</si>
  <si>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</si>
  <si>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</si>
  <si>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</si>
  <si>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</si>
  <si>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</si>
  <si>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</si>
  <si>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</si>
  <si>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</si>
  <si>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</si>
  <si>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</si>
  <si>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</si>
  <si>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</si>
  <si>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</si>
  <si>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</si>
  <si>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</si>
  <si>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</si>
  <si>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</si>
  <si>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</si>
  <si>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</si>
  <si>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</si>
  <si>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</si>
  <si>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</si>
  <si>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</si>
  <si>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</si>
  <si>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</si>
  <si>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</si>
  <si>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</si>
  <si>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</si>
  <si>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</si>
  <si>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</si>
  <si>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</si>
  <si>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</si>
  <si>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</si>
  <si>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</si>
  <si>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</si>
  <si>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</si>
  <si>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</si>
  <si>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</si>
  <si>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</si>
  <si>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</si>
  <si>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</si>
  <si>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</si>
  <si>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</si>
  <si>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</si>
  <si>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</si>
  <si>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</si>
  <si>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</si>
  <si>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</si>
  <si>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</si>
  <si>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</si>
  <si>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</si>
  <si>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</si>
  <si>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</si>
  <si>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</si>
  <si>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</si>
  <si>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</si>
  <si>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</si>
  <si>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Короб, мин. 705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</si>
  <si>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</si>
  <si>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</si>
  <si>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</si>
  <si>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</si>
  <si>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</si>
  <si>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</si>
  <si>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</si>
  <si>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</si>
  <si>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</si>
  <si>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</si>
  <si>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</si>
  <si>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</si>
  <si>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</si>
  <si>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</si>
  <si>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</si>
  <si>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</si>
  <si>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Короб, мин. 1005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</si>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</sst>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26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90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65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6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3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9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8" customWidth="1"/>
    <col min="19" max="19" width="6.140625" style="5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8" customWidth="1"/>
    <col min="25" max="25" width="11" style="538" customWidth="1"/>
    <col min="26" max="26" width="10" style="538" customWidth="1"/>
    <col min="27" max="27" width="11.5703125" style="538" customWidth="1"/>
    <col min="28" max="28" width="10.42578125" style="538" customWidth="1"/>
    <col min="29" max="29" width="30" style="5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8" customWidth="1"/>
    <col min="34" max="34" width="9.140625" style="538" customWidth="1"/>
    <col min="35" max="16384" width="9.140625" style="538"/>
  </cols>
  <sheetData>
    <row r="1" spans="1:32" s="542" customFormat="1" ht="45" customHeight="1" x14ac:dyDescent="0.2">
      <c r="A1" s="41"/>
      <c r="B1" s="41"/>
      <c r="C1" s="41"/>
      <c r="D1" s="622" t="s">
        <v>0</v>
      </c>
      <c r="E1" s="575"/>
      <c r="F1" s="575"/>
      <c r="G1" s="12" t="s">
        <v>1</v>
      </c>
      <c r="H1" s="622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2" customFormat="1" ht="23.45" customHeight="1" x14ac:dyDescent="0.2">
      <c r="A5" s="666" t="s">
        <v>8</v>
      </c>
      <c r="B5" s="667"/>
      <c r="C5" s="668"/>
      <c r="D5" s="627"/>
      <c r="E5" s="628"/>
      <c r="F5" s="833" t="s">
        <v>9</v>
      </c>
      <c r="G5" s="668"/>
      <c r="H5" s="627"/>
      <c r="I5" s="773"/>
      <c r="J5" s="773"/>
      <c r="K5" s="773"/>
      <c r="L5" s="773"/>
      <c r="M5" s="628"/>
      <c r="N5" s="58"/>
      <c r="P5" s="24" t="s">
        <v>10</v>
      </c>
      <c r="Q5" s="847">
        <v>45956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42" customFormat="1" ht="24" customHeight="1" x14ac:dyDescent="0.2">
      <c r="A6" s="666" t="s">
        <v>13</v>
      </c>
      <c r="B6" s="667"/>
      <c r="C6" s="668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Воскресенье</v>
      </c>
      <c r="R6" s="550"/>
      <c r="T6" s="708" t="s">
        <v>16</v>
      </c>
      <c r="U6" s="700"/>
      <c r="V6" s="758" t="s">
        <v>17</v>
      </c>
      <c r="W6" s="595"/>
      <c r="AB6" s="51"/>
      <c r="AC6" s="51"/>
      <c r="AD6" s="51"/>
      <c r="AE6" s="51"/>
    </row>
    <row r="7" spans="1:32" s="542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42" customFormat="1" ht="25.5" customHeight="1" x14ac:dyDescent="0.2">
      <c r="A8" s="864" t="s">
        <v>18</v>
      </c>
      <c r="B8" s="560"/>
      <c r="C8" s="561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2">
        <v>0.41666666666666669</v>
      </c>
      <c r="R8" s="608"/>
      <c r="T8" s="556"/>
      <c r="U8" s="700"/>
      <c r="V8" s="759"/>
      <c r="W8" s="760"/>
      <c r="AB8" s="51"/>
      <c r="AC8" s="51"/>
      <c r="AD8" s="51"/>
      <c r="AE8" s="51"/>
    </row>
    <row r="9" spans="1:32" s="542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43"/>
      <c r="P9" s="26" t="s">
        <v>21</v>
      </c>
      <c r="Q9" s="660"/>
      <c r="R9" s="661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42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0" t="str">
        <f>IFERROR(VLOOKUP($D$10,Proxy,2,FALSE),"")</f>
        <v/>
      </c>
      <c r="I10" s="556"/>
      <c r="J10" s="556"/>
      <c r="K10" s="556"/>
      <c r="L10" s="556"/>
      <c r="M10" s="556"/>
      <c r="N10" s="541"/>
      <c r="P10" s="26" t="s">
        <v>22</v>
      </c>
      <c r="Q10" s="710"/>
      <c r="R10" s="711"/>
      <c r="U10" s="24" t="s">
        <v>23</v>
      </c>
      <c r="V10" s="594" t="s">
        <v>24</v>
      </c>
      <c r="W10" s="595"/>
      <c r="X10" s="44"/>
      <c r="Y10" s="44"/>
      <c r="Z10" s="44"/>
      <c r="AA10" s="44"/>
      <c r="AB10" s="51"/>
      <c r="AC10" s="51"/>
      <c r="AD10" s="51"/>
      <c r="AE10" s="51"/>
    </row>
    <row r="11" spans="1:32" s="54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2" customFormat="1" ht="18.600000000000001" customHeight="1" x14ac:dyDescent="0.2">
      <c r="A12" s="694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672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42" customFormat="1" ht="23.25" customHeight="1" x14ac:dyDescent="0.2">
      <c r="A13" s="694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797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2" customFormat="1" ht="18.600000000000001" customHeight="1" x14ac:dyDescent="0.2">
      <c r="A14" s="694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2" customFormat="1" ht="22.5" customHeight="1" x14ac:dyDescent="0.2">
      <c r="A15" s="726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688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1" t="s">
        <v>51</v>
      </c>
      <c r="V17" s="668"/>
      <c r="W17" s="590" t="s">
        <v>52</v>
      </c>
      <c r="X17" s="590" t="s">
        <v>53</v>
      </c>
      <c r="Y17" s="862" t="s">
        <v>54</v>
      </c>
      <c r="Z17" s="771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3"/>
      <c r="Z18" s="772"/>
      <c r="AA18" s="752"/>
      <c r="AB18" s="752"/>
      <c r="AC18" s="752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9"/>
      <c r="AB20" s="539"/>
      <c r="AC20" s="539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0"/>
      <c r="AB21" s="540"/>
      <c r="AC21" s="540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0"/>
      <c r="AB25" s="540"/>
      <c r="AC25" s="540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 t="s">
        <v>77</v>
      </c>
      <c r="M26" s="33" t="s">
        <v>78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79</v>
      </c>
      <c r="AG26" s="64"/>
      <c r="AJ26" s="68" t="s">
        <v>80</v>
      </c>
      <c r="AK26" s="68">
        <v>25.2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81</v>
      </c>
      <c r="B27" s="54" t="s">
        <v>82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78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83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84</v>
      </c>
      <c r="B28" s="54" t="s">
        <v>85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86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88</v>
      </c>
      <c r="B29" s="54" t="s">
        <v>89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86</v>
      </c>
      <c r="N29" s="33"/>
      <c r="O29" s="32">
        <v>40</v>
      </c>
      <c r="P29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90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86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0"/>
      <c r="AB33" s="540"/>
      <c r="AC33" s="540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9"/>
      <c r="AB38" s="539"/>
      <c r="AC38" s="539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0"/>
      <c r="AB39" s="540"/>
      <c r="AC39" s="540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80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78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80</v>
      </c>
      <c r="AK41" s="68">
        <v>1440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78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0"/>
      <c r="AB45" s="540"/>
      <c r="AC45" s="540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78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9"/>
      <c r="AB49" s="539"/>
      <c r="AC49" s="539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0"/>
      <c r="AB50" s="540"/>
      <c r="AC50" s="540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/>
      <c r="M51" s="33" t="s">
        <v>78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80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86</v>
      </c>
      <c r="N55" s="33"/>
      <c r="O55" s="32">
        <v>50</v>
      </c>
      <c r="P55" s="6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 t="s">
        <v>135</v>
      </c>
      <c r="M56" s="33" t="s">
        <v>106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90</v>
      </c>
      <c r="Y56" s="546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136</v>
      </c>
      <c r="AG56" s="64"/>
      <c r="AJ56" s="68" t="s">
        <v>80</v>
      </c>
      <c r="AK56" s="68">
        <v>1215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20</v>
      </c>
      <c r="Y57" s="547">
        <f>IFERROR(Y51/H51,"0")+IFERROR(Y52/H52,"0")+IFERROR(Y53/H53,"0")+IFERROR(Y54/H54,"0")+IFERROR(Y55/H55,"0")+IFERROR(Y56/H56,"0")</f>
        <v>20</v>
      </c>
      <c r="Z57" s="547">
        <f>IFERROR(IF(Z51="",0,Z51),"0")+IFERROR(IF(Z52="",0,Z52),"0")+IFERROR(IF(Z53="",0,Z53),"0")+IFERROR(IF(Z54="",0,Z54),"0")+IFERROR(IF(Z55="",0,Z55),"0")+IFERROR(IF(Z56="",0,Z56),"0")</f>
        <v>0.1804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90</v>
      </c>
      <c r="Y58" s="547">
        <f>IFERROR(SUM(Y51:Y56),"0")</f>
        <v>90</v>
      </c>
      <c r="Z58" s="37"/>
      <c r="AA58" s="548"/>
      <c r="AB58" s="548"/>
      <c r="AC58" s="548"/>
    </row>
    <row r="59" spans="1:68" ht="14.25" customHeight="1" x14ac:dyDescent="0.25">
      <c r="A59" s="562" t="s">
        <v>137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0"/>
      <c r="AB59" s="540"/>
      <c r="AC59" s="540"/>
    </row>
    <row r="60" spans="1:68" ht="16.5" customHeight="1" x14ac:dyDescent="0.25">
      <c r="A60" s="54" t="s">
        <v>138</v>
      </c>
      <c r="B60" s="54" t="s">
        <v>139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/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140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78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 t="s">
        <v>77</v>
      </c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 t="s">
        <v>80</v>
      </c>
      <c r="AK62" s="68">
        <v>37.799999999999997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0"/>
      <c r="AB65" s="540"/>
      <c r="AC65" s="540"/>
    </row>
    <row r="66" spans="1:68" ht="27" customHeight="1" x14ac:dyDescent="0.25">
      <c r="A66" s="54" t="s">
        <v>145</v>
      </c>
      <c r="B66" s="54" t="s">
        <v>146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147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148</v>
      </c>
      <c r="B67" s="54" t="s">
        <v>149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150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153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0"/>
      <c r="AB71" s="540"/>
      <c r="AC71" s="540"/>
    </row>
    <row r="72" spans="1:68" ht="16.5" customHeight="1" x14ac:dyDescent="0.25">
      <c r="A72" s="54" t="s">
        <v>154</v>
      </c>
      <c r="B72" s="54" t="s">
        <v>155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78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156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157</v>
      </c>
      <c r="B73" s="54" t="s">
        <v>158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78</v>
      </c>
      <c r="N73" s="33"/>
      <c r="O73" s="32">
        <v>45</v>
      </c>
      <c r="P73" s="5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159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160</v>
      </c>
      <c r="B74" s="54" t="s">
        <v>161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78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78</v>
      </c>
      <c r="N75" s="33"/>
      <c r="O75" s="32">
        <v>45</v>
      </c>
      <c r="P75" s="8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78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167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0"/>
      <c r="AB79" s="540"/>
      <c r="AC79" s="540"/>
    </row>
    <row r="80" spans="1:68" ht="27" customHeight="1" x14ac:dyDescent="0.25">
      <c r="A80" s="54" t="s">
        <v>168</v>
      </c>
      <c r="B80" s="54" t="s">
        <v>169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/>
      <c r="M80" s="33" t="s">
        <v>86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170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171</v>
      </c>
      <c r="B81" s="54" t="s">
        <v>172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/>
      <c r="M81" s="33" t="s">
        <v>78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173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174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9"/>
      <c r="AB84" s="539"/>
      <c r="AC84" s="539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0"/>
      <c r="AB85" s="540"/>
      <c r="AC85" s="540"/>
    </row>
    <row r="86" spans="1:68" ht="27" customHeight="1" x14ac:dyDescent="0.25">
      <c r="A86" s="54" t="s">
        <v>175</v>
      </c>
      <c r="B86" s="54" t="s">
        <v>176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86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177</v>
      </c>
      <c r="AG86" s="64"/>
      <c r="AJ86" s="68" t="s">
        <v>80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178</v>
      </c>
      <c r="B87" s="54" t="s">
        <v>179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78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182</v>
      </c>
      <c r="M88" s="33" t="s">
        <v>86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27</v>
      </c>
      <c r="Y88" s="546">
        <f>IFERROR(IF(X88="",0,CEILING((X88/$H88),1)*$H88),"")</f>
        <v>27</v>
      </c>
      <c r="Z88" s="36">
        <f>IFERROR(IF(Y88=0,"",ROUNDUP(Y88/H88,0)*0.00902),"")</f>
        <v>5.4120000000000001E-2</v>
      </c>
      <c r="AA88" s="56"/>
      <c r="AB88" s="57"/>
      <c r="AC88" s="133" t="s">
        <v>177</v>
      </c>
      <c r="AG88" s="64"/>
      <c r="AJ88" s="68" t="s">
        <v>80</v>
      </c>
      <c r="AK88" s="68">
        <v>2025</v>
      </c>
      <c r="BB88" s="134" t="s">
        <v>1</v>
      </c>
      <c r="BM88" s="64">
        <f>IFERROR(X88*I88/H88,"0")</f>
        <v>28.26</v>
      </c>
      <c r="BN88" s="64">
        <f>IFERROR(Y88*I88/H88,"0")</f>
        <v>28.26</v>
      </c>
      <c r="BO88" s="64">
        <f>IFERROR(1/J88*(X88/H88),"0")</f>
        <v>4.5454545454545456E-2</v>
      </c>
      <c r="BP88" s="64">
        <f>IFERROR(1/J88*(Y88/H88),"0")</f>
        <v>4.5454545454545456E-2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6</v>
      </c>
      <c r="Y89" s="547">
        <f>IFERROR(Y86/H86,"0")+IFERROR(Y87/H87,"0")+IFERROR(Y88/H88,"0")</f>
        <v>6</v>
      </c>
      <c r="Z89" s="547">
        <f>IFERROR(IF(Z86="",0,Z86),"0")+IFERROR(IF(Z87="",0,Z87),"0")+IFERROR(IF(Z88="",0,Z88),"0")</f>
        <v>5.4120000000000001E-2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27</v>
      </c>
      <c r="Y90" s="547">
        <f>IFERROR(SUM(Y86:Y88),"0")</f>
        <v>27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0"/>
      <c r="AB91" s="540"/>
      <c r="AC91" s="540"/>
    </row>
    <row r="92" spans="1:68" ht="16.5" customHeight="1" x14ac:dyDescent="0.25">
      <c r="A92" s="54" t="s">
        <v>183</v>
      </c>
      <c r="B92" s="54" t="s">
        <v>184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/>
      <c r="M92" s="33" t="s">
        <v>86</v>
      </c>
      <c r="N92" s="33"/>
      <c r="O92" s="32">
        <v>45</v>
      </c>
      <c r="P92" s="60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185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186</v>
      </c>
      <c r="B93" s="54" t="s">
        <v>187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78</v>
      </c>
      <c r="N93" s="33"/>
      <c r="O93" s="32">
        <v>45</v>
      </c>
      <c r="P93" s="78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188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189</v>
      </c>
      <c r="B94" s="54" t="s">
        <v>190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86</v>
      </c>
      <c r="N94" s="33"/>
      <c r="O94" s="32">
        <v>45</v>
      </c>
      <c r="P94" s="6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191</v>
      </c>
      <c r="B95" s="54" t="s">
        <v>192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78</v>
      </c>
      <c r="N95" s="33"/>
      <c r="O95" s="32">
        <v>45</v>
      </c>
      <c r="P95" s="62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5" t="s">
        <v>194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9"/>
      <c r="AB98" s="539"/>
      <c r="AC98" s="539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0"/>
      <c r="AB99" s="540"/>
      <c r="AC99" s="540"/>
    </row>
    <row r="100" spans="1:68" ht="37.5" customHeight="1" x14ac:dyDescent="0.25">
      <c r="A100" s="54" t="s">
        <v>195</v>
      </c>
      <c r="B100" s="54" t="s">
        <v>196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197</v>
      </c>
      <c r="AG100" s="64"/>
      <c r="AJ100" s="68" t="s">
        <v>80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198</v>
      </c>
      <c r="B101" s="54" t="s">
        <v>199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/>
      <c r="M101" s="33" t="s">
        <v>78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200</v>
      </c>
      <c r="B102" s="54" t="s">
        <v>201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202</v>
      </c>
      <c r="M102" s="33" t="s">
        <v>78</v>
      </c>
      <c r="N102" s="33"/>
      <c r="O102" s="32">
        <v>50</v>
      </c>
      <c r="P102" s="8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 t="s">
        <v>80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203</v>
      </c>
      <c r="B103" s="54" t="s">
        <v>204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78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137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0"/>
      <c r="AB106" s="540"/>
      <c r="AC106" s="540"/>
    </row>
    <row r="107" spans="1:68" ht="16.5" customHeight="1" x14ac:dyDescent="0.25">
      <c r="A107" s="54" t="s">
        <v>205</v>
      </c>
      <c r="B107" s="54" t="s">
        <v>206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207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207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207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0"/>
      <c r="AB112" s="540"/>
      <c r="AC112" s="540"/>
    </row>
    <row r="113" spans="1:68" ht="16.5" customHeight="1" x14ac:dyDescent="0.25">
      <c r="A113" s="54" t="s">
        <v>212</v>
      </c>
      <c r="B113" s="54" t="s">
        <v>213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/>
      <c r="M113" s="33" t="s">
        <v>86</v>
      </c>
      <c r="N113" s="33"/>
      <c r="O113" s="32">
        <v>45</v>
      </c>
      <c r="P113" s="64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200</v>
      </c>
      <c r="Y113" s="546">
        <f>IFERROR(IF(X113="",0,CEILING((X113/$H113),1)*$H113),"")</f>
        <v>202.5</v>
      </c>
      <c r="Z113" s="36">
        <f>IFERROR(IF(Y113=0,"",ROUNDUP(Y113/H113,0)*0.01898),"")</f>
        <v>0.47450000000000003</v>
      </c>
      <c r="AA113" s="56"/>
      <c r="AB113" s="57"/>
      <c r="AC113" s="157" t="s">
        <v>214</v>
      </c>
      <c r="AG113" s="64"/>
      <c r="AJ113" s="68"/>
      <c r="AK113" s="68">
        <v>0</v>
      </c>
      <c r="BB113" s="158" t="s">
        <v>1</v>
      </c>
      <c r="BM113" s="64">
        <f>IFERROR(X113*I113/H113,"0")</f>
        <v>212.66666666666666</v>
      </c>
      <c r="BN113" s="64">
        <f>IFERROR(Y113*I113/H113,"0")</f>
        <v>215.32499999999999</v>
      </c>
      <c r="BO113" s="64">
        <f>IFERROR(1/J113*(X113/H113),"0")</f>
        <v>0.38580246913580246</v>
      </c>
      <c r="BP113" s="64">
        <f>IFERROR(1/J113*(Y113/H113),"0")</f>
        <v>0.390625</v>
      </c>
    </row>
    <row r="114" spans="1:68" ht="27" customHeight="1" x14ac:dyDescent="0.25">
      <c r="A114" s="54" t="s">
        <v>215</v>
      </c>
      <c r="B114" s="54" t="s">
        <v>216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86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214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217</v>
      </c>
      <c r="B115" s="54" t="s">
        <v>218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/>
      <c r="M115" s="33" t="s">
        <v>86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10.8</v>
      </c>
      <c r="Y115" s="546">
        <f>IFERROR(IF(X115="",0,CEILING((X115/$H115),1)*$H115),"")</f>
        <v>10.8</v>
      </c>
      <c r="Z115" s="36">
        <f>IFERROR(IF(Y115=0,"",ROUNDUP(Y115/H115,0)*0.00651),"")</f>
        <v>2.6040000000000001E-2</v>
      </c>
      <c r="AA115" s="56"/>
      <c r="AB115" s="57"/>
      <c r="AC115" s="161" t="s">
        <v>214</v>
      </c>
      <c r="AG115" s="64"/>
      <c r="AJ115" s="68"/>
      <c r="AK115" s="68">
        <v>0</v>
      </c>
      <c r="BB115" s="162" t="s">
        <v>1</v>
      </c>
      <c r="BM115" s="64">
        <f>IFERROR(X115*I115/H115,"0")</f>
        <v>11.808</v>
      </c>
      <c r="BN115" s="64">
        <f>IFERROR(Y115*I115/H115,"0")</f>
        <v>11.808</v>
      </c>
      <c r="BO115" s="64">
        <f>IFERROR(1/J115*(X115/H115),"0")</f>
        <v>2.197802197802198E-2</v>
      </c>
      <c r="BP115" s="64">
        <f>IFERROR(1/J115*(Y115/H115),"0")</f>
        <v>2.197802197802198E-2</v>
      </c>
    </row>
    <row r="116" spans="1:68" ht="16.5" customHeight="1" x14ac:dyDescent="0.25">
      <c r="A116" s="54" t="s">
        <v>219</v>
      </c>
      <c r="B116" s="54" t="s">
        <v>220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77</v>
      </c>
      <c r="M116" s="33" t="s">
        <v>78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221</v>
      </c>
      <c r="AG116" s="64"/>
      <c r="AJ116" s="68" t="s">
        <v>80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28.691358024691358</v>
      </c>
      <c r="Y117" s="547">
        <f>IFERROR(Y113/H113,"0")+IFERROR(Y114/H114,"0")+IFERROR(Y115/H115,"0")+IFERROR(Y116/H116,"0")</f>
        <v>29</v>
      </c>
      <c r="Z117" s="547">
        <f>IFERROR(IF(Z113="",0,Z113),"0")+IFERROR(IF(Z114="",0,Z114),"0")+IFERROR(IF(Z115="",0,Z115),"0")+IFERROR(IF(Z116="",0,Z116),"0")</f>
        <v>0.50053999999999998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210.8</v>
      </c>
      <c r="Y118" s="547">
        <f>IFERROR(SUM(Y113:Y116),"0")</f>
        <v>213.3</v>
      </c>
      <c r="Z118" s="37"/>
      <c r="AA118" s="548"/>
      <c r="AB118" s="548"/>
      <c r="AC118" s="548"/>
    </row>
    <row r="119" spans="1:68" ht="14.25" customHeight="1" x14ac:dyDescent="0.25">
      <c r="A119" s="562" t="s">
        <v>167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0"/>
      <c r="AB119" s="540"/>
      <c r="AC119" s="540"/>
    </row>
    <row r="120" spans="1:68" ht="16.5" customHeight="1" x14ac:dyDescent="0.25">
      <c r="A120" s="54" t="s">
        <v>222</v>
      </c>
      <c r="B120" s="54" t="s">
        <v>223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77</v>
      </c>
      <c r="M120" s="33" t="s">
        <v>78</v>
      </c>
      <c r="N120" s="33"/>
      <c r="O120" s="32">
        <v>40</v>
      </c>
      <c r="P120" s="6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224</v>
      </c>
      <c r="AG120" s="64"/>
      <c r="AJ120" s="68" t="s">
        <v>80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225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9"/>
      <c r="AB123" s="539"/>
      <c r="AC123" s="539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0"/>
      <c r="AB124" s="540"/>
      <c r="AC124" s="540"/>
    </row>
    <row r="125" spans="1:68" ht="27" customHeight="1" x14ac:dyDescent="0.25">
      <c r="A125" s="54" t="s">
        <v>226</v>
      </c>
      <c r="B125" s="54" t="s">
        <v>227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228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226</v>
      </c>
      <c r="B126" s="54" t="s">
        <v>229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228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0"/>
      <c r="AB129" s="540"/>
      <c r="AC129" s="540"/>
    </row>
    <row r="130" spans="1:68" ht="27" customHeight="1" x14ac:dyDescent="0.25">
      <c r="A130" s="54" t="s">
        <v>230</v>
      </c>
      <c r="B130" s="54" t="s">
        <v>231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232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230</v>
      </c>
      <c r="B131" s="54" t="s">
        <v>233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232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0"/>
      <c r="AB134" s="540"/>
      <c r="AC134" s="540"/>
    </row>
    <row r="135" spans="1:68" ht="16.5" customHeight="1" x14ac:dyDescent="0.25">
      <c r="A135" s="54" t="s">
        <v>234</v>
      </c>
      <c r="B135" s="54" t="s">
        <v>235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228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234</v>
      </c>
      <c r="B136" s="54" t="s">
        <v>236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228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9"/>
      <c r="AB139" s="539"/>
      <c r="AC139" s="539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0"/>
      <c r="AB140" s="540"/>
      <c r="AC140" s="540"/>
    </row>
    <row r="141" spans="1:68" ht="27" customHeight="1" x14ac:dyDescent="0.25">
      <c r="A141" s="54" t="s">
        <v>237</v>
      </c>
      <c r="B141" s="54" t="s">
        <v>238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/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239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240</v>
      </c>
      <c r="B142" s="54" t="s">
        <v>241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242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0"/>
      <c r="AB145" s="540"/>
      <c r="AC145" s="540"/>
    </row>
    <row r="146" spans="1:68" ht="16.5" customHeight="1" x14ac:dyDescent="0.25">
      <c r="A146" s="54" t="s">
        <v>243</v>
      </c>
      <c r="B146" s="54" t="s">
        <v>244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/>
      <c r="M146" s="33" t="s">
        <v>106</v>
      </c>
      <c r="N146" s="33"/>
      <c r="O146" s="32">
        <v>40</v>
      </c>
      <c r="P146" s="8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245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246</v>
      </c>
      <c r="B147" s="54" t="s">
        <v>247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248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249</v>
      </c>
      <c r="B148" s="54" t="s">
        <v>250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251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252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253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9"/>
      <c r="AB152" s="539"/>
      <c r="AC152" s="539"/>
    </row>
    <row r="153" spans="1:68" ht="14.25" customHeight="1" x14ac:dyDescent="0.25">
      <c r="A153" s="562" t="s">
        <v>137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0"/>
      <c r="AB153" s="540"/>
      <c r="AC153" s="540"/>
    </row>
    <row r="154" spans="1:68" ht="27" customHeight="1" x14ac:dyDescent="0.25">
      <c r="A154" s="54" t="s">
        <v>254</v>
      </c>
      <c r="B154" s="54" t="s">
        <v>255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256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0"/>
      <c r="AB157" s="540"/>
      <c r="AC157" s="540"/>
    </row>
    <row r="158" spans="1:68" ht="27" customHeight="1" x14ac:dyDescent="0.25">
      <c r="A158" s="54" t="s">
        <v>257</v>
      </c>
      <c r="B158" s="54" t="s">
        <v>258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202</v>
      </c>
      <c r="M158" s="33" t="s">
        <v>68</v>
      </c>
      <c r="N158" s="33"/>
      <c r="O158" s="32">
        <v>40</v>
      </c>
      <c r="P158" s="6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259</v>
      </c>
      <c r="AG158" s="64"/>
      <c r="AJ158" s="68" t="s">
        <v>80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260</v>
      </c>
      <c r="B159" s="54" t="s">
        <v>261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262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263</v>
      </c>
      <c r="B160" s="54" t="s">
        <v>264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202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265</v>
      </c>
      <c r="AG160" s="64"/>
      <c r="AJ160" s="68" t="s">
        <v>80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266</v>
      </c>
      <c r="B161" s="54" t="s">
        <v>267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259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270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262</v>
      </c>
      <c r="AG162" s="64"/>
      <c r="AJ162" s="68" t="s">
        <v>80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273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270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 t="s">
        <v>80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280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0"/>
      <c r="AB169" s="540"/>
      <c r="AC169" s="540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59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285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288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7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291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0"/>
      <c r="AB175" s="540"/>
      <c r="AC175" s="540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288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294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9"/>
      <c r="AB179" s="539"/>
      <c r="AC179" s="539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0"/>
      <c r="AB180" s="540"/>
      <c r="AC180" s="540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297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6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137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0"/>
      <c r="AB185" s="540"/>
      <c r="AC185" s="540"/>
    </row>
    <row r="186" spans="1:68" ht="16.5" customHeight="1" x14ac:dyDescent="0.25">
      <c r="A186" s="54" t="s">
        <v>300</v>
      </c>
      <c r="B186" s="54" t="s">
        <v>301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0"/>
      <c r="AB190" s="540"/>
      <c r="AC190" s="540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202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100</v>
      </c>
      <c r="Y191" s="546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307</v>
      </c>
      <c r="AG191" s="64"/>
      <c r="AJ191" s="68" t="s">
        <v>80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202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310</v>
      </c>
      <c r="AG192" s="64"/>
      <c r="AJ192" s="68" t="s">
        <v>80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202</v>
      </c>
      <c r="M193" s="33" t="s">
        <v>68</v>
      </c>
      <c r="N193" s="33"/>
      <c r="O193" s="32">
        <v>40</v>
      </c>
      <c r="P193" s="7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60</v>
      </c>
      <c r="Y193" s="546">
        <f t="shared" si="10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313</v>
      </c>
      <c r="AG193" s="64"/>
      <c r="AJ193" s="68" t="s">
        <v>80</v>
      </c>
      <c r="AK193" s="68">
        <v>64.8</v>
      </c>
      <c r="BB193" s="230" t="s">
        <v>1</v>
      </c>
      <c r="BM193" s="64">
        <f t="shared" si="11"/>
        <v>62.333333333333336</v>
      </c>
      <c r="BN193" s="64">
        <f t="shared" si="12"/>
        <v>67.320000000000007</v>
      </c>
      <c r="BO193" s="64">
        <f t="shared" si="13"/>
        <v>8.4175084175084181E-2</v>
      </c>
      <c r="BP193" s="64">
        <f t="shared" si="14"/>
        <v>9.0909090909090925E-2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202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100</v>
      </c>
      <c r="Y194" s="546">
        <f t="shared" si="10"/>
        <v>102.60000000000001</v>
      </c>
      <c r="Z194" s="36">
        <f>IFERROR(IF(Y194=0,"",ROUNDUP(Y194/H194,0)*0.00902),"")</f>
        <v>0.17138</v>
      </c>
      <c r="AA194" s="56"/>
      <c r="AB194" s="57"/>
      <c r="AC194" s="231" t="s">
        <v>316</v>
      </c>
      <c r="AG194" s="64"/>
      <c r="AJ194" s="68" t="s">
        <v>80</v>
      </c>
      <c r="AK194" s="68">
        <v>64.8</v>
      </c>
      <c r="BB194" s="232" t="s">
        <v>1</v>
      </c>
      <c r="BM194" s="64">
        <f t="shared" si="11"/>
        <v>103.88888888888889</v>
      </c>
      <c r="BN194" s="64">
        <f t="shared" si="12"/>
        <v>106.59000000000002</v>
      </c>
      <c r="BO194" s="64">
        <f t="shared" si="13"/>
        <v>0.14029180695847362</v>
      </c>
      <c r="BP194" s="64">
        <f t="shared" si="14"/>
        <v>0.14393939393939395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307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270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310</v>
      </c>
      <c r="AG196" s="64"/>
      <c r="AJ196" s="68" t="s">
        <v>80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270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313</v>
      </c>
      <c r="AG197" s="64"/>
      <c r="AJ197" s="68" t="s">
        <v>80</v>
      </c>
      <c r="AK197" s="68">
        <v>32.4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270</v>
      </c>
      <c r="M198" s="33" t="s">
        <v>68</v>
      </c>
      <c r="N198" s="33"/>
      <c r="O198" s="32">
        <v>40</v>
      </c>
      <c r="P198" s="8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316</v>
      </c>
      <c r="AG198" s="64"/>
      <c r="AJ198" s="68" t="s">
        <v>80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48.148148148148152</v>
      </c>
      <c r="Y199" s="547">
        <f>IFERROR(Y191/H191,"0")+IFERROR(Y192/H192,"0")+IFERROR(Y193/H193,"0")+IFERROR(Y194/H194,"0")+IFERROR(Y195/H195,"0")+IFERROR(Y196/H196,"0")+IFERROR(Y197/H197,"0")+IFERROR(Y198/H198,"0")</f>
        <v>50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0.45099999999999996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260</v>
      </c>
      <c r="Y200" s="547">
        <f>IFERROR(SUM(Y191:Y198),"0")</f>
        <v>270.00000000000006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0"/>
      <c r="AB201" s="540"/>
      <c r="AC201" s="540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78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327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78</v>
      </c>
      <c r="N203" s="33"/>
      <c r="O203" s="32">
        <v>40</v>
      </c>
      <c r="P203" s="7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330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78</v>
      </c>
      <c r="N204" s="33"/>
      <c r="O204" s="32">
        <v>45</v>
      </c>
      <c r="P204" s="7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333</v>
      </c>
      <c r="AG204" s="64"/>
      <c r="AJ204" s="68" t="s">
        <v>80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77</v>
      </c>
      <c r="M205" s="33" t="s">
        <v>78</v>
      </c>
      <c r="N205" s="33"/>
      <c r="O205" s="32">
        <v>40</v>
      </c>
      <c r="P205" s="6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327</v>
      </c>
      <c r="AG205" s="64"/>
      <c r="AJ205" s="68" t="s">
        <v>80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86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338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77</v>
      </c>
      <c r="M207" s="33" t="s">
        <v>78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333</v>
      </c>
      <c r="AG207" s="64"/>
      <c r="AJ207" s="68" t="s">
        <v>80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78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77</v>
      </c>
      <c r="M209" s="33" t="s">
        <v>86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345</v>
      </c>
      <c r="AG209" s="64"/>
      <c r="AJ209" s="68" t="s">
        <v>80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77</v>
      </c>
      <c r="M210" s="33" t="s">
        <v>78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330</v>
      </c>
      <c r="AG210" s="64"/>
      <c r="AJ210" s="68" t="s">
        <v>80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2" t="s">
        <v>167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0"/>
      <c r="AB213" s="540"/>
      <c r="AC213" s="540"/>
    </row>
    <row r="214" spans="1:68" ht="27" customHeight="1" x14ac:dyDescent="0.25">
      <c r="A214" s="54" t="s">
        <v>348</v>
      </c>
      <c r="B214" s="54" t="s">
        <v>349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77</v>
      </c>
      <c r="M214" s="33" t="s">
        <v>86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350</v>
      </c>
      <c r="AG214" s="64"/>
      <c r="AJ214" s="68" t="s">
        <v>80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77</v>
      </c>
      <c r="M215" s="33" t="s">
        <v>78</v>
      </c>
      <c r="N215" s="33"/>
      <c r="O215" s="32">
        <v>40</v>
      </c>
      <c r="P215" s="5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353</v>
      </c>
      <c r="AG215" s="64"/>
      <c r="AJ215" s="68" t="s">
        <v>80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354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9"/>
      <c r="AB218" s="539"/>
      <c r="AC218" s="539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0"/>
      <c r="AB219" s="540"/>
      <c r="AC219" s="540"/>
    </row>
    <row r="220" spans="1:68" ht="27" customHeight="1" x14ac:dyDescent="0.25">
      <c r="A220" s="54" t="s">
        <v>355</v>
      </c>
      <c r="B220" s="54" t="s">
        <v>356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0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361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366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361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202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366</v>
      </c>
      <c r="AG228" s="64"/>
      <c r="AJ228" s="68" t="s">
        <v>80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137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0"/>
      <c r="AB232" s="540"/>
      <c r="AC232" s="540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78</v>
      </c>
      <c r="N233" s="33"/>
      <c r="O233" s="32">
        <v>50</v>
      </c>
      <c r="P233" s="73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0"/>
      <c r="AB236" s="540"/>
      <c r="AC236" s="540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385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0"/>
      <c r="AB240" s="540"/>
      <c r="AC240" s="540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0"/>
      <c r="AB249" s="540"/>
      <c r="AC249" s="540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20</v>
      </c>
      <c r="Y251" s="546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/>
      <c r="M252" s="33" t="s">
        <v>106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1.8518518518518516</v>
      </c>
      <c r="Y255" s="547">
        <f>IFERROR(Y250/H250,"0")+IFERROR(Y251/H251,"0")+IFERROR(Y252/H252,"0")+IFERROR(Y253/H253,"0")+IFERROR(Y254/H254,"0")</f>
        <v>2</v>
      </c>
      <c r="Z255" s="547">
        <f>IFERROR(IF(Z250="",0,Z250),"0")+IFERROR(IF(Z251="",0,Z251),"0")+IFERROR(IF(Z252="",0,Z252),"0")+IFERROR(IF(Z253="",0,Z253),"0")+IFERROR(IF(Z254="",0,Z254),"0")</f>
        <v>3.7960000000000001E-2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20</v>
      </c>
      <c r="Y256" s="547">
        <f>IFERROR(SUM(Y250:Y254),"0")</f>
        <v>21.6</v>
      </c>
      <c r="Z256" s="37"/>
      <c r="AA256" s="548"/>
      <c r="AB256" s="548"/>
      <c r="AC256" s="548"/>
    </row>
    <row r="257" spans="1:68" ht="16.5" customHeight="1" x14ac:dyDescent="0.25">
      <c r="A257" s="565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0"/>
      <c r="AB258" s="540"/>
      <c r="AC258" s="540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78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78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78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425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0"/>
      <c r="AB266" s="540"/>
      <c r="AC266" s="540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78</v>
      </c>
      <c r="N267" s="33"/>
      <c r="O267" s="32">
        <v>45</v>
      </c>
      <c r="P267" s="70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77</v>
      </c>
      <c r="M268" s="33" t="s">
        <v>86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80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78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80</v>
      </c>
      <c r="AK269" s="68">
        <v>2.4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435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0"/>
      <c r="AB273" s="540"/>
      <c r="AC273" s="540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439</v>
      </c>
      <c r="B275" s="54" t="s">
        <v>440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0"/>
      <c r="AB278" s="540"/>
      <c r="AC278" s="540"/>
    </row>
    <row r="279" spans="1:68" ht="37.5" customHeight="1" x14ac:dyDescent="0.25">
      <c r="A279" s="54" t="s">
        <v>442</v>
      </c>
      <c r="B279" s="54" t="s">
        <v>443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/>
      <c r="M279" s="33" t="s">
        <v>78</v>
      </c>
      <c r="N279" s="33"/>
      <c r="O279" s="32">
        <v>45</v>
      </c>
      <c r="P279" s="7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445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9"/>
      <c r="AB282" s="539"/>
      <c r="AC282" s="539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0"/>
      <c r="AB283" s="540"/>
      <c r="AC283" s="540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450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9"/>
      <c r="AB287" s="539"/>
      <c r="AC287" s="539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0"/>
      <c r="AB288" s="540"/>
      <c r="AC288" s="540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/>
      <c r="M290" s="33" t="s">
        <v>78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/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78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0"/>
      <c r="AB297" s="540"/>
      <c r="AC297" s="540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270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 t="s">
        <v>80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77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 t="s">
        <v>80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0"/>
      <c r="AB307" s="540"/>
      <c r="AC307" s="540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/>
      <c r="M308" s="33" t="s">
        <v>78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78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78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/>
      <c r="M311" s="33" t="s">
        <v>78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86</v>
      </c>
      <c r="N312" s="33"/>
      <c r="O312" s="32">
        <v>40</v>
      </c>
      <c r="P312" s="6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0</v>
      </c>
      <c r="Y313" s="547">
        <f>IFERROR(Y308/H308,"0")+IFERROR(Y309/H309,"0")+IFERROR(Y310/H310,"0")+IFERROR(Y311/H311,"0")+IFERROR(Y312/H312,"0")</f>
        <v>0</v>
      </c>
      <c r="Z313" s="547">
        <f>IFERROR(IF(Z308="",0,Z308),"0")+IFERROR(IF(Z309="",0,Z309),"0")+IFERROR(IF(Z310="",0,Z310),"0")+IFERROR(IF(Z311="",0,Z311),"0")+IFERROR(IF(Z312="",0,Z312),"0")</f>
        <v>0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0</v>
      </c>
      <c r="Y314" s="547">
        <f>IFERROR(SUM(Y308:Y312),"0")</f>
        <v>0</v>
      </c>
      <c r="Z314" s="37"/>
      <c r="AA314" s="548"/>
      <c r="AB314" s="548"/>
      <c r="AC314" s="548"/>
    </row>
    <row r="315" spans="1:68" ht="14.25" customHeight="1" x14ac:dyDescent="0.25">
      <c r="A315" s="562" t="s">
        <v>167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0"/>
      <c r="AB315" s="540"/>
      <c r="AC315" s="540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78</v>
      </c>
      <c r="N316" s="33"/>
      <c r="O316" s="32">
        <v>30</v>
      </c>
      <c r="P316" s="6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80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78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60</v>
      </c>
      <c r="Y317" s="546">
        <f>IFERROR(IF(X317="",0,CEILING((X317/$H317),1)*$H317),"")</f>
        <v>62.4</v>
      </c>
      <c r="Z317" s="36">
        <f>IFERROR(IF(Y317=0,"",ROUNDUP(Y317/H317,0)*0.01898),"")</f>
        <v>0.15184</v>
      </c>
      <c r="AA317" s="56"/>
      <c r="AB317" s="57"/>
      <c r="AC317" s="367" t="s">
        <v>507</v>
      </c>
      <c r="AG317" s="64"/>
      <c r="AJ317" s="68" t="s">
        <v>80</v>
      </c>
      <c r="AK317" s="68">
        <v>62.4</v>
      </c>
      <c r="BB317" s="368" t="s">
        <v>1</v>
      </c>
      <c r="BM317" s="64">
        <f>IFERROR(X317*I317/H317,"0")</f>
        <v>63.992307692307698</v>
      </c>
      <c r="BN317" s="64">
        <f>IFERROR(Y317*I317/H317,"0")</f>
        <v>66.552000000000007</v>
      </c>
      <c r="BO317" s="64">
        <f>IFERROR(1/J317*(X317/H317),"0")</f>
        <v>0.1201923076923077</v>
      </c>
      <c r="BP317" s="64">
        <f>IFERROR(1/J317*(Y317/H317),"0")</f>
        <v>0.125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/>
      <c r="M318" s="33" t="s">
        <v>86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7.6923076923076925</v>
      </c>
      <c r="Y319" s="547">
        <f>IFERROR(Y316/H316,"0")+IFERROR(Y317/H317,"0")+IFERROR(Y318/H318,"0")</f>
        <v>8</v>
      </c>
      <c r="Z319" s="547">
        <f>IFERROR(IF(Z316="",0,Z316),"0")+IFERROR(IF(Z317="",0,Z317),"0")+IFERROR(IF(Z318="",0,Z318),"0")</f>
        <v>0.15184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60</v>
      </c>
      <c r="Y320" s="547">
        <f>IFERROR(SUM(Y316:Y318),"0")</f>
        <v>62.4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0"/>
      <c r="AB321" s="540"/>
      <c r="AC321" s="540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516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 t="s">
        <v>77</v>
      </c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 t="s">
        <v>80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/>
      <c r="M325" s="33" t="s">
        <v>96</v>
      </c>
      <c r="N325" s="33"/>
      <c r="O325" s="32">
        <v>180</v>
      </c>
      <c r="P325" s="7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522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0"/>
      <c r="AB328" s="540"/>
      <c r="AC328" s="540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531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39"/>
      <c r="AB334" s="539"/>
      <c r="AC334" s="539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0"/>
      <c r="AB335" s="540"/>
      <c r="AC335" s="540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/>
      <c r="M336" s="33" t="s">
        <v>86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77</v>
      </c>
      <c r="M337" s="33" t="s">
        <v>78</v>
      </c>
      <c r="N337" s="33"/>
      <c r="O337" s="32">
        <v>45</v>
      </c>
      <c r="P337" s="8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10.5</v>
      </c>
      <c r="Y337" s="546">
        <f>IFERROR(IF(X337="",0,CEILING((X337/$H337),1)*$H337),"")</f>
        <v>10.5</v>
      </c>
      <c r="Z337" s="36">
        <f>IFERROR(IF(Y337=0,"",ROUNDUP(Y337/H337,0)*0.00651),"")</f>
        <v>3.2550000000000003E-2</v>
      </c>
      <c r="AA337" s="56"/>
      <c r="AB337" s="57"/>
      <c r="AC337" s="387" t="s">
        <v>537</v>
      </c>
      <c r="AG337" s="64"/>
      <c r="AJ337" s="68" t="s">
        <v>80</v>
      </c>
      <c r="AK337" s="68">
        <v>29.4</v>
      </c>
      <c r="BB337" s="388" t="s">
        <v>1</v>
      </c>
      <c r="BM337" s="64">
        <f>IFERROR(X337*I337/H337,"0")</f>
        <v>11.759999999999998</v>
      </c>
      <c r="BN337" s="64">
        <f>IFERROR(Y337*I337/H337,"0")</f>
        <v>11.759999999999998</v>
      </c>
      <c r="BO337" s="64">
        <f>IFERROR(1/J337*(X337/H337),"0")</f>
        <v>2.7472527472527476E-2</v>
      </c>
      <c r="BP337" s="64">
        <f>IFERROR(1/J337*(Y337/H337),"0")</f>
        <v>2.7472527472527476E-2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77</v>
      </c>
      <c r="M338" s="33" t="s">
        <v>86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 t="s">
        <v>80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5</v>
      </c>
      <c r="Y339" s="547">
        <f>IFERROR(Y336/H336,"0")+IFERROR(Y337/H337,"0")+IFERROR(Y338/H338,"0")</f>
        <v>5</v>
      </c>
      <c r="Z339" s="547">
        <f>IFERROR(IF(Z336="",0,Z336),"0")+IFERROR(IF(Z337="",0,Z337),"0")+IFERROR(IF(Z338="",0,Z338),"0")</f>
        <v>3.2550000000000003E-2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10.5</v>
      </c>
      <c r="Y340" s="547">
        <f>IFERROR(SUM(Y336:Y338),"0")</f>
        <v>10.5</v>
      </c>
      <c r="Z340" s="37"/>
      <c r="AA340" s="548"/>
      <c r="AB340" s="548"/>
      <c r="AC340" s="548"/>
    </row>
    <row r="341" spans="1:68" ht="27.75" customHeight="1" x14ac:dyDescent="0.2">
      <c r="A341" s="567" t="s">
        <v>541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542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39"/>
      <c r="AB342" s="539"/>
      <c r="AC342" s="539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0"/>
      <c r="AB343" s="540"/>
      <c r="AC343" s="540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 t="s">
        <v>105</v>
      </c>
      <c r="M344" s="33" t="s">
        <v>68</v>
      </c>
      <c r="N344" s="33"/>
      <c r="O344" s="32">
        <v>60</v>
      </c>
      <c r="P344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80</v>
      </c>
      <c r="AK344" s="68">
        <v>120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 t="s">
        <v>548</v>
      </c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250</v>
      </c>
      <c r="Y345" s="546">
        <f t="shared" si="37"/>
        <v>255</v>
      </c>
      <c r="Z345" s="36">
        <f>IFERROR(IF(Y345=0,"",ROUNDUP(Y345/H345,0)*0.02175),"")</f>
        <v>0.36974999999999997</v>
      </c>
      <c r="AA345" s="56"/>
      <c r="AB345" s="57"/>
      <c r="AC345" s="393" t="s">
        <v>549</v>
      </c>
      <c r="AG345" s="64"/>
      <c r="AJ345" s="68" t="s">
        <v>80</v>
      </c>
      <c r="AK345" s="68">
        <v>10575</v>
      </c>
      <c r="BB345" s="394" t="s">
        <v>1</v>
      </c>
      <c r="BM345" s="64">
        <f t="shared" si="38"/>
        <v>258</v>
      </c>
      <c r="BN345" s="64">
        <f t="shared" si="39"/>
        <v>263.16000000000003</v>
      </c>
      <c r="BO345" s="64">
        <f t="shared" si="40"/>
        <v>0.34722222222222221</v>
      </c>
      <c r="BP345" s="64">
        <f t="shared" si="41"/>
        <v>0.35416666666666663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86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 t="s">
        <v>80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 t="s">
        <v>105</v>
      </c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250</v>
      </c>
      <c r="Y347" s="546">
        <f t="shared" si="37"/>
        <v>255</v>
      </c>
      <c r="Z347" s="36">
        <f>IFERROR(IF(Y347=0,"",ROUNDUP(Y347/H347,0)*0.02175),"")</f>
        <v>0.36974999999999997</v>
      </c>
      <c r="AA347" s="56"/>
      <c r="AB347" s="57"/>
      <c r="AC347" s="397" t="s">
        <v>555</v>
      </c>
      <c r="AG347" s="64"/>
      <c r="AJ347" s="68" t="s">
        <v>80</v>
      </c>
      <c r="AK347" s="68">
        <v>120</v>
      </c>
      <c r="BB347" s="398" t="s">
        <v>1</v>
      </c>
      <c r="BM347" s="64">
        <f t="shared" si="38"/>
        <v>258</v>
      </c>
      <c r="BN347" s="64">
        <f t="shared" si="39"/>
        <v>263.16000000000003</v>
      </c>
      <c r="BO347" s="64">
        <f t="shared" si="40"/>
        <v>0.34722222222222221</v>
      </c>
      <c r="BP347" s="64">
        <f t="shared" si="41"/>
        <v>0.35416666666666663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33.333333333333336</v>
      </c>
      <c r="Y351" s="547">
        <f>IFERROR(Y344/H344,"0")+IFERROR(Y345/H345,"0")+IFERROR(Y346/H346,"0")+IFERROR(Y347/H347,"0")+IFERROR(Y348/H348,"0")+IFERROR(Y349/H349,"0")+IFERROR(Y350/H350,"0")</f>
        <v>34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0.73949999999999994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500</v>
      </c>
      <c r="Y352" s="547">
        <f>IFERROR(SUM(Y344:Y350),"0")</f>
        <v>510</v>
      </c>
      <c r="Z352" s="37"/>
      <c r="AA352" s="548"/>
      <c r="AB352" s="548"/>
      <c r="AC352" s="548"/>
    </row>
    <row r="353" spans="1:68" ht="14.25" customHeight="1" x14ac:dyDescent="0.25">
      <c r="A353" s="562" t="s">
        <v>137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0"/>
      <c r="AB353" s="540"/>
      <c r="AC353" s="540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 t="s">
        <v>565</v>
      </c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566</v>
      </c>
      <c r="AG354" s="64"/>
      <c r="AJ354" s="68" t="s">
        <v>80</v>
      </c>
      <c r="AK354" s="68">
        <v>15075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567</v>
      </c>
      <c r="B355" s="54" t="s">
        <v>568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566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0</v>
      </c>
      <c r="Y356" s="547">
        <f>IFERROR(Y354/H354,"0")+IFERROR(Y355/H355,"0")</f>
        <v>0</v>
      </c>
      <c r="Z356" s="547">
        <f>IFERROR(IF(Z354="",0,Z354),"0")+IFERROR(IF(Z355="",0,Z355),"0")</f>
        <v>0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0</v>
      </c>
      <c r="Y357" s="547">
        <f>IFERROR(SUM(Y354:Y355),"0")</f>
        <v>0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0"/>
      <c r="AB358" s="540"/>
      <c r="AC358" s="540"/>
    </row>
    <row r="359" spans="1:68" ht="27" customHeight="1" x14ac:dyDescent="0.25">
      <c r="A359" s="54" t="s">
        <v>569</v>
      </c>
      <c r="B359" s="54" t="s">
        <v>570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/>
      <c r="M359" s="33" t="s">
        <v>78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/>
      <c r="M360" s="33" t="s">
        <v>78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167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0"/>
      <c r="AB363" s="540"/>
      <c r="AC363" s="540"/>
    </row>
    <row r="364" spans="1:68" ht="16.5" customHeight="1" x14ac:dyDescent="0.25">
      <c r="A364" s="54" t="s">
        <v>575</v>
      </c>
      <c r="B364" s="54" t="s">
        <v>576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78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578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39"/>
      <c r="AB367" s="539"/>
      <c r="AC367" s="539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0"/>
      <c r="AB368" s="540"/>
      <c r="AC368" s="540"/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/>
      <c r="M369" s="33" t="s">
        <v>68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68</v>
      </c>
      <c r="N370" s="33"/>
      <c r="O370" s="32">
        <v>60</v>
      </c>
      <c r="P370" s="8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0"/>
      <c r="AB373" s="540"/>
      <c r="AC373" s="540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68</v>
      </c>
      <c r="N374" s="33"/>
      <c r="O374" s="32">
        <v>35</v>
      </c>
      <c r="P374" s="7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584</v>
      </c>
      <c r="B375" s="54" t="s">
        <v>587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0"/>
      <c r="AB378" s="540"/>
      <c r="AC378" s="540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/>
      <c r="M379" s="33" t="s">
        <v>78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/>
      <c r="M380" s="33" t="s">
        <v>78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customHeight="1" x14ac:dyDescent="0.2">
      <c r="A383" s="567" t="s">
        <v>593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594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39"/>
      <c r="AB384" s="539"/>
      <c r="AC384" s="539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0"/>
      <c r="AB385" s="540"/>
      <c r="AC385" s="540"/>
    </row>
    <row r="386" spans="1:68" ht="27" customHeight="1" x14ac:dyDescent="0.25">
      <c r="A386" s="54" t="s">
        <v>595</v>
      </c>
      <c r="B386" s="54" t="s">
        <v>596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/>
      <c r="M386" s="33" t="s">
        <v>68</v>
      </c>
      <c r="N386" s="33"/>
      <c r="O386" s="32">
        <v>50</v>
      </c>
      <c r="P386" s="5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30</v>
      </c>
      <c r="Y386" s="546">
        <f t="shared" ref="Y386:Y395" si="42">IFERROR(IF(X386="",0,CEILING((X386/$H386),1)*$H386),"")</f>
        <v>32.400000000000006</v>
      </c>
      <c r="Z386" s="36">
        <f>IFERROR(IF(Y386=0,"",ROUNDUP(Y386/H386,0)*0.00902),"")</f>
        <v>5.4120000000000001E-2</v>
      </c>
      <c r="AA386" s="56"/>
      <c r="AB386" s="57"/>
      <c r="AC386" s="427" t="s">
        <v>597</v>
      </c>
      <c r="AG386" s="64"/>
      <c r="AJ386" s="68"/>
      <c r="AK386" s="68">
        <v>0</v>
      </c>
      <c r="BB386" s="428" t="s">
        <v>1</v>
      </c>
      <c r="BM386" s="64">
        <f t="shared" ref="BM386:BM395" si="43">IFERROR(X386*I386/H386,"0")</f>
        <v>31.166666666666668</v>
      </c>
      <c r="BN386" s="64">
        <f t="shared" ref="BN386:BN395" si="44">IFERROR(Y386*I386/H386,"0")</f>
        <v>33.660000000000004</v>
      </c>
      <c r="BO386" s="64">
        <f t="shared" ref="BO386:BO395" si="45">IFERROR(1/J386*(X386/H386),"0")</f>
        <v>4.208754208754209E-2</v>
      </c>
      <c r="BP386" s="64">
        <f t="shared" ref="BP386:BP395" si="46">IFERROR(1/J386*(Y386/H386),"0")</f>
        <v>4.5454545454545463E-2</v>
      </c>
    </row>
    <row r="387" spans="1:68" ht="27" customHeight="1" x14ac:dyDescent="0.25">
      <c r="A387" s="54" t="s">
        <v>598</v>
      </c>
      <c r="B387" s="54" t="s">
        <v>599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/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600</v>
      </c>
      <c r="AG387" s="64"/>
      <c r="AJ387" s="68"/>
      <c r="AK387" s="68">
        <v>0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598</v>
      </c>
      <c r="B388" s="54" t="s">
        <v>601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604</v>
      </c>
      <c r="AG389" s="64"/>
      <c r="AJ389" s="68"/>
      <c r="AK389" s="68">
        <v>0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597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607</v>
      </c>
      <c r="B391" s="54" t="s">
        <v>608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 t="s">
        <v>270</v>
      </c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597</v>
      </c>
      <c r="AG391" s="64"/>
      <c r="AJ391" s="68" t="s">
        <v>80</v>
      </c>
      <c r="AK391" s="68">
        <v>37.799999999999997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609</v>
      </c>
      <c r="B392" s="54" t="s">
        <v>610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615</v>
      </c>
      <c r="B394" s="54" t="s">
        <v>616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614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5.5555555555555554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6.0000000000000009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5.4120000000000001E-2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30</v>
      </c>
      <c r="Y397" s="547">
        <f>IFERROR(SUM(Y386:Y395),"0")</f>
        <v>32.400000000000006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0"/>
      <c r="AB398" s="540"/>
      <c r="AC398" s="540"/>
    </row>
    <row r="399" spans="1:68" ht="27" customHeight="1" x14ac:dyDescent="0.25">
      <c r="A399" s="54" t="s">
        <v>620</v>
      </c>
      <c r="B399" s="54" t="s">
        <v>621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/>
      <c r="M399" s="33" t="s">
        <v>78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/>
      <c r="M400" s="33" t="s">
        <v>78</v>
      </c>
      <c r="N400" s="33"/>
      <c r="O400" s="32">
        <v>45</v>
      </c>
      <c r="P400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626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39"/>
      <c r="AB403" s="539"/>
      <c r="AC403" s="539"/>
    </row>
    <row r="404" spans="1:68" ht="14.25" customHeight="1" x14ac:dyDescent="0.25">
      <c r="A404" s="562" t="s">
        <v>137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0"/>
      <c r="AB404" s="540"/>
      <c r="AC404" s="540"/>
    </row>
    <row r="405" spans="1:68" ht="27" customHeight="1" x14ac:dyDescent="0.25">
      <c r="A405" s="54" t="s">
        <v>627</v>
      </c>
      <c r="B405" s="54" t="s">
        <v>628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629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0"/>
      <c r="AB408" s="540"/>
      <c r="AC408" s="540"/>
    </row>
    <row r="409" spans="1:68" ht="27" customHeight="1" x14ac:dyDescent="0.25">
      <c r="A409" s="54" t="s">
        <v>630</v>
      </c>
      <c r="B409" s="54" t="s">
        <v>631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/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20</v>
      </c>
      <c r="Y409" s="546">
        <f>IFERROR(IF(X409="",0,CEILING((X409/$H409),1)*$H409),"")</f>
        <v>21.6</v>
      </c>
      <c r="Z409" s="36">
        <f>IFERROR(IF(Y409=0,"",ROUNDUP(Y409/H409,0)*0.00902),"")</f>
        <v>3.6080000000000001E-2</v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20.777777777777779</v>
      </c>
      <c r="BN409" s="64">
        <f>IFERROR(Y409*I409/H409,"0")</f>
        <v>22.44</v>
      </c>
      <c r="BO409" s="64">
        <f>IFERROR(1/J409*(X409/H409),"0")</f>
        <v>2.8058361391694722E-2</v>
      </c>
      <c r="BP409" s="64">
        <f>IFERROR(1/J409*(Y409/H409),"0")</f>
        <v>3.0303030303030304E-2</v>
      </c>
    </row>
    <row r="410" spans="1:68" ht="27" customHeight="1" x14ac:dyDescent="0.25">
      <c r="A410" s="54" t="s">
        <v>633</v>
      </c>
      <c r="B410" s="54" t="s">
        <v>634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635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636</v>
      </c>
      <c r="B411" s="54" t="s">
        <v>637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638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639</v>
      </c>
      <c r="B412" s="54" t="s">
        <v>640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3.7037037037037033</v>
      </c>
      <c r="Y413" s="547">
        <f>IFERROR(Y409/H409,"0")+IFERROR(Y410/H410,"0")+IFERROR(Y411/H411,"0")+IFERROR(Y412/H412,"0")</f>
        <v>4</v>
      </c>
      <c r="Z413" s="547">
        <f>IFERROR(IF(Z409="",0,Z409),"0")+IFERROR(IF(Z410="",0,Z410),"0")+IFERROR(IF(Z411="",0,Z411),"0")+IFERROR(IF(Z412="",0,Z412),"0")</f>
        <v>3.6080000000000001E-2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20</v>
      </c>
      <c r="Y414" s="547">
        <f>IFERROR(SUM(Y409:Y412),"0")</f>
        <v>21.6</v>
      </c>
      <c r="Z414" s="37"/>
      <c r="AA414" s="548"/>
      <c r="AB414" s="548"/>
      <c r="AC414" s="548"/>
    </row>
    <row r="415" spans="1:68" ht="16.5" customHeight="1" x14ac:dyDescent="0.25">
      <c r="A415" s="565" t="s">
        <v>641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39"/>
      <c r="AB415" s="539"/>
      <c r="AC415" s="539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0"/>
      <c r="AB416" s="540"/>
      <c r="AC416" s="540"/>
    </row>
    <row r="417" spans="1:68" ht="27" customHeight="1" x14ac:dyDescent="0.25">
      <c r="A417" s="54" t="s">
        <v>642</v>
      </c>
      <c r="B417" s="54" t="s">
        <v>643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644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645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645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9"/>
      <c r="AB421" s="539"/>
      <c r="AC421" s="539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0"/>
      <c r="AB422" s="540"/>
      <c r="AC422" s="540"/>
    </row>
    <row r="423" spans="1:68" ht="27" customHeight="1" x14ac:dyDescent="0.25">
      <c r="A423" s="54" t="s">
        <v>646</v>
      </c>
      <c r="B423" s="54" t="s">
        <v>647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20</v>
      </c>
      <c r="Y423" s="546">
        <f t="shared" ref="Y423:Y434" si="48">IFERROR(IF(X423="",0,CEILING((X423/$H423),1)*$H423),"")</f>
        <v>21.12</v>
      </c>
      <c r="Z423" s="36">
        <f t="shared" ref="Z423:Z429" si="49">IFERROR(IF(Y423=0,"",ROUNDUP(Y423/H423,0)*0.01196),"")</f>
        <v>4.7840000000000001E-2</v>
      </c>
      <c r="AA423" s="56"/>
      <c r="AB423" s="57"/>
      <c r="AC423" s="463" t="s">
        <v>107</v>
      </c>
      <c r="AG423" s="64"/>
      <c r="AJ423" s="68" t="s">
        <v>80</v>
      </c>
      <c r="AK423" s="68">
        <v>42.24</v>
      </c>
      <c r="BB423" s="464" t="s">
        <v>1</v>
      </c>
      <c r="BM423" s="64">
        <f t="shared" ref="BM423:BM434" si="50">IFERROR(X423*I423/H423,"0")</f>
        <v>21.363636363636363</v>
      </c>
      <c r="BN423" s="64">
        <f t="shared" ref="BN423:BN434" si="51">IFERROR(Y423*I423/H423,"0")</f>
        <v>22.56</v>
      </c>
      <c r="BO423" s="64">
        <f t="shared" ref="BO423:BO434" si="52">IFERROR(1/J423*(X423/H423),"0")</f>
        <v>3.6421911421911424E-2</v>
      </c>
      <c r="BP423" s="64">
        <f t="shared" ref="BP423:BP434" si="53">IFERROR(1/J423*(Y423/H423),"0")</f>
        <v>3.8461538461538464E-2</v>
      </c>
    </row>
    <row r="424" spans="1:68" ht="27" customHeight="1" x14ac:dyDescent="0.25">
      <c r="A424" s="54" t="s">
        <v>648</v>
      </c>
      <c r="B424" s="54" t="s">
        <v>649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/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20</v>
      </c>
      <c r="Y424" s="546">
        <f t="shared" si="48"/>
        <v>21.12</v>
      </c>
      <c r="Z424" s="36">
        <f t="shared" si="49"/>
        <v>4.7840000000000001E-2</v>
      </c>
      <c r="AA424" s="56"/>
      <c r="AB424" s="57"/>
      <c r="AC424" s="465" t="s">
        <v>650</v>
      </c>
      <c r="AG424" s="64"/>
      <c r="AJ424" s="68"/>
      <c r="AK424" s="68">
        <v>0</v>
      </c>
      <c r="BB424" s="466" t="s">
        <v>1</v>
      </c>
      <c r="BM424" s="64">
        <f t="shared" si="50"/>
        <v>21.363636363636363</v>
      </c>
      <c r="BN424" s="64">
        <f t="shared" si="51"/>
        <v>22.56</v>
      </c>
      <c r="BO424" s="64">
        <f t="shared" si="52"/>
        <v>3.6421911421911424E-2</v>
      </c>
      <c r="BP424" s="64">
        <f t="shared" si="53"/>
        <v>3.8461538461538464E-2</v>
      </c>
    </row>
    <row r="425" spans="1:68" ht="27" customHeight="1" x14ac:dyDescent="0.25">
      <c r="A425" s="54" t="s">
        <v>651</v>
      </c>
      <c r="B425" s="54" t="s">
        <v>652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78</v>
      </c>
      <c r="N425" s="33"/>
      <c r="O425" s="32">
        <v>60</v>
      </c>
      <c r="P425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250</v>
      </c>
      <c r="Y425" s="546">
        <f t="shared" si="48"/>
        <v>253.44</v>
      </c>
      <c r="Z425" s="36">
        <f t="shared" si="49"/>
        <v>0.57408000000000003</v>
      </c>
      <c r="AA425" s="56"/>
      <c r="AB425" s="57"/>
      <c r="AC425" s="467" t="s">
        <v>653</v>
      </c>
      <c r="AG425" s="64"/>
      <c r="AJ425" s="68" t="s">
        <v>80</v>
      </c>
      <c r="AK425" s="68">
        <v>42.24</v>
      </c>
      <c r="BB425" s="468" t="s">
        <v>1</v>
      </c>
      <c r="BM425" s="64">
        <f t="shared" si="50"/>
        <v>267.04545454545456</v>
      </c>
      <c r="BN425" s="64">
        <f t="shared" si="51"/>
        <v>270.71999999999997</v>
      </c>
      <c r="BO425" s="64">
        <f t="shared" si="52"/>
        <v>0.45527389277389274</v>
      </c>
      <c r="BP425" s="64">
        <f t="shared" si="53"/>
        <v>0.46153846153846156</v>
      </c>
    </row>
    <row r="426" spans="1:68" ht="27" customHeight="1" x14ac:dyDescent="0.25">
      <c r="A426" s="54" t="s">
        <v>654</v>
      </c>
      <c r="B426" s="54" t="s">
        <v>655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40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656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657</v>
      </c>
      <c r="B427" s="54" t="s">
        <v>658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659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660</v>
      </c>
      <c r="B428" s="54" t="s">
        <v>661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250</v>
      </c>
      <c r="Y428" s="546">
        <f t="shared" si="48"/>
        <v>253.44</v>
      </c>
      <c r="Z428" s="36">
        <f t="shared" si="49"/>
        <v>0.57408000000000003</v>
      </c>
      <c r="AA428" s="56"/>
      <c r="AB428" s="57"/>
      <c r="AC428" s="473" t="s">
        <v>662</v>
      </c>
      <c r="AG428" s="64"/>
      <c r="AJ428" s="68" t="s">
        <v>80</v>
      </c>
      <c r="AK428" s="68">
        <v>42.24</v>
      </c>
      <c r="BB428" s="474" t="s">
        <v>1</v>
      </c>
      <c r="BM428" s="64">
        <f t="shared" si="50"/>
        <v>267.04545454545456</v>
      </c>
      <c r="BN428" s="64">
        <f t="shared" si="51"/>
        <v>270.71999999999997</v>
      </c>
      <c r="BO428" s="64">
        <f t="shared" si="52"/>
        <v>0.45527389277389274</v>
      </c>
      <c r="BP428" s="64">
        <f t="shared" si="53"/>
        <v>0.46153846153846156</v>
      </c>
    </row>
    <row r="429" spans="1:68" ht="16.5" customHeight="1" x14ac:dyDescent="0.25">
      <c r="A429" s="54" t="s">
        <v>663</v>
      </c>
      <c r="B429" s="54" t="s">
        <v>664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78</v>
      </c>
      <c r="N429" s="33"/>
      <c r="O429" s="32">
        <v>60</v>
      </c>
      <c r="P429" s="6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665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666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667</v>
      </c>
      <c r="B430" s="54" t="s">
        <v>668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78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671</v>
      </c>
      <c r="B432" s="54" t="s">
        <v>672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650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673</v>
      </c>
      <c r="B433" s="54" t="s">
        <v>674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675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676</v>
      </c>
      <c r="B434" s="54" t="s">
        <v>677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662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102.27272727272727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104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1.2438400000000001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540</v>
      </c>
      <c r="Y436" s="547">
        <f>IFERROR(SUM(Y423:Y434),"0")</f>
        <v>549.12</v>
      </c>
      <c r="Z436" s="37"/>
      <c r="AA436" s="548"/>
      <c r="AB436" s="548"/>
      <c r="AC436" s="548"/>
    </row>
    <row r="437" spans="1:68" ht="14.25" customHeight="1" x14ac:dyDescent="0.25">
      <c r="A437" s="562" t="s">
        <v>137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0"/>
      <c r="AB437" s="540"/>
      <c r="AC437" s="540"/>
    </row>
    <row r="438" spans="1:68" ht="16.5" customHeight="1" x14ac:dyDescent="0.25">
      <c r="A438" s="54" t="s">
        <v>678</v>
      </c>
      <c r="B438" s="54" t="s">
        <v>679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/>
      <c r="M438" s="33" t="s">
        <v>78</v>
      </c>
      <c r="N438" s="33"/>
      <c r="O438" s="32">
        <v>70</v>
      </c>
      <c r="P438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250</v>
      </c>
      <c r="Y438" s="546">
        <f>IFERROR(IF(X438="",0,CEILING((X438/$H438),1)*$H438),"")</f>
        <v>253.44</v>
      </c>
      <c r="Z438" s="36">
        <f>IFERROR(IF(Y438=0,"",ROUNDUP(Y438/H438,0)*0.01196),"")</f>
        <v>0.57408000000000003</v>
      </c>
      <c r="AA438" s="56"/>
      <c r="AB438" s="57"/>
      <c r="AC438" s="487" t="s">
        <v>680</v>
      </c>
      <c r="AG438" s="64"/>
      <c r="AJ438" s="68"/>
      <c r="AK438" s="68">
        <v>0</v>
      </c>
      <c r="BB438" s="488" t="s">
        <v>1</v>
      </c>
      <c r="BM438" s="64">
        <f>IFERROR(X438*I438/H438,"0")</f>
        <v>267.04545454545456</v>
      </c>
      <c r="BN438" s="64">
        <f>IFERROR(Y438*I438/H438,"0")</f>
        <v>270.71999999999997</v>
      </c>
      <c r="BO438" s="64">
        <f>IFERROR(1/J438*(X438/H438),"0")</f>
        <v>0.45527389277389274</v>
      </c>
      <c r="BP438" s="64">
        <f>IFERROR(1/J438*(Y438/H438),"0")</f>
        <v>0.46153846153846156</v>
      </c>
    </row>
    <row r="439" spans="1:68" ht="16.5" customHeight="1" x14ac:dyDescent="0.25">
      <c r="A439" s="54" t="s">
        <v>681</v>
      </c>
      <c r="B439" s="54" t="s">
        <v>682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78</v>
      </c>
      <c r="N439" s="33"/>
      <c r="O439" s="32">
        <v>70</v>
      </c>
      <c r="P439" s="8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680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683</v>
      </c>
      <c r="B440" s="54" t="s">
        <v>684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680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47.348484848484844</v>
      </c>
      <c r="Y441" s="547">
        <f>IFERROR(Y438/H438,"0")+IFERROR(Y439/H439,"0")+IFERROR(Y440/H440,"0")</f>
        <v>48</v>
      </c>
      <c r="Z441" s="547">
        <f>IFERROR(IF(Z438="",0,Z438),"0")+IFERROR(IF(Z439="",0,Z439),"0")+IFERROR(IF(Z440="",0,Z440),"0")</f>
        <v>0.57408000000000003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250</v>
      </c>
      <c r="Y442" s="547">
        <f>IFERROR(SUM(Y438:Y440),"0")</f>
        <v>253.44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0"/>
      <c r="AB443" s="540"/>
      <c r="AC443" s="540"/>
    </row>
    <row r="444" spans="1:68" ht="27" customHeight="1" x14ac:dyDescent="0.25">
      <c r="A444" s="54" t="s">
        <v>685</v>
      </c>
      <c r="B444" s="54" t="s">
        <v>686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/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50</v>
      </c>
      <c r="Y444" s="546">
        <f t="shared" ref="Y444:Y449" si="54">IFERROR(IF(X444="",0,CEILING((X444/$H444),1)*$H444),"")</f>
        <v>52.800000000000004</v>
      </c>
      <c r="Z444" s="36">
        <f>IFERROR(IF(Y444=0,"",ROUNDUP(Y444/H444,0)*0.01196),"")</f>
        <v>0.1196</v>
      </c>
      <c r="AA444" s="56"/>
      <c r="AB444" s="57"/>
      <c r="AC444" s="493" t="s">
        <v>687</v>
      </c>
      <c r="AG444" s="64"/>
      <c r="AJ444" s="68"/>
      <c r="AK444" s="68">
        <v>0</v>
      </c>
      <c r="BB444" s="494" t="s">
        <v>1</v>
      </c>
      <c r="BM444" s="64">
        <f t="shared" ref="BM444:BM449" si="55">IFERROR(X444*I444/H444,"0")</f>
        <v>53.409090909090907</v>
      </c>
      <c r="BN444" s="64">
        <f t="shared" ref="BN444:BN449" si="56">IFERROR(Y444*I444/H444,"0")</f>
        <v>56.400000000000006</v>
      </c>
      <c r="BO444" s="64">
        <f t="shared" ref="BO444:BO449" si="57">IFERROR(1/J444*(X444/H444),"0")</f>
        <v>9.1054778554778545E-2</v>
      </c>
      <c r="BP444" s="64">
        <f t="shared" ref="BP444:BP449" si="58">IFERROR(1/J444*(Y444/H444),"0")</f>
        <v>9.6153846153846159E-2</v>
      </c>
    </row>
    <row r="445" spans="1:68" ht="27" customHeight="1" x14ac:dyDescent="0.25">
      <c r="A445" s="54" t="s">
        <v>688</v>
      </c>
      <c r="B445" s="54" t="s">
        <v>689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690</v>
      </c>
      <c r="AG445" s="64"/>
      <c r="AJ445" s="68" t="s">
        <v>80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693</v>
      </c>
      <c r="AG446" s="64"/>
      <c r="AJ446" s="68" t="s">
        <v>80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687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690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693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9.4696969696969688</v>
      </c>
      <c r="Y450" s="547">
        <f>IFERROR(Y444/H444,"0")+IFERROR(Y445/H445,"0")+IFERROR(Y446/H446,"0")+IFERROR(Y447/H447,"0")+IFERROR(Y448/H448,"0")+IFERROR(Y449/H449,"0")</f>
        <v>10</v>
      </c>
      <c r="Z450" s="547">
        <f>IFERROR(IF(Z444="",0,Z444),"0")+IFERROR(IF(Z445="",0,Z445),"0")+IFERROR(IF(Z446="",0,Z446),"0")+IFERROR(IF(Z447="",0,Z447),"0")+IFERROR(IF(Z448="",0,Z448),"0")+IFERROR(IF(Z449="",0,Z449),"0")</f>
        <v>0.1196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50</v>
      </c>
      <c r="Y451" s="547">
        <f>IFERROR(SUM(Y444:Y449),"0")</f>
        <v>52.800000000000004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0"/>
      <c r="AB452" s="540"/>
      <c r="AC452" s="540"/>
    </row>
    <row r="453" spans="1:68" ht="16.5" customHeight="1" x14ac:dyDescent="0.25">
      <c r="A453" s="54" t="s">
        <v>700</v>
      </c>
      <c r="B453" s="54" t="s">
        <v>701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78</v>
      </c>
      <c r="N453" s="33"/>
      <c r="O453" s="32">
        <v>45</v>
      </c>
      <c r="P453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702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703</v>
      </c>
      <c r="B454" s="54" t="s">
        <v>704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78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705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706</v>
      </c>
      <c r="B455" s="54" t="s">
        <v>707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78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708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709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709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39"/>
      <c r="AB459" s="539"/>
      <c r="AC459" s="539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0"/>
      <c r="AB460" s="540"/>
      <c r="AC460" s="540"/>
    </row>
    <row r="461" spans="1:68" ht="27" customHeight="1" x14ac:dyDescent="0.25">
      <c r="A461" s="54" t="s">
        <v>710</v>
      </c>
      <c r="B461" s="54" t="s">
        <v>711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78</v>
      </c>
      <c r="N461" s="33"/>
      <c r="O461" s="32">
        <v>55</v>
      </c>
      <c r="P461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712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713</v>
      </c>
      <c r="B462" s="54" t="s">
        <v>714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715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716</v>
      </c>
      <c r="B463" s="54" t="s">
        <v>717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/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40</v>
      </c>
      <c r="Y463" s="546">
        <f>IFERROR(IF(X463="",0,CEILING((X463/$H463),1)*$H463),"")</f>
        <v>48</v>
      </c>
      <c r="Z463" s="36">
        <f>IFERROR(IF(Y463=0,"",ROUNDUP(Y463/H463,0)*0.01898),"")</f>
        <v>7.5920000000000001E-2</v>
      </c>
      <c r="AA463" s="56"/>
      <c r="AB463" s="57"/>
      <c r="AC463" s="515" t="s">
        <v>718</v>
      </c>
      <c r="AG463" s="64"/>
      <c r="AJ463" s="68"/>
      <c r="AK463" s="68">
        <v>0</v>
      </c>
      <c r="BB463" s="516" t="s">
        <v>1</v>
      </c>
      <c r="BM463" s="64">
        <f>IFERROR(X463*I463/H463,"0")</f>
        <v>41.45</v>
      </c>
      <c r="BN463" s="64">
        <f>IFERROR(Y463*I463/H463,"0")</f>
        <v>49.74</v>
      </c>
      <c r="BO463" s="64">
        <f>IFERROR(1/J463*(X463/H463),"0")</f>
        <v>5.2083333333333336E-2</v>
      </c>
      <c r="BP463" s="64">
        <f>IFERROR(1/J463*(Y463/H463),"0")</f>
        <v>6.25E-2</v>
      </c>
    </row>
    <row r="464" spans="1:68" ht="27" customHeight="1" x14ac:dyDescent="0.25">
      <c r="A464" s="54" t="s">
        <v>719</v>
      </c>
      <c r="B464" s="54" t="s">
        <v>720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78</v>
      </c>
      <c r="N464" s="33"/>
      <c r="O464" s="32">
        <v>55</v>
      </c>
      <c r="P464" s="63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712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3.3333333333333335</v>
      </c>
      <c r="Y465" s="547">
        <f>IFERROR(Y461/H461,"0")+IFERROR(Y462/H462,"0")+IFERROR(Y463/H463,"0")+IFERROR(Y464/H464,"0")</f>
        <v>4</v>
      </c>
      <c r="Z465" s="547">
        <f>IFERROR(IF(Z461="",0,Z461),"0")+IFERROR(IF(Z462="",0,Z462),"0")+IFERROR(IF(Z463="",0,Z463),"0")+IFERROR(IF(Z464="",0,Z464),"0")</f>
        <v>7.5920000000000001E-2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40</v>
      </c>
      <c r="Y466" s="547">
        <f>IFERROR(SUM(Y461:Y464),"0")</f>
        <v>48</v>
      </c>
      <c r="Z466" s="37"/>
      <c r="AA466" s="548"/>
      <c r="AB466" s="548"/>
      <c r="AC466" s="548"/>
    </row>
    <row r="467" spans="1:68" ht="14.25" customHeight="1" x14ac:dyDescent="0.25">
      <c r="A467" s="562" t="s">
        <v>137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0"/>
      <c r="AB467" s="540"/>
      <c r="AC467" s="540"/>
    </row>
    <row r="468" spans="1:68" ht="27" customHeight="1" x14ac:dyDescent="0.25">
      <c r="A468" s="54" t="s">
        <v>721</v>
      </c>
      <c r="B468" s="54" t="s">
        <v>722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723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724</v>
      </c>
      <c r="B469" s="54" t="s">
        <v>725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4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726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727</v>
      </c>
      <c r="B470" s="54" t="s">
        <v>728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729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0"/>
      <c r="AB473" s="540"/>
      <c r="AC473" s="540"/>
    </row>
    <row r="474" spans="1:68" ht="27" customHeight="1" x14ac:dyDescent="0.25">
      <c r="A474" s="54" t="s">
        <v>730</v>
      </c>
      <c r="B474" s="54" t="s">
        <v>731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/>
      <c r="M474" s="33" t="s">
        <v>68</v>
      </c>
      <c r="N474" s="33"/>
      <c r="O474" s="32">
        <v>40</v>
      </c>
      <c r="P474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732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733</v>
      </c>
      <c r="B475" s="54" t="s">
        <v>734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/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735</v>
      </c>
      <c r="AG475" s="64"/>
      <c r="AJ475" s="68"/>
      <c r="AK475" s="68">
        <v>0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0"/>
      <c r="AB478" s="540"/>
      <c r="AC478" s="540"/>
    </row>
    <row r="479" spans="1:68" ht="27" customHeight="1" x14ac:dyDescent="0.25">
      <c r="A479" s="54" t="s">
        <v>736</v>
      </c>
      <c r="B479" s="54" t="s">
        <v>737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/>
      <c r="M479" s="33" t="s">
        <v>86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738</v>
      </c>
      <c r="AG479" s="64"/>
      <c r="AJ479" s="68"/>
      <c r="AK479" s="68">
        <v>0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167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0"/>
      <c r="AB482" s="540"/>
      <c r="AC482" s="540"/>
    </row>
    <row r="483" spans="1:68" ht="27" customHeight="1" x14ac:dyDescent="0.25">
      <c r="A483" s="54" t="s">
        <v>739</v>
      </c>
      <c r="B483" s="54" t="s">
        <v>740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78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741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742</v>
      </c>
      <c r="B484" s="54" t="s">
        <v>743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78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744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9"/>
      <c r="AB487" s="539"/>
      <c r="AC487" s="539"/>
    </row>
    <row r="488" spans="1:68" ht="14.25" customHeight="1" x14ac:dyDescent="0.25">
      <c r="A488" s="562" t="s">
        <v>137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0"/>
      <c r="AB488" s="540"/>
      <c r="AC488" s="540"/>
    </row>
    <row r="489" spans="1:68" ht="27" customHeight="1" x14ac:dyDescent="0.25">
      <c r="A489" s="54" t="s">
        <v>746</v>
      </c>
      <c r="B489" s="54" t="s">
        <v>747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748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8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749</v>
      </c>
      <c r="Q492" s="667"/>
      <c r="R492" s="667"/>
      <c r="S492" s="667"/>
      <c r="T492" s="667"/>
      <c r="U492" s="667"/>
      <c r="V492" s="668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2108.3000000000002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2162.1600000000003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750</v>
      </c>
      <c r="Q493" s="667"/>
      <c r="R493" s="667"/>
      <c r="S493" s="667"/>
      <c r="T493" s="667"/>
      <c r="U493" s="667"/>
      <c r="V493" s="668"/>
      <c r="W493" s="37" t="s">
        <v>69</v>
      </c>
      <c r="X493" s="547">
        <f>IFERROR(SUM(BM22:BM489),"0")</f>
        <v>2220.2708127428127</v>
      </c>
      <c r="Y493" s="547">
        <f>IFERROR(SUM(BN22:BN489),"0")</f>
        <v>2276.7150000000001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751</v>
      </c>
      <c r="Q494" s="667"/>
      <c r="R494" s="667"/>
      <c r="S494" s="667"/>
      <c r="T494" s="667"/>
      <c r="U494" s="667"/>
      <c r="V494" s="668"/>
      <c r="W494" s="37" t="s">
        <v>752</v>
      </c>
      <c r="X494" s="38">
        <f>ROUNDUP(SUM(BO22:BO489),0)</f>
        <v>4</v>
      </c>
      <c r="Y494" s="38">
        <f>ROUNDUP(SUM(BP22:BP489),0)</f>
        <v>4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753</v>
      </c>
      <c r="Q495" s="667"/>
      <c r="R495" s="667"/>
      <c r="S495" s="667"/>
      <c r="T495" s="667"/>
      <c r="U495" s="667"/>
      <c r="V495" s="668"/>
      <c r="W495" s="37" t="s">
        <v>69</v>
      </c>
      <c r="X495" s="547">
        <f>GrossWeightTotal+PalletQtyTotal*25</f>
        <v>2320.2708127428127</v>
      </c>
      <c r="Y495" s="547">
        <f>GrossWeightTotalR+PalletQtyTotalR*25</f>
        <v>2376.7150000000001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754</v>
      </c>
      <c r="Q496" s="667"/>
      <c r="R496" s="667"/>
      <c r="S496" s="667"/>
      <c r="T496" s="667"/>
      <c r="U496" s="667"/>
      <c r="V496" s="668"/>
      <c r="W496" s="37" t="s">
        <v>752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322.40050073383401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330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755</v>
      </c>
      <c r="Q497" s="667"/>
      <c r="R497" s="667"/>
      <c r="S497" s="667"/>
      <c r="T497" s="667"/>
      <c r="U497" s="667"/>
      <c r="V497" s="668"/>
      <c r="W497" s="39" t="s">
        <v>756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4.2515500000000008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757</v>
      </c>
      <c r="B499" s="537" t="s">
        <v>63</v>
      </c>
      <c r="C499" s="582" t="s">
        <v>99</v>
      </c>
      <c r="D499" s="583"/>
      <c r="E499" s="583"/>
      <c r="F499" s="583"/>
      <c r="G499" s="583"/>
      <c r="H499" s="584"/>
      <c r="I499" s="582" t="s">
        <v>252</v>
      </c>
      <c r="J499" s="583"/>
      <c r="K499" s="583"/>
      <c r="L499" s="583"/>
      <c r="M499" s="583"/>
      <c r="N499" s="583"/>
      <c r="O499" s="583"/>
      <c r="P499" s="583"/>
      <c r="Q499" s="583"/>
      <c r="R499" s="583"/>
      <c r="S499" s="584"/>
      <c r="T499" s="582" t="s">
        <v>541</v>
      </c>
      <c r="U499" s="584"/>
      <c r="V499" s="582" t="s">
        <v>593</v>
      </c>
      <c r="W499" s="583"/>
      <c r="X499" s="584"/>
      <c r="Y499" s="537" t="s">
        <v>645</v>
      </c>
      <c r="Z499" s="582" t="s">
        <v>709</v>
      </c>
      <c r="AA499" s="584"/>
      <c r="AB499" s="52"/>
      <c r="AC499" s="52"/>
      <c r="AF499" s="538"/>
    </row>
    <row r="500" spans="1:32" ht="14.25" customHeight="1" thickTop="1" x14ac:dyDescent="0.2">
      <c r="A500" s="870" t="s">
        <v>758</v>
      </c>
      <c r="B500" s="582" t="s">
        <v>63</v>
      </c>
      <c r="C500" s="582" t="s">
        <v>100</v>
      </c>
      <c r="D500" s="582" t="s">
        <v>117</v>
      </c>
      <c r="E500" s="582" t="s">
        <v>174</v>
      </c>
      <c r="F500" s="582" t="s">
        <v>194</v>
      </c>
      <c r="G500" s="582" t="s">
        <v>225</v>
      </c>
      <c r="H500" s="582" t="s">
        <v>99</v>
      </c>
      <c r="I500" s="582" t="s">
        <v>253</v>
      </c>
      <c r="J500" s="582" t="s">
        <v>294</v>
      </c>
      <c r="K500" s="582" t="s">
        <v>354</v>
      </c>
      <c r="L500" s="582" t="s">
        <v>397</v>
      </c>
      <c r="M500" s="582" t="s">
        <v>413</v>
      </c>
      <c r="N500" s="538"/>
      <c r="O500" s="582" t="s">
        <v>425</v>
      </c>
      <c r="P500" s="582" t="s">
        <v>435</v>
      </c>
      <c r="Q500" s="582" t="s">
        <v>445</v>
      </c>
      <c r="R500" s="582" t="s">
        <v>450</v>
      </c>
      <c r="S500" s="582" t="s">
        <v>531</v>
      </c>
      <c r="T500" s="582" t="s">
        <v>542</v>
      </c>
      <c r="U500" s="582" t="s">
        <v>578</v>
      </c>
      <c r="V500" s="582" t="s">
        <v>594</v>
      </c>
      <c r="W500" s="582" t="s">
        <v>626</v>
      </c>
      <c r="X500" s="582" t="s">
        <v>641</v>
      </c>
      <c r="Y500" s="582" t="s">
        <v>645</v>
      </c>
      <c r="Z500" s="582" t="s">
        <v>709</v>
      </c>
      <c r="AA500" s="582" t="s">
        <v>745</v>
      </c>
      <c r="AB500" s="52"/>
      <c r="AC500" s="52"/>
      <c r="AF500" s="538"/>
    </row>
    <row r="501" spans="1:32" ht="13.5" customHeight="1" thickBot="1" x14ac:dyDescent="0.25">
      <c r="A501" s="871"/>
      <c r="B501" s="597"/>
      <c r="C501" s="597"/>
      <c r="D501" s="597"/>
      <c r="E501" s="597"/>
      <c r="F501" s="597"/>
      <c r="G501" s="597"/>
      <c r="H501" s="597"/>
      <c r="I501" s="597"/>
      <c r="J501" s="597"/>
      <c r="K501" s="597"/>
      <c r="L501" s="597"/>
      <c r="M501" s="597"/>
      <c r="N501" s="538"/>
      <c r="O501" s="597"/>
      <c r="P501" s="597"/>
      <c r="Q501" s="597"/>
      <c r="R501" s="597"/>
      <c r="S501" s="597"/>
      <c r="T501" s="597"/>
      <c r="U501" s="597"/>
      <c r="V501" s="597"/>
      <c r="W501" s="597"/>
      <c r="X501" s="597"/>
      <c r="Y501" s="597"/>
      <c r="Z501" s="597"/>
      <c r="AA501" s="597"/>
      <c r="AB501" s="52"/>
      <c r="AC501" s="52"/>
      <c r="AF501" s="538"/>
    </row>
    <row r="502" spans="1:32" ht="18" customHeight="1" thickTop="1" thickBot="1" x14ac:dyDescent="0.25">
      <c r="A502" s="40" t="s">
        <v>759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90</v>
      </c>
      <c r="E502" s="46">
        <f>IFERROR(Y86*1,"0")+IFERROR(Y87*1,"0")+IFERROR(Y88*1,"0")+IFERROR(Y92*1,"0")+IFERROR(Y93*1,"0")+IFERROR(Y94*1,"0")+IFERROR(Y95*1,"0")</f>
        <v>27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213.3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270.00000000000006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21.6</v>
      </c>
      <c r="M502" s="46">
        <f>IFERROR(Y259*1,"0")+IFERROR(Y260*1,"0")+IFERROR(Y261*1,"0")+IFERROR(Y262*1,"0")</f>
        <v>0</v>
      </c>
      <c r="N502" s="538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62.4</v>
      </c>
      <c r="S502" s="46">
        <f>IFERROR(Y336*1,"0")+IFERROR(Y337*1,"0")+IFERROR(Y338*1,"0")</f>
        <v>10.5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510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32.400000000000006</v>
      </c>
      <c r="W502" s="46">
        <f>IFERROR(Y405*1,"0")+IFERROR(Y409*1,"0")+IFERROR(Y410*1,"0")+IFERROR(Y411*1,"0")+IFERROR(Y412*1,"0")</f>
        <v>21.6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855.3599999999999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48</v>
      </c>
      <c r="AA502" s="46">
        <f>IFERROR(Y489*1,"0")</f>
        <v>0</v>
      </c>
      <c r="AB502" s="52"/>
      <c r="AC502" s="52"/>
      <c r="AF502" s="538"/>
    </row>
  </sheetData>
  <sheetProtection algorithmName="SHA-512" hashValue="rh/rWn3n0ymtA16iXCK+MMTA2Ti3/CwII2jZnxTIOTdnLT0S2gWLhVRehql6IovAI2+PQY61sQVl6PSBTujamQ==" saltValue="6fi2XZDTVSUBG7TAm3oltw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P496:V496"/>
    <mergeCell ref="A10:C10"/>
    <mergeCell ref="P126:T126"/>
    <mergeCell ref="P361:V361"/>
    <mergeCell ref="P69:V69"/>
    <mergeCell ref="P414:V414"/>
    <mergeCell ref="P500:P501"/>
    <mergeCell ref="A21:Z21"/>
    <mergeCell ref="A415:Z415"/>
    <mergeCell ref="A129:Z129"/>
    <mergeCell ref="D192:E192"/>
    <mergeCell ref="P296:V296"/>
    <mergeCell ref="D42:E42"/>
    <mergeCell ref="P356:V356"/>
    <mergeCell ref="A500:A501"/>
    <mergeCell ref="P338:T338"/>
    <mergeCell ref="D17:E18"/>
    <mergeCell ref="D344:E344"/>
    <mergeCell ref="C500:C501"/>
    <mergeCell ref="X17:X18"/>
    <mergeCell ref="A188:O189"/>
    <mergeCell ref="P202:T202"/>
    <mergeCell ref="D250:E250"/>
    <mergeCell ref="P444:T444"/>
    <mergeCell ref="A8:C8"/>
    <mergeCell ref="P410:T410"/>
    <mergeCell ref="D355:E355"/>
    <mergeCell ref="P447:T447"/>
    <mergeCell ref="D293:E293"/>
    <mergeCell ref="P360:T360"/>
    <mergeCell ref="A153:Z153"/>
    <mergeCell ref="P138:V138"/>
    <mergeCell ref="D268:E268"/>
    <mergeCell ref="A137:O138"/>
    <mergeCell ref="D395:E395"/>
    <mergeCell ref="P216:V216"/>
    <mergeCell ref="P23:V23"/>
    <mergeCell ref="P381:V381"/>
    <mergeCell ref="D54:E54"/>
    <mergeCell ref="D483:E483"/>
    <mergeCell ref="V12:W12"/>
    <mergeCell ref="D191:E191"/>
    <mergeCell ref="D262:E262"/>
    <mergeCell ref="P122:V122"/>
    <mergeCell ref="D433:E433"/>
    <mergeCell ref="P43:V43"/>
    <mergeCell ref="A39:Z39"/>
    <mergeCell ref="D237:E237"/>
    <mergeCell ref="P285:V285"/>
    <mergeCell ref="P60:T60"/>
    <mergeCell ref="D291:E291"/>
    <mergeCell ref="P397:V397"/>
    <mergeCell ref="D95:E95"/>
    <mergeCell ref="U17:V17"/>
    <mergeCell ref="Y17:Y18"/>
    <mergeCell ref="D331:E331"/>
    <mergeCell ref="P372:V372"/>
    <mergeCell ref="P449:T449"/>
    <mergeCell ref="Q5:R5"/>
    <mergeCell ref="F17:F18"/>
    <mergeCell ref="D120:E120"/>
    <mergeCell ref="P132:V132"/>
    <mergeCell ref="D242:E242"/>
    <mergeCell ref="A315:Z315"/>
    <mergeCell ref="P370:T370"/>
    <mergeCell ref="D107:E107"/>
    <mergeCell ref="D163:E163"/>
    <mergeCell ref="P291:T291"/>
    <mergeCell ref="P136:T136"/>
    <mergeCell ref="P305:V305"/>
    <mergeCell ref="D244:E244"/>
    <mergeCell ref="P228:T228"/>
    <mergeCell ref="D171:E171"/>
    <mergeCell ref="P355:T355"/>
    <mergeCell ref="P293:T293"/>
    <mergeCell ref="A149:O150"/>
    <mergeCell ref="D336:E336"/>
    <mergeCell ref="Q6:R6"/>
    <mergeCell ref="P243:T243"/>
    <mergeCell ref="P292:T292"/>
    <mergeCell ref="D102:E102"/>
    <mergeCell ref="A33:Z33"/>
    <mergeCell ref="P493:V493"/>
    <mergeCell ref="A112:Z112"/>
    <mergeCell ref="P137:V137"/>
    <mergeCell ref="A249:Z249"/>
    <mergeCell ref="P495:V495"/>
    <mergeCell ref="B500:B501"/>
    <mergeCell ref="P351:V351"/>
    <mergeCell ref="P239:V239"/>
    <mergeCell ref="A257:Z257"/>
    <mergeCell ref="P439:T439"/>
    <mergeCell ref="P262:T262"/>
    <mergeCell ref="P433:T433"/>
    <mergeCell ref="D170:E170"/>
    <mergeCell ref="D468:E468"/>
    <mergeCell ref="P337:T337"/>
    <mergeCell ref="D405:E405"/>
    <mergeCell ref="P484:T484"/>
    <mergeCell ref="A478:Z478"/>
    <mergeCell ref="P434:T434"/>
    <mergeCell ref="W500:W501"/>
    <mergeCell ref="P450:V450"/>
    <mergeCell ref="D196:E196"/>
    <mergeCell ref="P294:T294"/>
    <mergeCell ref="P419:V419"/>
    <mergeCell ref="AD17:AF18"/>
    <mergeCell ref="P167:V167"/>
    <mergeCell ref="D101:E101"/>
    <mergeCell ref="D380:E380"/>
    <mergeCell ref="D76:E76"/>
    <mergeCell ref="F5:G5"/>
    <mergeCell ref="P117:V117"/>
    <mergeCell ref="P365:V365"/>
    <mergeCell ref="A488:Z488"/>
    <mergeCell ref="P144:V144"/>
    <mergeCell ref="A25:Z25"/>
    <mergeCell ref="P442:V442"/>
    <mergeCell ref="P67:T67"/>
    <mergeCell ref="D430:E430"/>
    <mergeCell ref="D455:E455"/>
    <mergeCell ref="P186:T186"/>
    <mergeCell ref="A236:Z236"/>
    <mergeCell ref="P253:T253"/>
    <mergeCell ref="D221:E221"/>
    <mergeCell ref="V11:W11"/>
    <mergeCell ref="D392:E392"/>
    <mergeCell ref="A326:O327"/>
    <mergeCell ref="D165:E165"/>
    <mergeCell ref="D475:E475"/>
    <mergeCell ref="P2:W3"/>
    <mergeCell ref="D462:E462"/>
    <mergeCell ref="A57:O58"/>
    <mergeCell ref="P298:T298"/>
    <mergeCell ref="P198:T198"/>
    <mergeCell ref="D241:E241"/>
    <mergeCell ref="P54:T54"/>
    <mergeCell ref="P347:T347"/>
    <mergeCell ref="P369:T369"/>
    <mergeCell ref="D228:E228"/>
    <mergeCell ref="A371:O372"/>
    <mergeCell ref="P412:T412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P349:T349"/>
    <mergeCell ref="P78:V78"/>
    <mergeCell ref="P376:V376"/>
    <mergeCell ref="A201:Z201"/>
    <mergeCell ref="P492:V492"/>
    <mergeCell ref="P286:V286"/>
    <mergeCell ref="Z499:AA499"/>
    <mergeCell ref="M17:M18"/>
    <mergeCell ref="A339:O340"/>
    <mergeCell ref="O17:O18"/>
    <mergeCell ref="P336:T336"/>
    <mergeCell ref="P174:V174"/>
    <mergeCell ref="A248:Z248"/>
    <mergeCell ref="P430:T430"/>
    <mergeCell ref="P494:V494"/>
    <mergeCell ref="A175:Z175"/>
    <mergeCell ref="A297:Z297"/>
    <mergeCell ref="P102:T102"/>
    <mergeCell ref="P417:T417"/>
    <mergeCell ref="P481:V481"/>
    <mergeCell ref="P189:V189"/>
    <mergeCell ref="A185:Z185"/>
    <mergeCell ref="P196:T196"/>
    <mergeCell ref="P456:V456"/>
    <mergeCell ref="P281:V281"/>
    <mergeCell ref="A106:Z106"/>
    <mergeCell ref="D226:E226"/>
    <mergeCell ref="D164:E164"/>
    <mergeCell ref="P463:T463"/>
    <mergeCell ref="D449:E449"/>
    <mergeCell ref="A110:O111"/>
    <mergeCell ref="P107:T107"/>
    <mergeCell ref="P63:V63"/>
    <mergeCell ref="P101:T101"/>
    <mergeCell ref="D215:E215"/>
    <mergeCell ref="D386:E386"/>
    <mergeCell ref="A255:O256"/>
    <mergeCell ref="A313:O314"/>
    <mergeCell ref="P352:V352"/>
    <mergeCell ref="P354:T354"/>
    <mergeCell ref="A404:Z404"/>
    <mergeCell ref="D310:E310"/>
    <mergeCell ref="P364:T364"/>
    <mergeCell ref="P75:T75"/>
    <mergeCell ref="P406:V406"/>
    <mergeCell ref="P146:T146"/>
    <mergeCell ref="P317:T317"/>
    <mergeCell ref="D323:E323"/>
    <mergeCell ref="D223:E223"/>
    <mergeCell ref="D279:E279"/>
    <mergeCell ref="A263:O264"/>
    <mergeCell ref="D394:E394"/>
    <mergeCell ref="A465:O466"/>
    <mergeCell ref="P323:T323"/>
    <mergeCell ref="U500:U501"/>
    <mergeCell ref="P70:V70"/>
    <mergeCell ref="A91:Z91"/>
    <mergeCell ref="A460:Z460"/>
    <mergeCell ref="P32:V32"/>
    <mergeCell ref="Q13:R13"/>
    <mergeCell ref="P97:V97"/>
    <mergeCell ref="P401:V401"/>
    <mergeCell ref="D318:E318"/>
    <mergeCell ref="P339:V339"/>
    <mergeCell ref="D389:E389"/>
    <mergeCell ref="P47:V47"/>
    <mergeCell ref="P176:T176"/>
    <mergeCell ref="P114:T114"/>
    <mergeCell ref="P241:T241"/>
    <mergeCell ref="P41:T41"/>
    <mergeCell ref="P483:T483"/>
    <mergeCell ref="D22:E22"/>
    <mergeCell ref="A35:O36"/>
    <mergeCell ref="A157:Z157"/>
    <mergeCell ref="A328:Z328"/>
    <mergeCell ref="P470:T470"/>
    <mergeCell ref="V500:V501"/>
    <mergeCell ref="A169:Z169"/>
    <mergeCell ref="P471:V471"/>
    <mergeCell ref="A467:Z467"/>
    <mergeCell ref="P130:T130"/>
    <mergeCell ref="D136:E136"/>
    <mergeCell ref="P46:T46"/>
    <mergeCell ref="D434:E434"/>
    <mergeCell ref="D154:E154"/>
    <mergeCell ref="D225:E225"/>
    <mergeCell ref="P409:T409"/>
    <mergeCell ref="D461:E461"/>
    <mergeCell ref="P61:T61"/>
    <mergeCell ref="A273:Z273"/>
    <mergeCell ref="P359:T359"/>
    <mergeCell ref="D292:E292"/>
    <mergeCell ref="A305:O306"/>
    <mergeCell ref="P346:T346"/>
    <mergeCell ref="A476:O477"/>
    <mergeCell ref="D227:E227"/>
    <mergeCell ref="P125:T125"/>
    <mergeCell ref="D202:E202"/>
    <mergeCell ref="A413:O414"/>
    <mergeCell ref="A179:Z179"/>
    <mergeCell ref="P461:T461"/>
    <mergeCell ref="A492:O497"/>
    <mergeCell ref="A85:Z85"/>
    <mergeCell ref="P162:T162"/>
    <mergeCell ref="A278:Z278"/>
    <mergeCell ref="P227:T227"/>
    <mergeCell ref="P475:T475"/>
    <mergeCell ref="P93:T93"/>
    <mergeCell ref="P226:T226"/>
    <mergeCell ref="P164:T164"/>
    <mergeCell ref="D207:E207"/>
    <mergeCell ref="P269:T269"/>
    <mergeCell ref="P462:T462"/>
    <mergeCell ref="D299:E299"/>
    <mergeCell ref="D370:E370"/>
    <mergeCell ref="D222:E222"/>
    <mergeCell ref="P476:V476"/>
    <mergeCell ref="P399:T399"/>
    <mergeCell ref="P184:V184"/>
    <mergeCell ref="A450:O451"/>
    <mergeCell ref="P413:V413"/>
    <mergeCell ref="D159:E159"/>
    <mergeCell ref="P407:V407"/>
    <mergeCell ref="A232:Z232"/>
    <mergeCell ref="H5:M5"/>
    <mergeCell ref="P31:V31"/>
    <mergeCell ref="D146:E146"/>
    <mergeCell ref="P225:T225"/>
    <mergeCell ref="D317:E317"/>
    <mergeCell ref="D6:M6"/>
    <mergeCell ref="A341:Z341"/>
    <mergeCell ref="D439:E439"/>
    <mergeCell ref="D304:E304"/>
    <mergeCell ref="G17:G18"/>
    <mergeCell ref="P57:V57"/>
    <mergeCell ref="A403:Z403"/>
    <mergeCell ref="D80:E80"/>
    <mergeCell ref="P121:V121"/>
    <mergeCell ref="P382:V382"/>
    <mergeCell ref="P357:V357"/>
    <mergeCell ref="A9:C9"/>
    <mergeCell ref="D294:E294"/>
    <mergeCell ref="P348:T348"/>
    <mergeCell ref="A127:O128"/>
    <mergeCell ref="P255:V255"/>
    <mergeCell ref="P301:T301"/>
    <mergeCell ref="P34:T34"/>
    <mergeCell ref="D86:E86"/>
    <mergeCell ref="V6:W9"/>
    <mergeCell ref="T500:T501"/>
    <mergeCell ref="P109:T109"/>
    <mergeCell ref="A59:Z59"/>
    <mergeCell ref="P234:V234"/>
    <mergeCell ref="A155:O156"/>
    <mergeCell ref="D186:E186"/>
    <mergeCell ref="P274:T274"/>
    <mergeCell ref="P345:T345"/>
    <mergeCell ref="D364:E364"/>
    <mergeCell ref="D484:E484"/>
    <mergeCell ref="P222:T222"/>
    <mergeCell ref="P22:T22"/>
    <mergeCell ref="P193:T193"/>
    <mergeCell ref="P40:T40"/>
    <mergeCell ref="D428:E428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H10:M10"/>
    <mergeCell ref="AA17:AA18"/>
    <mergeCell ref="AC17:AC18"/>
    <mergeCell ref="P108:T108"/>
    <mergeCell ref="P279:T279"/>
    <mergeCell ref="D393:E393"/>
    <mergeCell ref="A420:Z420"/>
    <mergeCell ref="P254:T254"/>
    <mergeCell ref="P251:T251"/>
    <mergeCell ref="A104:O105"/>
    <mergeCell ref="A288:Z288"/>
    <mergeCell ref="P318:T318"/>
    <mergeCell ref="AB17:AB18"/>
    <mergeCell ref="P44:V44"/>
    <mergeCell ref="P214:T214"/>
    <mergeCell ref="P62:T62"/>
    <mergeCell ref="P181:T181"/>
    <mergeCell ref="D29:E29"/>
    <mergeCell ref="P344:T344"/>
    <mergeCell ref="A20:Z20"/>
    <mergeCell ref="P371:V371"/>
    <mergeCell ref="D252:E252"/>
    <mergeCell ref="A31:O32"/>
    <mergeCell ref="N17:N18"/>
    <mergeCell ref="I499:S499"/>
    <mergeCell ref="H17:H18"/>
    <mergeCell ref="P261:T261"/>
    <mergeCell ref="P161:T161"/>
    <mergeCell ref="D204:E204"/>
    <mergeCell ref="P388:T388"/>
    <mergeCell ref="D198:E198"/>
    <mergeCell ref="D269:E269"/>
    <mergeCell ref="D440:E440"/>
    <mergeCell ref="P104:V104"/>
    <mergeCell ref="D489:E489"/>
    <mergeCell ref="D427:E427"/>
    <mergeCell ref="P27:T27"/>
    <mergeCell ref="D75:E75"/>
    <mergeCell ref="P154:T154"/>
    <mergeCell ref="P325:T325"/>
    <mergeCell ref="D206:E206"/>
    <mergeCell ref="P247:V247"/>
    <mergeCell ref="P390:T390"/>
    <mergeCell ref="D298:E298"/>
    <mergeCell ref="D181:E181"/>
    <mergeCell ref="P105:V105"/>
    <mergeCell ref="P366:V366"/>
    <mergeCell ref="D446:E446"/>
    <mergeCell ref="P457:V457"/>
    <mergeCell ref="D203:E203"/>
    <mergeCell ref="D374:E374"/>
    <mergeCell ref="P159:T159"/>
    <mergeCell ref="P330:T330"/>
    <mergeCell ref="D267:E267"/>
    <mergeCell ref="A276:O277"/>
    <mergeCell ref="P395:T395"/>
    <mergeCell ref="D438:E438"/>
    <mergeCell ref="D425:E425"/>
    <mergeCell ref="D359:E359"/>
    <mergeCell ref="D447:E447"/>
    <mergeCell ref="D500:D501"/>
    <mergeCell ref="J9:M9"/>
    <mergeCell ref="P440:T440"/>
    <mergeCell ref="F500:F501"/>
    <mergeCell ref="L500:L501"/>
    <mergeCell ref="D348:E348"/>
    <mergeCell ref="D62:E62"/>
    <mergeCell ref="P141:T141"/>
    <mergeCell ref="D56:E56"/>
    <mergeCell ref="D193:E193"/>
    <mergeCell ref="P206:T206"/>
    <mergeCell ref="P233:T233"/>
    <mergeCell ref="P448:T448"/>
    <mergeCell ref="D176:E176"/>
    <mergeCell ref="P304:T304"/>
    <mergeCell ref="D114:E114"/>
    <mergeCell ref="P155:V155"/>
    <mergeCell ref="D347:E347"/>
    <mergeCell ref="D412:E412"/>
    <mergeCell ref="D51:E51"/>
    <mergeCell ref="A365:O366"/>
    <mergeCell ref="D349:E349"/>
    <mergeCell ref="A38:Z38"/>
    <mergeCell ref="P207:T207"/>
    <mergeCell ref="Q500:Q501"/>
    <mergeCell ref="P489:T489"/>
    <mergeCell ref="D74:E74"/>
    <mergeCell ref="P87:T87"/>
    <mergeCell ref="D130:E130"/>
    <mergeCell ref="D68:E68"/>
    <mergeCell ref="P245:T245"/>
    <mergeCell ref="D424:E424"/>
    <mergeCell ref="P224:T224"/>
    <mergeCell ref="A285:O286"/>
    <mergeCell ref="P322:T322"/>
    <mergeCell ref="P260:T260"/>
    <mergeCell ref="D399:E399"/>
    <mergeCell ref="P309:T309"/>
    <mergeCell ref="P88:T88"/>
    <mergeCell ref="D172:E172"/>
    <mergeCell ref="P324:T324"/>
    <mergeCell ref="D463:E463"/>
    <mergeCell ref="A143:O144"/>
    <mergeCell ref="A199:O200"/>
    <mergeCell ref="A270:O271"/>
    <mergeCell ref="A441:O442"/>
    <mergeCell ref="A435:O436"/>
    <mergeCell ref="P313:V313"/>
    <mergeCell ref="D469:E469"/>
    <mergeCell ref="Q8:R8"/>
    <mergeCell ref="P311:T311"/>
    <mergeCell ref="P267:T267"/>
    <mergeCell ref="P438:T438"/>
    <mergeCell ref="D444:E444"/>
    <mergeCell ref="D275:E275"/>
    <mergeCell ref="P83:V83"/>
    <mergeCell ref="A79:Z79"/>
    <mergeCell ref="A82:O83"/>
    <mergeCell ref="T6:U9"/>
    <mergeCell ref="P425:T425"/>
    <mergeCell ref="P319:V319"/>
    <mergeCell ref="Q10:R10"/>
    <mergeCell ref="D41:E41"/>
    <mergeCell ref="P256:V256"/>
    <mergeCell ref="A37:Z37"/>
    <mergeCell ref="P149:V149"/>
    <mergeCell ref="A145:Z145"/>
    <mergeCell ref="P320:V320"/>
    <mergeCell ref="P314:V314"/>
    <mergeCell ref="A139:Z139"/>
    <mergeCell ref="A272:Z272"/>
    <mergeCell ref="P387:T387"/>
    <mergeCell ref="T5:U5"/>
    <mergeCell ref="P76:T76"/>
    <mergeCell ref="V5:W5"/>
    <mergeCell ref="P203:T203"/>
    <mergeCell ref="D46:E46"/>
    <mergeCell ref="P374:T374"/>
    <mergeCell ref="D40:E40"/>
    <mergeCell ref="D233:E233"/>
    <mergeCell ref="A295:O296"/>
    <mergeCell ref="P212:V212"/>
    <mergeCell ref="D338:E338"/>
    <mergeCell ref="P51:T51"/>
    <mergeCell ref="P26:T26"/>
    <mergeCell ref="P58:V58"/>
    <mergeCell ref="A13:M13"/>
    <mergeCell ref="A230:O231"/>
    <mergeCell ref="A119:Z119"/>
    <mergeCell ref="D61:E61"/>
    <mergeCell ref="P115:T115"/>
    <mergeCell ref="P231:V231"/>
    <mergeCell ref="A15:M15"/>
    <mergeCell ref="D254:E254"/>
    <mergeCell ref="A367:Z367"/>
    <mergeCell ref="D346:E346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:Z19"/>
    <mergeCell ref="A190:Z190"/>
    <mergeCell ref="P436:V436"/>
    <mergeCell ref="D182:E182"/>
    <mergeCell ref="P310:T310"/>
    <mergeCell ref="A14:M14"/>
    <mergeCell ref="D109:E109"/>
    <mergeCell ref="P163:T163"/>
    <mergeCell ref="A353:Z353"/>
    <mergeCell ref="D345:E345"/>
    <mergeCell ref="A280:O281"/>
    <mergeCell ref="R500:R501"/>
    <mergeCell ref="A406:O407"/>
    <mergeCell ref="P238:V238"/>
    <mergeCell ref="P68:T68"/>
    <mergeCell ref="A418:O419"/>
    <mergeCell ref="A356:O357"/>
    <mergeCell ref="P82:V82"/>
    <mergeCell ref="A134:Z134"/>
    <mergeCell ref="A265:Z265"/>
    <mergeCell ref="P303:T303"/>
    <mergeCell ref="P486:V486"/>
    <mergeCell ref="D330:E330"/>
    <mergeCell ref="A421:Z421"/>
    <mergeCell ref="A98:Z98"/>
    <mergeCell ref="P306:V306"/>
    <mergeCell ref="D350:E350"/>
    <mergeCell ref="P110:V110"/>
    <mergeCell ref="D325:E325"/>
    <mergeCell ref="P208:T208"/>
    <mergeCell ref="A398:Z398"/>
    <mergeCell ref="A132:O133"/>
    <mergeCell ref="D116:E116"/>
    <mergeCell ref="D162:E162"/>
    <mergeCell ref="A335:Z335"/>
    <mergeCell ref="P469:T469"/>
    <mergeCell ref="P491:V491"/>
    <mergeCell ref="A5:C5"/>
    <mergeCell ref="P418:V418"/>
    <mergeCell ref="A408:Z408"/>
    <mergeCell ref="A473:Z473"/>
    <mergeCell ref="P64:V64"/>
    <mergeCell ref="P362:V362"/>
    <mergeCell ref="D166:E166"/>
    <mergeCell ref="D337:E337"/>
    <mergeCell ref="D464:E464"/>
    <mergeCell ref="P128:V128"/>
    <mergeCell ref="A17:A18"/>
    <mergeCell ref="K17:K18"/>
    <mergeCell ref="P195:T195"/>
    <mergeCell ref="C17:C18"/>
    <mergeCell ref="P300:T300"/>
    <mergeCell ref="P431:T431"/>
    <mergeCell ref="D103:E103"/>
    <mergeCell ref="A487:Z487"/>
    <mergeCell ref="P66:T66"/>
    <mergeCell ref="D9:E9"/>
    <mergeCell ref="P197:T197"/>
    <mergeCell ref="F9:G9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P127:V127"/>
    <mergeCell ref="A123:Z123"/>
    <mergeCell ref="D390:E390"/>
    <mergeCell ref="P53:T53"/>
    <mergeCell ref="A183:O184"/>
    <mergeCell ref="D161:E161"/>
    <mergeCell ref="P289:T289"/>
    <mergeCell ref="D52:E52"/>
    <mergeCell ref="D27:E27"/>
    <mergeCell ref="P15:T16"/>
    <mergeCell ref="A69:O70"/>
    <mergeCell ref="P210:T210"/>
    <mergeCell ref="P308:T308"/>
    <mergeCell ref="P427:T427"/>
    <mergeCell ref="D93:E93"/>
    <mergeCell ref="D220:E220"/>
    <mergeCell ref="P465:V465"/>
    <mergeCell ref="D88:E88"/>
    <mergeCell ref="P142:T142"/>
    <mergeCell ref="D26:E26"/>
    <mergeCell ref="D148:E148"/>
    <mergeCell ref="D324:E324"/>
    <mergeCell ref="A459:Z459"/>
    <mergeCell ref="P55:T55"/>
    <mergeCell ref="D115:E115"/>
    <mergeCell ref="D311:E311"/>
    <mergeCell ref="P182:T182"/>
    <mergeCell ref="D454:E454"/>
    <mergeCell ref="D391:E391"/>
    <mergeCell ref="P199:V199"/>
    <mergeCell ref="P424:T424"/>
    <mergeCell ref="D409:E409"/>
    <mergeCell ref="A443:Z443"/>
    <mergeCell ref="P380:T380"/>
    <mergeCell ref="P229:T229"/>
    <mergeCell ref="D125:E125"/>
    <mergeCell ref="P204:T204"/>
    <mergeCell ref="P375:T375"/>
    <mergeCell ref="P446:T446"/>
    <mergeCell ref="P299:T299"/>
    <mergeCell ref="AA500:AA501"/>
    <mergeCell ref="P428:T428"/>
    <mergeCell ref="P194:T194"/>
    <mergeCell ref="P250:T250"/>
    <mergeCell ref="D158:E158"/>
    <mergeCell ref="A167:O168"/>
    <mergeCell ref="D229:E229"/>
    <mergeCell ref="D400:E400"/>
    <mergeCell ref="P479:T479"/>
    <mergeCell ref="D329:E329"/>
    <mergeCell ref="P187:T187"/>
    <mergeCell ref="D375:E375"/>
    <mergeCell ref="D369:E369"/>
    <mergeCell ref="P423:T423"/>
    <mergeCell ref="P223:T223"/>
    <mergeCell ref="A480:O481"/>
    <mergeCell ref="P350:T350"/>
    <mergeCell ref="P429:T429"/>
    <mergeCell ref="D160:E160"/>
    <mergeCell ref="A319:O320"/>
    <mergeCell ref="A246:O247"/>
    <mergeCell ref="P295:V295"/>
    <mergeCell ref="P178:V178"/>
    <mergeCell ref="A177:O178"/>
    <mergeCell ref="P490:V490"/>
    <mergeCell ref="A342:Z342"/>
    <mergeCell ref="P192:T192"/>
    <mergeCell ref="Y500:Y501"/>
    <mergeCell ref="P277:V277"/>
    <mergeCell ref="D100:E100"/>
    <mergeCell ref="P113:T113"/>
    <mergeCell ref="P284:T284"/>
    <mergeCell ref="P17:T18"/>
    <mergeCell ref="P131:T131"/>
    <mergeCell ref="D108:E108"/>
    <mergeCell ref="A117:O118"/>
    <mergeCell ref="P52:T52"/>
    <mergeCell ref="I17:I18"/>
    <mergeCell ref="D141:E141"/>
    <mergeCell ref="D135:E135"/>
    <mergeCell ref="D72:E72"/>
    <mergeCell ref="X500:X501"/>
    <mergeCell ref="P276:V276"/>
    <mergeCell ref="Z500:Z501"/>
    <mergeCell ref="P270:V270"/>
    <mergeCell ref="P312:T312"/>
    <mergeCell ref="P36:V36"/>
    <mergeCell ref="A219:Z219"/>
    <mergeCell ref="P464:T464"/>
    <mergeCell ref="A485:O486"/>
    <mergeCell ref="D224:E224"/>
    <mergeCell ref="P103:T103"/>
    <mergeCell ref="P474:T474"/>
    <mergeCell ref="P268:T268"/>
    <mergeCell ref="D1:F1"/>
    <mergeCell ref="A71:Z71"/>
    <mergeCell ref="A456:O457"/>
    <mergeCell ref="P111:V111"/>
    <mergeCell ref="A307:Z307"/>
    <mergeCell ref="J17:J18"/>
    <mergeCell ref="L17:L18"/>
    <mergeCell ref="P48:V48"/>
    <mergeCell ref="P426:T426"/>
    <mergeCell ref="Q9:R9"/>
    <mergeCell ref="Q11:R11"/>
    <mergeCell ref="P205:T205"/>
    <mergeCell ref="D260:E260"/>
    <mergeCell ref="D322:E322"/>
    <mergeCell ref="D453:E453"/>
    <mergeCell ref="A6:C6"/>
    <mergeCell ref="D309:E309"/>
    <mergeCell ref="D113:E113"/>
    <mergeCell ref="H500:H501"/>
    <mergeCell ref="A332:O333"/>
    <mergeCell ref="J500:J501"/>
    <mergeCell ref="P177:V177"/>
    <mergeCell ref="P264:V264"/>
    <mergeCell ref="A396:O397"/>
    <mergeCell ref="A45:Z45"/>
    <mergeCell ref="A287:Z287"/>
    <mergeCell ref="A343:Z343"/>
    <mergeCell ref="A458:Z458"/>
    <mergeCell ref="A452:Z452"/>
    <mergeCell ref="P333:V333"/>
    <mergeCell ref="D316:E316"/>
    <mergeCell ref="A218:Z218"/>
    <mergeCell ref="D387:E387"/>
    <mergeCell ref="P400:T400"/>
    <mergeCell ref="D210:E210"/>
    <mergeCell ref="D308:E308"/>
    <mergeCell ref="D87:E87"/>
    <mergeCell ref="P166:T166"/>
    <mergeCell ref="D147:E147"/>
    <mergeCell ref="P188:V188"/>
    <mergeCell ref="D209:E209"/>
    <mergeCell ref="D274:E274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P405:T405"/>
    <mergeCell ref="D432:E432"/>
    <mergeCell ref="D92:E92"/>
    <mergeCell ref="D55:E55"/>
    <mergeCell ref="D30:E30"/>
    <mergeCell ref="P171:T171"/>
    <mergeCell ref="P242:T242"/>
    <mergeCell ref="P340:V340"/>
    <mergeCell ref="D67:E67"/>
    <mergeCell ref="D5:E5"/>
    <mergeCell ref="A140:Z140"/>
    <mergeCell ref="D303:E303"/>
    <mergeCell ref="A238:O239"/>
    <mergeCell ref="P453:T453"/>
    <mergeCell ref="C499:H499"/>
    <mergeCell ref="A376:O377"/>
    <mergeCell ref="A321:Z321"/>
    <mergeCell ref="D142:E142"/>
    <mergeCell ref="D7:M7"/>
    <mergeCell ref="A373:Z373"/>
    <mergeCell ref="P92:T92"/>
    <mergeCell ref="A152:Z152"/>
    <mergeCell ref="P156:V156"/>
    <mergeCell ref="P327:V327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208:E208"/>
    <mergeCell ref="D8:M8"/>
    <mergeCell ref="D379:E379"/>
    <mergeCell ref="A211:O212"/>
    <mergeCell ref="P485:V485"/>
    <mergeCell ref="D300:E300"/>
    <mergeCell ref="W17:W18"/>
    <mergeCell ref="A50:Z50"/>
    <mergeCell ref="P96:V96"/>
    <mergeCell ref="P90:V90"/>
    <mergeCell ref="P332:V332"/>
    <mergeCell ref="P217:V217"/>
    <mergeCell ref="A213:Z213"/>
    <mergeCell ref="A384:Z384"/>
    <mergeCell ref="A151:Z151"/>
    <mergeCell ref="P237:T237"/>
    <mergeCell ref="P158:T158"/>
    <mergeCell ref="P329:T329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P35:V35"/>
    <mergeCell ref="P56:T56"/>
    <mergeCell ref="V10:W10"/>
    <mergeCell ref="D195:E195"/>
    <mergeCell ref="P252:T252"/>
    <mergeCell ref="D360:E360"/>
    <mergeCell ref="A124:Z124"/>
    <mergeCell ref="S500:S501"/>
    <mergeCell ref="A173:O174"/>
    <mergeCell ref="P379:T379"/>
    <mergeCell ref="A422:Z422"/>
    <mergeCell ref="P170:T170"/>
    <mergeCell ref="D431:E431"/>
    <mergeCell ref="A471:O472"/>
    <mergeCell ref="P468:T468"/>
    <mergeCell ref="D474:E474"/>
    <mergeCell ref="I500:I501"/>
    <mergeCell ref="K500:K501"/>
    <mergeCell ref="D66:E66"/>
    <mergeCell ref="P316:T316"/>
    <mergeCell ref="D126:E126"/>
    <mergeCell ref="D197:E197"/>
    <mergeCell ref="D253:E253"/>
    <mergeCell ref="D53:E53"/>
    <mergeCell ref="A84:Z84"/>
    <mergeCell ref="D479:E479"/>
    <mergeCell ref="P143:V143"/>
    <mergeCell ref="P441:V441"/>
    <mergeCell ref="D131:E131"/>
    <mergeCell ref="A266:Z266"/>
    <mergeCell ref="A437:Z437"/>
    <mergeCell ref="P235:V235"/>
    <mergeCell ref="P477:V477"/>
    <mergeCell ref="A358:Z358"/>
    <mergeCell ref="D289:E289"/>
    <mergeCell ref="D411:E411"/>
    <mergeCell ref="P160:T160"/>
    <mergeCell ref="P209:T209"/>
    <mergeCell ref="P147:T147"/>
    <mergeCell ref="A385:Z385"/>
    <mergeCell ref="P445:T445"/>
    <mergeCell ref="P472:V472"/>
    <mergeCell ref="D470:E470"/>
    <mergeCell ref="D417:E417"/>
    <mergeCell ref="A401:O402"/>
    <mergeCell ref="P396:V396"/>
    <mergeCell ref="D245:E245"/>
    <mergeCell ref="A282:Z282"/>
    <mergeCell ref="D301:E301"/>
    <mergeCell ref="R1:T1"/>
    <mergeCell ref="P172:T172"/>
    <mergeCell ref="P28:T28"/>
    <mergeCell ref="A351:O352"/>
    <mergeCell ref="P221:T221"/>
    <mergeCell ref="P392:T392"/>
    <mergeCell ref="P215:T215"/>
    <mergeCell ref="P386:T386"/>
    <mergeCell ref="V499:X499"/>
    <mergeCell ref="A381:O382"/>
    <mergeCell ref="P165:T165"/>
    <mergeCell ref="P432:T432"/>
    <mergeCell ref="A89:O90"/>
    <mergeCell ref="P30:T30"/>
    <mergeCell ref="D73:E73"/>
    <mergeCell ref="P77:V77"/>
    <mergeCell ref="P402:V402"/>
    <mergeCell ref="P290:T290"/>
    <mergeCell ref="P377:V377"/>
    <mergeCell ref="A258:Z258"/>
    <mergeCell ref="P230:V230"/>
    <mergeCell ref="A63:O64"/>
    <mergeCell ref="P168:V168"/>
    <mergeCell ref="A234:O235"/>
    <mergeCell ref="H9:I9"/>
    <mergeCell ref="A49:Z49"/>
    <mergeCell ref="P24:V24"/>
    <mergeCell ref="A490:O491"/>
    <mergeCell ref="P89:V89"/>
    <mergeCell ref="P211:V211"/>
    <mergeCell ref="P389:T389"/>
    <mergeCell ref="A334:Z334"/>
    <mergeCell ref="A383:Z383"/>
    <mergeCell ref="P454:T454"/>
    <mergeCell ref="P220:T220"/>
    <mergeCell ref="A65:Z65"/>
    <mergeCell ref="D312:E312"/>
    <mergeCell ref="P391:T391"/>
    <mergeCell ref="A363:Z363"/>
    <mergeCell ref="D426:E426"/>
    <mergeCell ref="A216:O217"/>
    <mergeCell ref="P86:T86"/>
    <mergeCell ref="D205:E205"/>
    <mergeCell ref="A378:Z378"/>
    <mergeCell ref="P455:T455"/>
    <mergeCell ref="P275:T275"/>
    <mergeCell ref="P466:V466"/>
    <mergeCell ref="B17:B18"/>
    <mergeCell ref="D60:E60"/>
    <mergeCell ref="P73:T73"/>
    <mergeCell ref="P244:T244"/>
    <mergeCell ref="D187:E187"/>
    <mergeCell ref="A361:O362"/>
    <mergeCell ref="D423:E423"/>
    <mergeCell ref="P302:T302"/>
    <mergeCell ref="D410:E410"/>
    <mergeCell ref="P451:V451"/>
    <mergeCell ref="A368:Z368"/>
    <mergeCell ref="A77:O78"/>
    <mergeCell ref="P81:T81"/>
    <mergeCell ref="P116:T116"/>
    <mergeCell ref="D445:E445"/>
    <mergeCell ref="P150:V150"/>
    <mergeCell ref="P326:V326"/>
    <mergeCell ref="P393:T393"/>
    <mergeCell ref="P72:T7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0:X41 X52 X56 X62 X86 X88 X100 X102 X116 X120 X158 X160 X162 X164 X191:X194 X196:X198 X204:X205 X207 X209:X210 X214:X215 X228 X268:X269 X302 X304 X316:X317 X324 X337:X338 X344:X347 X354 X391 X423 X425 X428 X445:X446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8" spans="2:8" x14ac:dyDescent="0.2">
      <c r="B8" s="47" t="s">
        <v>19</v>
      </c>
      <c r="C8" s="47" t="s">
        <v>762</v>
      </c>
      <c r="D8" s="47"/>
      <c r="E8" s="47"/>
    </row>
    <row r="10" spans="2:8" x14ac:dyDescent="0.2">
      <c r="B10" s="47" t="s">
        <v>764</v>
      </c>
      <c r="C10" s="47"/>
      <c r="D10" s="47"/>
      <c r="E10" s="47"/>
    </row>
    <row r="11" spans="2:8" x14ac:dyDescent="0.2">
      <c r="B11" s="47" t="s">
        <v>765</v>
      </c>
      <c r="C11" s="47"/>
      <c r="D11" s="47"/>
      <c r="E11" s="47"/>
    </row>
    <row r="12" spans="2:8" x14ac:dyDescent="0.2">
      <c r="B12" s="47" t="s">
        <v>766</v>
      </c>
      <c r="C12" s="47"/>
      <c r="D12" s="47"/>
      <c r="E12" s="47"/>
    </row>
    <row r="13" spans="2:8" x14ac:dyDescent="0.2">
      <c r="B13" s="47" t="s">
        <v>767</v>
      </c>
      <c r="C13" s="47"/>
      <c r="D13" s="47"/>
      <c r="E13" s="47"/>
    </row>
    <row r="14" spans="2:8" x14ac:dyDescent="0.2">
      <c r="B14" s="47" t="s">
        <v>768</v>
      </c>
      <c r="C14" s="47"/>
      <c r="D14" s="47"/>
      <c r="E14" s="47"/>
    </row>
    <row r="15" spans="2:8" x14ac:dyDescent="0.2">
      <c r="B15" s="47" t="s">
        <v>769</v>
      </c>
      <c r="C15" s="47"/>
      <c r="D15" s="47"/>
      <c r="E15" s="47"/>
    </row>
    <row r="16" spans="2:8" x14ac:dyDescent="0.2">
      <c r="B16" s="47" t="s">
        <v>770</v>
      </c>
      <c r="C16" s="47"/>
      <c r="D16" s="47"/>
      <c r="E16" s="47"/>
    </row>
    <row r="17" spans="2:5" x14ac:dyDescent="0.2">
      <c r="B17" s="47" t="s">
        <v>771</v>
      </c>
      <c r="C17" s="47"/>
      <c r="D17" s="47"/>
      <c r="E17" s="47"/>
    </row>
    <row r="18" spans="2:5" x14ac:dyDescent="0.2">
      <c r="B18" s="47" t="s">
        <v>772</v>
      </c>
      <c r="C18" s="47"/>
      <c r="D18" s="47"/>
      <c r="E18" s="47"/>
    </row>
    <row r="19" spans="2:5" x14ac:dyDescent="0.2">
      <c r="B19" s="47" t="s">
        <v>773</v>
      </c>
      <c r="C19" s="47"/>
      <c r="D19" s="47"/>
      <c r="E19" s="47"/>
    </row>
    <row r="20" spans="2:5" x14ac:dyDescent="0.2">
      <c r="B20" s="47" t="s">
        <v>774</v>
      </c>
      <c r="C20" s="47"/>
      <c r="D20" s="47"/>
      <c r="E20" s="47"/>
    </row>
  </sheetData>
  <sheetProtection algorithmName="SHA-512" hashValue="REmaymTf6kQzrECrRinZPdp6rvnQHeFdDn1S62zY+nCsa3w2KJWuJbLCAm7A3Xlxjbh7mJKNCXNLcxxuDjt+AQ==" saltValue="K+RcEboSegwbQL7PUluG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2025-10-23T06:41:50Z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