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855E46-1259-44B5-8772-26B992AA6C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3" i="1" s="1"/>
  <c r="BM22" i="1"/>
  <c r="Y22" i="1"/>
  <c r="B501" i="1" s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X492" i="1"/>
  <c r="X494" i="1" s="1"/>
  <c r="X495" i="1"/>
  <c r="Z67" i="1"/>
  <c r="BN67" i="1"/>
  <c r="Z86" i="1"/>
  <c r="BN86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Z27" i="1"/>
  <c r="BN27" i="1"/>
  <c r="Z41" i="1"/>
  <c r="BN41" i="1"/>
  <c r="Z54" i="1"/>
  <c r="BN54" i="1"/>
  <c r="Z55" i="1"/>
  <c r="BN55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Z29" i="1"/>
  <c r="BN29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Z96" i="1" s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304" i="1" l="1"/>
  <c r="Z464" i="1"/>
  <c r="Z355" i="1"/>
  <c r="Z400" i="1"/>
  <c r="Z350" i="1"/>
  <c r="Z318" i="1"/>
  <c r="Z276" i="1"/>
  <c r="Z263" i="1"/>
  <c r="Z183" i="1"/>
  <c r="Z149" i="1"/>
  <c r="Z57" i="1"/>
  <c r="Z188" i="1"/>
  <c r="Z137" i="1"/>
  <c r="Z449" i="1"/>
  <c r="Z173" i="1"/>
  <c r="Z77" i="1"/>
  <c r="Z63" i="1"/>
  <c r="Z395" i="1"/>
  <c r="Z294" i="1"/>
  <c r="Z211" i="1"/>
  <c r="Z117" i="1"/>
  <c r="Z434" i="1"/>
  <c r="Y493" i="1"/>
  <c r="Z199" i="1"/>
  <c r="Y491" i="1"/>
  <c r="Z455" i="1"/>
  <c r="Z270" i="1"/>
  <c r="Z43" i="1"/>
  <c r="Z31" i="1"/>
  <c r="Y495" i="1"/>
  <c r="Y492" i="1"/>
  <c r="Y494" i="1" s="1"/>
  <c r="Z230" i="1"/>
  <c r="Z167" i="1"/>
  <c r="Z496" i="1" l="1"/>
</calcChain>
</file>

<file path=xl/sharedStrings.xml><?xml version="1.0" encoding="utf-8"?>
<sst xmlns="http://schemas.openxmlformats.org/spreadsheetml/2006/main" count="2297" uniqueCount="769">
  <si>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</si>
  <si>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</si>
  <si>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</si>
  <si>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</si>
  <si>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</si>
  <si>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</si>
  <si>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</si>
  <si>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</si>
  <si>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</si>
  <si>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</si>
  <si>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</si>
  <si>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</si>
  <si>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</si>
  <si>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</si>
  <si>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</si>
  <si>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</si>
  <si>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</si>
  <si>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</si>
  <si>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</si>
  <si>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</si>
  <si>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</si>
  <si>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</si>
  <si>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</si>
  <si>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</si>
  <si>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</si>
  <si>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</si>
  <si>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</si>
  <si>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</si>
  <si>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</si>
  <si>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</si>
  <si>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</si>
  <si>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</si>
  <si>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</si>
  <si>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</si>
  <si>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</si>
  <si>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</si>
  <si>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</si>
  <si>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</si>
  <si>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</si>
  <si>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</si>
  <si>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</si>
  <si>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</si>
  <si>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</si>
  <si>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</si>
  <si>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</si>
  <si>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</si>
  <si>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</si>
  <si>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</si>
  <si>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</si>
  <si>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</si>
  <si>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</si>
  <si>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</si>
  <si>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</si>
  <si>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</si>
  <si>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</si>
  <si>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</si>
  <si>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</si>
  <si>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</si>
  <si>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</si>
  <si>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</si>
  <si>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</si>
  <si>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</si>
  <si>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</si>
  <si>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</si>
  <si>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</si>
  <si>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</si>
  <si>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</si>
  <si>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</si>
  <si>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</si>
  <si>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</si>
  <si>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</si>
  <si>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</si>
  <si>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</si>
  <si>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</si>
  <si>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</si>
  <si>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</si>
  <si>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</si>
  <si>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</si>
  <si>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</si>
  <si>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</si>
  <si>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</si>
  <si>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</si>
  <si>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</si>
  <si>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</si>
  <si>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</si>
  <si>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</si>
  <si>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</si>
  <si>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</si>
  <si>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</si>
  <si>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</si>
  <si>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</si>
  <si>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</si>
  <si>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</si>
  <si>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</si>
  <si>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</si>
  <si>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</si>
  <si>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</si>
  <si>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</si>
  <si>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</si>
  <si>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</si>
  <si>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</si>
  <si>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</si>
  <si>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</si>
  <si>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</si>
  <si>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</si>
  <si>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</si>
  <si>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</si>
  <si>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</si>
  <si>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</si>
  <si>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</si>
  <si>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</si>
  <si>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</si>
  <si>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</si>
  <si>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</si>
  <si>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</si>
  <si>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</si>
  <si>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</si>
  <si>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</si>
  <si>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</si>
  <si>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</si>
  <si>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</si>
  <si>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</si>
  <si>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</si>
  <si>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</si>
  <si>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</si>
  <si>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</si>
  <si>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</si>
  <si>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</si>
  <si>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</si>
  <si>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</si>
  <si>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</si>
  <si>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</si>
  <si>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</si>
  <si>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</si>
  <si>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</si>
  <si>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</si>
  <si>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</si>
  <si>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</si>
  <si>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</si>
  <si>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</si>
  <si>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</si>
  <si>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</si>
  <si>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</si>
  <si>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</si>
  <si>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</si>
  <si>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</si>
  <si>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</si>
  <si>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</si>
  <si>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</si>
  <si>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</si>
  <si>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</si>
  <si>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</si>
  <si>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</si>
  <si>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</si>
  <si>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</si>
  <si>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</si>
  <si>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</si>
  <si>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</si>
  <si>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</si>
  <si>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</si>
  <si>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</si>
  <si>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</si>
  <si>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</si>
  <si>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</si>
  <si>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</si>
  <si>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</si>
  <si>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</si>
  <si>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</si>
  <si>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</si>
  <si>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</si>
  <si>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</si>
  <si>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</si>
  <si>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</si>
  <si>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</si>
  <si>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</si>
  <si>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</si>
  <si>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</si>
  <si>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</si>
  <si>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</si>
  <si>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</si>
  <si>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</si>
  <si>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</si>
  <si>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</si>
  <si>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</si>
  <si>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</si>
  <si>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</si>
  <si>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</si>
  <si>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</si>
  <si>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</si>
  <si>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</si>
  <si>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</si>
  <si>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</si>
  <si>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</si>
  <si>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</si>
  <si>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</si>
  <si>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</si>
  <si>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</si>
  <si>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</si>
  <si>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</si>
  <si>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</si>
  <si>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</si>
  <si>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</si>
  <si>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</si>
  <si>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</si>
  <si>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</si>
  <si>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</si>
  <si>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</si>
  <si>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</si>
  <si>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</si>
  <si>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</si>
  <si>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</si>
  <si>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</si>
  <si>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</si>
  <si>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</si>
  <si>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</si>
  <si>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</si>
  <si>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</si>
  <si>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</si>
  <si>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</si>
  <si>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</si>
  <si>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</si>
  <si>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</si>
  <si>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</si>
  <si>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</si>
  <si>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</si>
  <si>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</si>
  <si>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</si>
  <si>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</si>
  <si>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</si>
  <si>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</si>
  <si>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</si>
  <si>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</si>
  <si>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</si>
  <si>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</si>
  <si>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</si>
  <si>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</si>
  <si>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</si>
  <si>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</si>
  <si>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</si>
  <si>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</si>
  <si>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</si>
  <si>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</si>
  <si>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</si>
  <si>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</si>
  <si>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</si>
  <si>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</si>
  <si>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</si>
  <si>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</si>
  <si>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</si>
  <si>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</si>
  <si>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</si>
  <si>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</si>
  <si>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</si>
  <si>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</si>
  <si>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</si>
  <si>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</si>
  <si>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</si>
  <si>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</si>
  <si>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</si>
  <si>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</si>
  <si>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</si>
  <si>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</si>
  <si>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</si>
  <si>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</si>
  <si>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</si>
  <si>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</si>
  <si>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</si>
  <si>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</si>
  <si>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</si>
  <si>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</si>
  <si>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</si>
  <si>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</si>
  <si>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</si>
  <si>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</si>
  <si>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</si>
  <si>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</si>
  <si>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</si>
  <si>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</si>
  <si>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</si>
  <si>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</si>
  <si>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</si>
  <si>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</si>
  <si>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</si>
  <si>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</si>
  <si>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</si>
  <si>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</si>
  <si>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</si>
  <si>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</si>
  <si>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</si>
  <si>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</si>
  <si>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</si>
  <si>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</si>
  <si>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</si>
  <si>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</si>
  <si>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</si>
  <si>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</si>
  <si>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</si>
  <si>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</si>
  <si>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</si>
  <si>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</si>
  <si>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</si>
  <si>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</si>
  <si>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</si>
  <si>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</si>
  <si>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</si>
  <si>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</si>
  <si>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</si>
  <si>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</si>
  <si>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</si>
  <si>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</si>
  <si>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</si>
  <si>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</si>
  <si>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</si>
  <si>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</si>
  <si>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</si>
  <si>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</si>
  <si>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</si>
  <si>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</si>
  <si>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</si>
  <si>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</si>
  <si>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</si>
  <si>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</si>
  <si>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</si>
  <si>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</si>
  <si>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</si>
  <si>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</si>
  <si>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</si>
  <si>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</si>
  <si>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</si>
  <si>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</si>
  <si>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</si>
  <si>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</si>
  <si>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</si>
  <si>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</si>
  <si>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</si>
  <si>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</si>
  <si>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</si>
  <si>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</si>
  <si>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</si>
  <si>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</si>
  <si>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</si>
  <si>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</si>
  <si>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</si>
  <si>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</si>
  <si>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</si>
  <si>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</si>
  <si>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</si>
  <si>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</si>
  <si>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</si>
  <si>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</si>
  <si>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</si>
  <si>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</si>
  <si>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</si>
  <si>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</si>
  <si>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</si>
  <si>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</si>
  <si>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</si>
  <si>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</si>
  <si>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</si>
  <si>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</si>
  <si>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</si>
  <si>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</si>
  <si>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</si>
  <si>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</si>
  <si>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</si>
  <si>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</si>
  <si>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</si>
  <si>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</si>
  <si>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</si>
  <si>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</si>
  <si>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</si>
  <si>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</si>
  <si>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</si>
  <si>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</si>
  <si>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</si>
  <si>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</si>
  <si>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</si>
  <si>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</si>
  <si>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</si>
  <si>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</si>
  <si>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</si>
  <si>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</si>
  <si>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</si>
  <si>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</si>
  <si>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</si>
  <si>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</si>
  <si>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</si>
  <si>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</si>
  <si>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</si>
  <si>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</si>
  <si>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</si>
  <si>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</si>
  <si>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</si>
  <si>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</si>
  <si>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</si>
  <si>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</si>
  <si>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</si>
  <si>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</si>
  <si>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</si>
  <si>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</si>
  <si>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</si>
  <si>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</si>
  <si>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</si>
  <si>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</si>
  <si>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</si>
  <si>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</si>
  <si>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</si>
  <si>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</si>
  <si>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</si>
  <si>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</si>
  <si>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</si>
  <si>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</si>
  <si>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</si>
  <si>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</si>
  <si>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</si>
  <si>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</si>
  <si>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</si>
  <si>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</si>
  <si>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</si>
  <si>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</si>
  <si>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</si>
  <si>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</si>
  <si>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</si>
  <si>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</si>
  <si>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</si>
  <si>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</si>
  <si>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</si>
  <si>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</si>
  <si>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</si>
  <si>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</si>
  <si>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</si>
  <si>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</si>
  <si>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</si>
  <si>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</si>
  <si>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</si>
  <si>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</si>
  <si>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</si>
  <si>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</si>
  <si>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</si>
  <si>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</si>
  <si>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</si>
  <si>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</si>
  <si>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</si>
  <si>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</si>
  <si>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</si>
  <si>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</si>
  <si>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</si>
  <si>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</si>
  <si>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</si>
  <si>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</si>
  <si>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</si>
  <si>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</si>
  <si>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</si>
  <si>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</si>
  <si>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</si>
  <si>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</si>
  <si>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</si>
  <si>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</si>
  <si>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</si>
  <si>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</si>
  <si>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</si>
  <si>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</si>
  <si>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</si>
  <si>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</si>
  <si>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</si>
  <si>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</si>
  <si>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</si>
  <si>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</si>
  <si>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</si>
  <si>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</si>
  <si>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</si>
  <si>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</si>
  <si>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</si>
  <si>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</si>
  <si>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</si>
  <si>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</si>
  <si>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</si>
  <si>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</si>
  <si>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</si>
  <si>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</si>
  <si>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</si>
  <si>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</si>
  <si>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</si>
  <si>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</si>
  <si>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</si>
  <si>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</si>
  <si>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</si>
  <si>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</si>
  <si>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</si>
  <si>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</si>
  <si>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</si>
  <si>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</si>
  <si>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</si>
  <si>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</si>
  <si>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</si>
  <si>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</si>
  <si>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</si>
  <si>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</si>
  <si>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</si>
  <si>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</si>
  <si>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</si>
  <si>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</si>
  <si>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</si>
  <si>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</si>
  <si>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</si>
  <si>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</si>
  <si>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</si>
  <si>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</si>
  <si>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</si>
  <si>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</si>
  <si>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</si>
  <si>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</si>
  <si>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</si>
  <si>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</si>
  <si>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</si>
  <si>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</si>
  <si>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</si>
  <si>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</si>
  <si>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</si>
  <si>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</si>
  <si>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</si>
  <si>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</si>
  <si>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</si>
  <si>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</si>
  <si>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</si>
  <si>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</si>
  <si>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</si>
  <si>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</si>
  <si>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</si>
  <si>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</si>
  <si>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</si>
  <si>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</si>
  <si>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</si>
  <si>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</si>
  <si>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</si>
  <si>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</si>
  <si>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</si>
  <si>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</si>
  <si>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</si>
  <si>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</si>
  <si>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</si>
  <si>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</si>
  <si>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</si>
  <si>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</si>
  <si>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</si>
  <si>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</si>
  <si>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</si>
  <si>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</si>
  <si>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</si>
  <si>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</si>
  <si>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</si>
  <si>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</si>
  <si>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</si>
  <si>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</si>
  <si>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</si>
  <si>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</si>
  <si>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</si>
  <si>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</si>
  <si>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</si>
  <si>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</si>
  <si>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</si>
  <si>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</si>
  <si>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</si>
  <si>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</si>
  <si>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</si>
  <si>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</si>
  <si>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</si>
  <si>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</si>
  <si>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</si>
  <si>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</si>
  <si>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</si>
  <si>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</si>
  <si>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</si>
  <si>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</si>
  <si>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</si>
  <si>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</si>
  <si>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</si>
  <si>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</si>
  <si>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</si>
  <si>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</si>
  <si>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</si>
  <si>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</si>
  <si>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</si>
  <si>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</si>
  <si>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</si>
  <si>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</si>
  <si>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</si>
  <si>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</si>
  <si>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</si>
  <si>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</si>
  <si>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</si>
  <si>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</si>
  <si>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</si>
  <si>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</si>
  <si>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</si>
  <si>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</si>
  <si>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</si>
  <si>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</si>
  <si>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</si>
  <si>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</si>
  <si>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</si>
  <si>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</si>
  <si>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</si>
  <si>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</si>
  <si>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</si>
  <si>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</si>
  <si>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</si>
  <si>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</si>
  <si>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</si>
  <si>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</si>
  <si>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</si>
  <si>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</si>
  <si>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</si>
  <si>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</si>
  <si>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</si>
  <si>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</si>
  <si>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</si>
  <si>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</si>
  <si>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</si>
  <si>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</si>
  <si>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</si>
  <si>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</si>
  <si>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</si>
  <si>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</si>
  <si>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</si>
  <si>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</si>
  <si>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</si>
  <si>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</si>
  <si>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</si>
  <si>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</si>
  <si>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</si>
  <si>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</si>
  <si>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</si>
  <si>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</si>
  <si>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</si>
  <si>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</si>
  <si>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</si>
  <si>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</si>
  <si>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</si>
  <si>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</si>
  <si>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</si>
  <si>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</si>
  <si>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</si>
  <si>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</si>
  <si>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</si>
  <si>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</si>
  <si>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</si>
  <si>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</si>
  <si>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</si>
  <si>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</si>
  <si>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</si>
  <si>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</si>
  <si>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</si>
  <si>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</si>
  <si>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</si>
  <si>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</si>
  <si>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</si>
  <si>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</si>
  <si>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</si>
  <si>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</si>
  <si>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</si>
  <si>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</si>
  <si>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</si>
  <si>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</si>
  <si>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</si>
  <si>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</si>
  <si>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</si>
  <si>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</si>
  <si>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</si>
  <si>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</si>
  <si>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</si>
  <si>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</si>
  <si>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</si>
  <si>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</si>
  <si>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</si>
  <si>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</si>
  <si>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</si>
  <si>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</si>
  <si>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</si>
  <si>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</si>
  <si>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</si>
  <si>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</si>
  <si>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</si>
  <si>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</si>
  <si>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</si>
  <si>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</si>
  <si>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</si>
  <si>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</si>
  <si>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</si>
  <si>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</si>
  <si>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</si>
  <si>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</si>
  <si>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</si>
  <si>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</si>
  <si>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</si>
  <si>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</si>
  <si>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</si>
  <si>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</si>
  <si>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</si>
  <si>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</si>
  <si>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</si>
  <si>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</si>
  <si>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</si>
  <si>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</si>
  <si>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</si>
  <si>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</si>
  <si>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</si>
  <si>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</si>
  <si>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</si>
  <si>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</si>
  <si>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</si>
  <si>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</si>
  <si>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</si>
  <si>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</si>
  <si>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</si>
  <si>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</si>
  <si>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</si>
  <si>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</si>
  <si>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</si>
  <si>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</si>
  <si>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</si>
  <si>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</si>
  <si>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</si>
  <si>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</si>
  <si>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</si>
  <si>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</si>
  <si>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</si>
  <si>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</si>
  <si>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</si>
  <si>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</si>
  <si>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</si>
  <si>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</si>
  <si>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</si>
  <si>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</si>
  <si>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</si>
  <si>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</si>
  <si>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</si>
  <si>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</si>
  <si>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</si>
  <si>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</si>
  <si>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</si>
  <si>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</si>
  <si>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</si>
  <si>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</si>
  <si>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</si>
  <si>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</si>
  <si>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</si>
  <si>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</si>
  <si>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</si>
  <si>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</si>
  <si>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</si>
  <si>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</si>
  <si>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</si>
  <si>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</si>
  <si>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</si>
  <si>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</si>
  <si>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</si>
  <si>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</si>
  <si>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</si>
  <si>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</si>
  <si>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</si>
  <si>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</si>
  <si>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</si>
  <si>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</si>
  <si>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</si>
  <si>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</si>
  <si>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</si>
  <si>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</si>
  <si>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10 европалет, подписать №1,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</si>
</sst>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72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88" sqref="AA88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86" t="s">
        <v>0</v>
      </c>
      <c r="E1" s="576"/>
      <c r="F1" s="576"/>
      <c r="G1" s="12" t="s">
        <v>1</v>
      </c>
      <c r="H1" s="786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844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2" t="s">
        <v>8</v>
      </c>
      <c r="B5" s="563"/>
      <c r="C5" s="564"/>
      <c r="D5" s="671"/>
      <c r="E5" s="673"/>
      <c r="F5" s="642" t="s">
        <v>9</v>
      </c>
      <c r="G5" s="564"/>
      <c r="H5" s="671" t="s">
        <v>768</v>
      </c>
      <c r="I5" s="672"/>
      <c r="J5" s="672"/>
      <c r="K5" s="672"/>
      <c r="L5" s="672"/>
      <c r="M5" s="673"/>
      <c r="N5" s="58"/>
      <c r="P5" s="24" t="s">
        <v>10</v>
      </c>
      <c r="Q5" s="585">
        <v>45956</v>
      </c>
      <c r="R5" s="586"/>
      <c r="T5" s="732" t="s">
        <v>11</v>
      </c>
      <c r="U5" s="605"/>
      <c r="V5" s="734" t="s">
        <v>12</v>
      </c>
      <c r="W5" s="586"/>
      <c r="AB5" s="51"/>
      <c r="AC5" s="51"/>
      <c r="AD5" s="51"/>
      <c r="AE5" s="51"/>
    </row>
    <row r="6" spans="1:32" s="537" customFormat="1" ht="24" customHeight="1" x14ac:dyDescent="0.2">
      <c r="A6" s="762" t="s">
        <v>13</v>
      </c>
      <c r="B6" s="563"/>
      <c r="C6" s="564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86"/>
      <c r="N6" s="59"/>
      <c r="P6" s="24" t="s">
        <v>15</v>
      </c>
      <c r="Q6" s="588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25" t="s">
        <v>16</v>
      </c>
      <c r="U6" s="605"/>
      <c r="V6" s="591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2"/>
      <c r="M7" s="738"/>
      <c r="N7" s="60"/>
      <c r="P7" s="24"/>
      <c r="Q7" s="42"/>
      <c r="R7" s="42"/>
      <c r="T7" s="559"/>
      <c r="U7" s="605"/>
      <c r="V7" s="593"/>
      <c r="W7" s="594"/>
      <c r="AB7" s="51"/>
      <c r="AC7" s="51"/>
      <c r="AD7" s="51"/>
      <c r="AE7" s="51"/>
    </row>
    <row r="8" spans="1:32" s="537" customFormat="1" ht="25.5" customHeight="1" x14ac:dyDescent="0.2">
      <c r="A8" s="554" t="s">
        <v>18</v>
      </c>
      <c r="B8" s="552"/>
      <c r="C8" s="553"/>
      <c r="D8" s="818" t="s">
        <v>19</v>
      </c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20</v>
      </c>
      <c r="Q8" s="737">
        <v>0.41666666666666669</v>
      </c>
      <c r="R8" s="738"/>
      <c r="T8" s="559"/>
      <c r="U8" s="605"/>
      <c r="V8" s="593"/>
      <c r="W8" s="594"/>
      <c r="AB8" s="51"/>
      <c r="AC8" s="51"/>
      <c r="AD8" s="51"/>
      <c r="AE8" s="51"/>
    </row>
    <row r="9" spans="1:32" s="537" customFormat="1" ht="39.950000000000003" customHeight="1" x14ac:dyDescent="0.2">
      <c r="A9" s="5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39"/>
      <c r="E9" s="602"/>
      <c r="F9" s="5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35"/>
      <c r="P9" s="26" t="s">
        <v>21</v>
      </c>
      <c r="Q9" s="776"/>
      <c r="R9" s="590"/>
      <c r="T9" s="559"/>
      <c r="U9" s="605"/>
      <c r="V9" s="595"/>
      <c r="W9" s="59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39"/>
      <c r="E10" s="602"/>
      <c r="F10" s="5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695" t="str">
        <f>IFERROR(VLOOKUP($D$10,Proxy,2,FALSE),"")</f>
        <v/>
      </c>
      <c r="I10" s="559"/>
      <c r="J10" s="559"/>
      <c r="K10" s="559"/>
      <c r="L10" s="559"/>
      <c r="M10" s="559"/>
      <c r="N10" s="536"/>
      <c r="P10" s="26" t="s">
        <v>22</v>
      </c>
      <c r="Q10" s="726"/>
      <c r="R10" s="727"/>
      <c r="U10" s="24" t="s">
        <v>23</v>
      </c>
      <c r="V10" s="854" t="s">
        <v>24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7"/>
      <c r="R11" s="586"/>
      <c r="U11" s="24" t="s">
        <v>27</v>
      </c>
      <c r="V11" s="589" t="s">
        <v>28</v>
      </c>
      <c r="W11" s="590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03" t="s">
        <v>29</v>
      </c>
      <c r="B12" s="563"/>
      <c r="C12" s="563"/>
      <c r="D12" s="563"/>
      <c r="E12" s="563"/>
      <c r="F12" s="563"/>
      <c r="G12" s="563"/>
      <c r="H12" s="563"/>
      <c r="I12" s="563"/>
      <c r="J12" s="563"/>
      <c r="K12" s="563"/>
      <c r="L12" s="563"/>
      <c r="M12" s="564"/>
      <c r="N12" s="62"/>
      <c r="P12" s="24" t="s">
        <v>30</v>
      </c>
      <c r="Q12" s="737"/>
      <c r="R12" s="738"/>
      <c r="S12" s="23"/>
      <c r="U12" s="24"/>
      <c r="V12" s="576"/>
      <c r="W12" s="559"/>
      <c r="AB12" s="51"/>
      <c r="AC12" s="51"/>
      <c r="AD12" s="51"/>
      <c r="AE12" s="51"/>
    </row>
    <row r="13" spans="1:32" s="537" customFormat="1" ht="23.25" customHeight="1" x14ac:dyDescent="0.2">
      <c r="A13" s="603" t="s">
        <v>31</v>
      </c>
      <c r="B13" s="563"/>
      <c r="C13" s="563"/>
      <c r="D13" s="563"/>
      <c r="E13" s="563"/>
      <c r="F13" s="563"/>
      <c r="G13" s="563"/>
      <c r="H13" s="563"/>
      <c r="I13" s="563"/>
      <c r="J13" s="563"/>
      <c r="K13" s="563"/>
      <c r="L13" s="563"/>
      <c r="M13" s="564"/>
      <c r="N13" s="62"/>
      <c r="O13" s="26"/>
      <c r="P13" s="26" t="s">
        <v>32</v>
      </c>
      <c r="Q13" s="589"/>
      <c r="R13" s="5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03" t="s">
        <v>33</v>
      </c>
      <c r="B14" s="563"/>
      <c r="C14" s="563"/>
      <c r="D14" s="563"/>
      <c r="E14" s="563"/>
      <c r="F14" s="563"/>
      <c r="G14" s="563"/>
      <c r="H14" s="563"/>
      <c r="I14" s="563"/>
      <c r="J14" s="563"/>
      <c r="K14" s="563"/>
      <c r="L14" s="563"/>
      <c r="M14" s="5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0" t="s">
        <v>34</v>
      </c>
      <c r="B15" s="563"/>
      <c r="C15" s="563"/>
      <c r="D15" s="563"/>
      <c r="E15" s="563"/>
      <c r="F15" s="563"/>
      <c r="G15" s="563"/>
      <c r="H15" s="563"/>
      <c r="I15" s="563"/>
      <c r="J15" s="563"/>
      <c r="K15" s="563"/>
      <c r="L15" s="563"/>
      <c r="M15" s="564"/>
      <c r="N15" s="63"/>
      <c r="P15" s="717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8"/>
      <c r="Q16" s="718"/>
      <c r="R16" s="718"/>
      <c r="S16" s="718"/>
      <c r="T16" s="7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36</v>
      </c>
      <c r="B17" s="547" t="s">
        <v>37</v>
      </c>
      <c r="C17" s="765" t="s">
        <v>38</v>
      </c>
      <c r="D17" s="547" t="s">
        <v>39</v>
      </c>
      <c r="E17" s="570"/>
      <c r="F17" s="547" t="s">
        <v>40</v>
      </c>
      <c r="G17" s="547" t="s">
        <v>41</v>
      </c>
      <c r="H17" s="547" t="s">
        <v>42</v>
      </c>
      <c r="I17" s="547" t="s">
        <v>43</v>
      </c>
      <c r="J17" s="547" t="s">
        <v>44</v>
      </c>
      <c r="K17" s="547" t="s">
        <v>45</v>
      </c>
      <c r="L17" s="547" t="s">
        <v>46</v>
      </c>
      <c r="M17" s="547" t="s">
        <v>47</v>
      </c>
      <c r="N17" s="547" t="s">
        <v>48</v>
      </c>
      <c r="O17" s="547" t="s">
        <v>49</v>
      </c>
      <c r="P17" s="547" t="s">
        <v>50</v>
      </c>
      <c r="Q17" s="792"/>
      <c r="R17" s="792"/>
      <c r="S17" s="792"/>
      <c r="T17" s="570"/>
      <c r="U17" s="584" t="s">
        <v>51</v>
      </c>
      <c r="V17" s="564"/>
      <c r="W17" s="547" t="s">
        <v>52</v>
      </c>
      <c r="X17" s="547" t="s">
        <v>53</v>
      </c>
      <c r="Y17" s="582" t="s">
        <v>54</v>
      </c>
      <c r="Z17" s="599" t="s">
        <v>55</v>
      </c>
      <c r="AA17" s="624" t="s">
        <v>56</v>
      </c>
      <c r="AB17" s="624" t="s">
        <v>57</v>
      </c>
      <c r="AC17" s="624" t="s">
        <v>58</v>
      </c>
      <c r="AD17" s="624" t="s">
        <v>59</v>
      </c>
      <c r="AE17" s="625"/>
      <c r="AF17" s="626"/>
      <c r="AG17" s="66"/>
      <c r="BD17" s="65" t="s">
        <v>60</v>
      </c>
    </row>
    <row r="18" spans="1:68" ht="14.25" customHeight="1" x14ac:dyDescent="0.2">
      <c r="A18" s="548"/>
      <c r="B18" s="548"/>
      <c r="C18" s="548"/>
      <c r="D18" s="571"/>
      <c r="E18" s="572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71"/>
      <c r="Q18" s="793"/>
      <c r="R18" s="793"/>
      <c r="S18" s="793"/>
      <c r="T18" s="572"/>
      <c r="U18" s="67" t="s">
        <v>61</v>
      </c>
      <c r="V18" s="67" t="s">
        <v>62</v>
      </c>
      <c r="W18" s="548"/>
      <c r="X18" s="548"/>
      <c r="Y18" s="583"/>
      <c r="Z18" s="600"/>
      <c r="AA18" s="694"/>
      <c r="AB18" s="694"/>
      <c r="AC18" s="694"/>
      <c r="AD18" s="627"/>
      <c r="AE18" s="628"/>
      <c r="AF18" s="629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75" t="s">
        <v>63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38"/>
      <c r="AB20" s="538"/>
      <c r="AC20" s="538"/>
    </row>
    <row r="21" spans="1:68" ht="14.25" hidden="1" customHeight="1" x14ac:dyDescent="0.25">
      <c r="A21" s="558" t="s">
        <v>64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7"/>
      <c r="R22" s="567"/>
      <c r="S22" s="567"/>
      <c r="T22" s="568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1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1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8" t="s">
        <v>73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7"/>
      <c r="R26" s="567"/>
      <c r="S26" s="567"/>
      <c r="T26" s="568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7"/>
      <c r="R27" s="567"/>
      <c r="S27" s="567"/>
      <c r="T27" s="568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4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7"/>
      <c r="R28" s="567"/>
      <c r="S28" s="567"/>
      <c r="T28" s="568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8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7"/>
      <c r="R29" s="567"/>
      <c r="S29" s="567"/>
      <c r="T29" s="568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8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7"/>
      <c r="R30" s="567"/>
      <c r="S30" s="567"/>
      <c r="T30" s="568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61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1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8" t="s">
        <v>91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7"/>
      <c r="R34" s="567"/>
      <c r="S34" s="567"/>
      <c r="T34" s="568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61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1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55" t="s">
        <v>97</v>
      </c>
      <c r="B37" s="656"/>
      <c r="C37" s="656"/>
      <c r="D37" s="656"/>
      <c r="E37" s="656"/>
      <c r="F37" s="656"/>
      <c r="G37" s="656"/>
      <c r="H37" s="656"/>
      <c r="I37" s="656"/>
      <c r="J37" s="656"/>
      <c r="K37" s="656"/>
      <c r="L37" s="656"/>
      <c r="M37" s="656"/>
      <c r="N37" s="656"/>
      <c r="O37" s="656"/>
      <c r="P37" s="656"/>
      <c r="Q37" s="656"/>
      <c r="R37" s="656"/>
      <c r="S37" s="656"/>
      <c r="T37" s="656"/>
      <c r="U37" s="656"/>
      <c r="V37" s="656"/>
      <c r="W37" s="656"/>
      <c r="X37" s="656"/>
      <c r="Y37" s="656"/>
      <c r="Z37" s="656"/>
      <c r="AA37" s="48"/>
      <c r="AB37" s="48"/>
      <c r="AC37" s="48"/>
    </row>
    <row r="38" spans="1:68" ht="16.5" hidden="1" customHeight="1" x14ac:dyDescent="0.25">
      <c r="A38" s="575" t="s">
        <v>98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38"/>
      <c r="AB38" s="538"/>
      <c r="AC38" s="538"/>
    </row>
    <row r="39" spans="1:68" ht="14.25" hidden="1" customHeight="1" x14ac:dyDescent="0.25">
      <c r="A39" s="558" t="s">
        <v>99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39"/>
      <c r="AB39" s="539"/>
      <c r="AC39" s="539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6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7"/>
      <c r="R40" s="567"/>
      <c r="S40" s="567"/>
      <c r="T40" s="568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6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7"/>
      <c r="R41" s="567"/>
      <c r="S41" s="567"/>
      <c r="T41" s="568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8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7"/>
      <c r="R42" s="567"/>
      <c r="S42" s="567"/>
      <c r="T42" s="568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60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61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1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58" t="s">
        <v>73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6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7"/>
      <c r="R46" s="567"/>
      <c r="S46" s="567"/>
      <c r="T46" s="568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61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1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5" t="s">
        <v>116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38"/>
      <c r="AB49" s="538"/>
      <c r="AC49" s="538"/>
    </row>
    <row r="50" spans="1:68" ht="14.25" hidden="1" customHeight="1" x14ac:dyDescent="0.25">
      <c r="A50" s="558" t="s">
        <v>99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7"/>
      <c r="R51" s="567"/>
      <c r="S51" s="567"/>
      <c r="T51" s="568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7"/>
      <c r="R52" s="567"/>
      <c r="S52" s="567"/>
      <c r="T52" s="568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7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7"/>
      <c r="R53" s="567"/>
      <c r="S53" s="567"/>
      <c r="T53" s="568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7"/>
      <c r="R54" s="567"/>
      <c r="S54" s="567"/>
      <c r="T54" s="568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7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7"/>
      <c r="R55" s="567"/>
      <c r="S55" s="567"/>
      <c r="T55" s="568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7"/>
      <c r="R56" s="567"/>
      <c r="S56" s="567"/>
      <c r="T56" s="568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60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61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1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58" t="s">
        <v>135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5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7"/>
      <c r="R60" s="567"/>
      <c r="S60" s="567"/>
      <c r="T60" s="568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7"/>
      <c r="R61" s="567"/>
      <c r="S61" s="567"/>
      <c r="T61" s="568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7"/>
      <c r="R62" s="567"/>
      <c r="S62" s="567"/>
      <c r="T62" s="568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61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1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8" t="s">
        <v>64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7"/>
      <c r="R66" s="567"/>
      <c r="S66" s="567"/>
      <c r="T66" s="568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7"/>
      <c r="R67" s="567"/>
      <c r="S67" s="567"/>
      <c r="T67" s="568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7"/>
      <c r="R68" s="567"/>
      <c r="S68" s="567"/>
      <c r="T68" s="568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61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1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8" t="s">
        <v>73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6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7"/>
      <c r="R72" s="567"/>
      <c r="S72" s="567"/>
      <c r="T72" s="568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8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7"/>
      <c r="R73" s="567"/>
      <c r="S73" s="567"/>
      <c r="T73" s="568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7"/>
      <c r="R74" s="567"/>
      <c r="S74" s="567"/>
      <c r="T74" s="568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7"/>
      <c r="R75" s="567"/>
      <c r="S75" s="567"/>
      <c r="T75" s="568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7"/>
      <c r="R76" s="567"/>
      <c r="S76" s="567"/>
      <c r="T76" s="568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61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1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8" t="s">
        <v>165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6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7"/>
      <c r="R80" s="567"/>
      <c r="S80" s="567"/>
      <c r="T80" s="568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7"/>
      <c r="R81" s="567"/>
      <c r="S81" s="567"/>
      <c r="T81" s="568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61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1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75" t="s">
        <v>172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38"/>
      <c r="AB84" s="538"/>
      <c r="AC84" s="538"/>
    </row>
    <row r="85" spans="1:68" ht="14.25" hidden="1" customHeight="1" x14ac:dyDescent="0.25">
      <c r="A85" s="558" t="s">
        <v>99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39"/>
      <c r="AB85" s="539"/>
      <c r="AC85" s="539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8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7"/>
      <c r="R86" s="567"/>
      <c r="S86" s="567"/>
      <c r="T86" s="568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7"/>
      <c r="R87" s="567"/>
      <c r="S87" s="567"/>
      <c r="T87" s="568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7"/>
      <c r="R88" s="567"/>
      <c r="S88" s="567"/>
      <c r="T88" s="568"/>
      <c r="U88" s="34"/>
      <c r="V88" s="34"/>
      <c r="W88" s="35" t="s">
        <v>69</v>
      </c>
      <c r="X88" s="543">
        <v>135</v>
      </c>
      <c r="Y88" s="544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60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61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5">
        <f>IFERROR(X86/H86,"0")+IFERROR(X87/H87,"0")+IFERROR(X88/H88,"0")</f>
        <v>30</v>
      </c>
      <c r="Y89" s="545">
        <f>IFERROR(Y86/H86,"0")+IFERROR(Y87/H87,"0")+IFERROR(Y88/H88,"0")</f>
        <v>30</v>
      </c>
      <c r="Z89" s="545">
        <f>IFERROR(IF(Z86="",0,Z86),"0")+IFERROR(IF(Z87="",0,Z87),"0")+IFERROR(IF(Z88="",0,Z88),"0")</f>
        <v>0.27060000000000001</v>
      </c>
      <c r="AA89" s="546"/>
      <c r="AB89" s="546"/>
      <c r="AC89" s="546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1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5">
        <f>IFERROR(SUM(X86:X88),"0")</f>
        <v>135</v>
      </c>
      <c r="Y90" s="545">
        <f>IFERROR(SUM(Y86:Y88),"0")</f>
        <v>135</v>
      </c>
      <c r="Z90" s="37"/>
      <c r="AA90" s="546"/>
      <c r="AB90" s="546"/>
      <c r="AC90" s="546"/>
    </row>
    <row r="91" spans="1:68" ht="14.25" hidden="1" customHeight="1" x14ac:dyDescent="0.25">
      <c r="A91" s="558" t="s">
        <v>73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813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7"/>
      <c r="R92" s="567"/>
      <c r="S92" s="567"/>
      <c r="T92" s="568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0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7"/>
      <c r="R93" s="567"/>
      <c r="S93" s="567"/>
      <c r="T93" s="568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7"/>
      <c r="R94" s="567"/>
      <c r="S94" s="567"/>
      <c r="T94" s="568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7"/>
      <c r="R95" s="567"/>
      <c r="S95" s="567"/>
      <c r="T95" s="568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60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61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hidden="1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1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hidden="1" customHeight="1" x14ac:dyDescent="0.25">
      <c r="A98" s="575" t="s">
        <v>191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38"/>
      <c r="AB98" s="538"/>
      <c r="AC98" s="538"/>
    </row>
    <row r="99" spans="1:68" ht="14.25" hidden="1" customHeight="1" x14ac:dyDescent="0.25">
      <c r="A99" s="558" t="s">
        <v>99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7"/>
      <c r="R100" s="567"/>
      <c r="S100" s="567"/>
      <c r="T100" s="568"/>
      <c r="U100" s="34"/>
      <c r="V100" s="34"/>
      <c r="W100" s="35" t="s">
        <v>69</v>
      </c>
      <c r="X100" s="543">
        <v>100</v>
      </c>
      <c r="Y100" s="544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65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7"/>
      <c r="R101" s="567"/>
      <c r="S101" s="567"/>
      <c r="T101" s="568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7"/>
      <c r="R102" s="567"/>
      <c r="S102" s="567"/>
      <c r="T102" s="568"/>
      <c r="U102" s="34"/>
      <c r="V102" s="34"/>
      <c r="W102" s="35" t="s">
        <v>69</v>
      </c>
      <c r="X102" s="543">
        <v>90</v>
      </c>
      <c r="Y102" s="544">
        <f>IFERROR(IF(X102="",0,CEILING((X102/$H102),1)*$H102),"")</f>
        <v>90</v>
      </c>
      <c r="Z102" s="36">
        <f>IFERROR(IF(Y102=0,"",ROUNDUP(Y102/H102,0)*0.00902),"")</f>
        <v>0.1804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94.199999999999989</v>
      </c>
      <c r="BN102" s="64">
        <f>IFERROR(Y102*I102/H102,"0")</f>
        <v>94.199999999999989</v>
      </c>
      <c r="BO102" s="64">
        <f>IFERROR(1/J102*(X102/H102),"0")</f>
        <v>0.15151515151515152</v>
      </c>
      <c r="BP102" s="64">
        <f>IFERROR(1/J102*(Y102/H102),"0")</f>
        <v>0.15151515151515152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7"/>
      <c r="R103" s="567"/>
      <c r="S103" s="567"/>
      <c r="T103" s="568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61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5">
        <f>IFERROR(X100/H100,"0")+IFERROR(X101/H101,"0")+IFERROR(X102/H102,"0")+IFERROR(X103/H103,"0")</f>
        <v>29.25925925925926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0.37019999999999997</v>
      </c>
      <c r="AA104" s="546"/>
      <c r="AB104" s="546"/>
      <c r="AC104" s="546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1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5">
        <f>IFERROR(SUM(X100:X103),"0")</f>
        <v>190</v>
      </c>
      <c r="Y105" s="545">
        <f>IFERROR(SUM(Y100:Y103),"0")</f>
        <v>198</v>
      </c>
      <c r="Z105" s="37"/>
      <c r="AA105" s="546"/>
      <c r="AB105" s="546"/>
      <c r="AC105" s="546"/>
    </row>
    <row r="106" spans="1:68" ht="14.25" hidden="1" customHeight="1" x14ac:dyDescent="0.25">
      <c r="A106" s="558" t="s">
        <v>135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6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7"/>
      <c r="R107" s="567"/>
      <c r="S107" s="567"/>
      <c r="T107" s="568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6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7"/>
      <c r="R108" s="567"/>
      <c r="S108" s="567"/>
      <c r="T108" s="568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5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7"/>
      <c r="R109" s="567"/>
      <c r="S109" s="567"/>
      <c r="T109" s="568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61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1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8" t="s">
        <v>73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39"/>
      <c r="AB112" s="539"/>
      <c r="AC112" s="539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7"/>
      <c r="R113" s="567"/>
      <c r="S113" s="567"/>
      <c r="T113" s="568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7"/>
      <c r="R114" s="567"/>
      <c r="S114" s="567"/>
      <c r="T114" s="568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7"/>
      <c r="R115" s="567"/>
      <c r="S115" s="567"/>
      <c r="T115" s="568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75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7"/>
      <c r="R116" s="567"/>
      <c r="S116" s="567"/>
      <c r="T116" s="568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60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61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1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58" t="s">
        <v>165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39"/>
      <c r="AB119" s="539"/>
      <c r="AC119" s="539"/>
    </row>
    <row r="120" spans="1:68" ht="16.5" hidden="1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8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7"/>
      <c r="R120" s="567"/>
      <c r="S120" s="567"/>
      <c r="T120" s="568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61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61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5" t="s">
        <v>223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38"/>
      <c r="AB123" s="538"/>
      <c r="AC123" s="538"/>
    </row>
    <row r="124" spans="1:68" ht="14.25" hidden="1" customHeight="1" x14ac:dyDescent="0.25">
      <c r="A124" s="558" t="s">
        <v>99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6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7"/>
      <c r="R125" s="567"/>
      <c r="S125" s="567"/>
      <c r="T125" s="568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5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7"/>
      <c r="R126" s="567"/>
      <c r="S126" s="567"/>
      <c r="T126" s="568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61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61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hidden="1" customHeight="1" x14ac:dyDescent="0.25">
      <c r="A129" s="558" t="s">
        <v>64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39"/>
      <c r="AB129" s="539"/>
      <c r="AC129" s="539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7"/>
      <c r="R130" s="567"/>
      <c r="S130" s="567"/>
      <c r="T130" s="568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7"/>
      <c r="R131" s="567"/>
      <c r="S131" s="567"/>
      <c r="T131" s="568"/>
      <c r="U131" s="34"/>
      <c r="V131" s="34"/>
      <c r="W131" s="35" t="s">
        <v>69</v>
      </c>
      <c r="X131" s="543">
        <v>17.5</v>
      </c>
      <c r="Y131" s="544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60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61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5">
        <f>IFERROR(X130/H130,"0")+IFERROR(X131/H131,"0")</f>
        <v>6.25</v>
      </c>
      <c r="Y132" s="545">
        <f>IFERROR(Y130/H130,"0")+IFERROR(Y131/H131,"0")</f>
        <v>7</v>
      </c>
      <c r="Z132" s="545">
        <f>IFERROR(IF(Z130="",0,Z130),"0")+IFERROR(IF(Z131="",0,Z131),"0")</f>
        <v>4.5569999999999999E-2</v>
      </c>
      <c r="AA132" s="546"/>
      <c r="AB132" s="546"/>
      <c r="AC132" s="546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61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5">
        <f>IFERROR(SUM(X130:X131),"0")</f>
        <v>17.5</v>
      </c>
      <c r="Y133" s="545">
        <f>IFERROR(SUM(Y130:Y131),"0")</f>
        <v>19.599999999999998</v>
      </c>
      <c r="Z133" s="37"/>
      <c r="AA133" s="546"/>
      <c r="AB133" s="546"/>
      <c r="AC133" s="546"/>
    </row>
    <row r="134" spans="1:68" ht="14.25" hidden="1" customHeight="1" x14ac:dyDescent="0.25">
      <c r="A134" s="558" t="s">
        <v>73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39"/>
      <c r="AB134" s="539"/>
      <c r="AC134" s="539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64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7"/>
      <c r="R135" s="567"/>
      <c r="S135" s="567"/>
      <c r="T135" s="568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6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7"/>
      <c r="R136" s="567"/>
      <c r="S136" s="567"/>
      <c r="T136" s="568"/>
      <c r="U136" s="34"/>
      <c r="V136" s="34"/>
      <c r="W136" s="35" t="s">
        <v>69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0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61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61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hidden="1" customHeight="1" x14ac:dyDescent="0.25">
      <c r="A139" s="575" t="s">
        <v>97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38"/>
      <c r="AB139" s="538"/>
      <c r="AC139" s="538"/>
    </row>
    <row r="140" spans="1:68" ht="14.25" hidden="1" customHeight="1" x14ac:dyDescent="0.25">
      <c r="A140" s="558" t="s">
        <v>99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39"/>
      <c r="AB140" s="539"/>
      <c r="AC140" s="539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7"/>
      <c r="R141" s="567"/>
      <c r="S141" s="567"/>
      <c r="T141" s="568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771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67"/>
      <c r="R142" s="567"/>
      <c r="S142" s="567"/>
      <c r="T142" s="568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61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61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8" t="s">
        <v>64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39"/>
      <c r="AB145" s="539"/>
      <c r="AC145" s="539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7"/>
      <c r="R146" s="567"/>
      <c r="S146" s="567"/>
      <c r="T146" s="568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7"/>
      <c r="R147" s="567"/>
      <c r="S147" s="567"/>
      <c r="T147" s="568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8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7"/>
      <c r="R148" s="567"/>
      <c r="S148" s="567"/>
      <c r="T148" s="568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61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61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55" t="s">
        <v>250</v>
      </c>
      <c r="B151" s="656"/>
      <c r="C151" s="656"/>
      <c r="D151" s="656"/>
      <c r="E151" s="656"/>
      <c r="F151" s="656"/>
      <c r="G151" s="656"/>
      <c r="H151" s="656"/>
      <c r="I151" s="656"/>
      <c r="J151" s="656"/>
      <c r="K151" s="656"/>
      <c r="L151" s="656"/>
      <c r="M151" s="656"/>
      <c r="N151" s="656"/>
      <c r="O151" s="656"/>
      <c r="P151" s="656"/>
      <c r="Q151" s="656"/>
      <c r="R151" s="656"/>
      <c r="S151" s="656"/>
      <c r="T151" s="656"/>
      <c r="U151" s="656"/>
      <c r="V151" s="656"/>
      <c r="W151" s="656"/>
      <c r="X151" s="656"/>
      <c r="Y151" s="656"/>
      <c r="Z151" s="656"/>
      <c r="AA151" s="48"/>
      <c r="AB151" s="48"/>
      <c r="AC151" s="48"/>
    </row>
    <row r="152" spans="1:68" ht="16.5" hidden="1" customHeight="1" x14ac:dyDescent="0.25">
      <c r="A152" s="575" t="s">
        <v>251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38"/>
      <c r="AB152" s="538"/>
      <c r="AC152" s="538"/>
    </row>
    <row r="153" spans="1:68" ht="14.25" hidden="1" customHeight="1" x14ac:dyDescent="0.25">
      <c r="A153" s="558" t="s">
        <v>135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39"/>
      <c r="AB153" s="539"/>
      <c r="AC153" s="539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7"/>
      <c r="R154" s="567"/>
      <c r="S154" s="567"/>
      <c r="T154" s="568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61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61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8" t="s">
        <v>64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39"/>
      <c r="AB157" s="539"/>
      <c r="AC157" s="539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8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7"/>
      <c r="R158" s="567"/>
      <c r="S158" s="567"/>
      <c r="T158" s="568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7"/>
      <c r="R159" s="567"/>
      <c r="S159" s="567"/>
      <c r="T159" s="568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8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7"/>
      <c r="R160" s="567"/>
      <c r="S160" s="567"/>
      <c r="T160" s="568"/>
      <c r="U160" s="34"/>
      <c r="V160" s="34"/>
      <c r="W160" s="35" t="s">
        <v>69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7"/>
      <c r="R161" s="567"/>
      <c r="S161" s="567"/>
      <c r="T161" s="568"/>
      <c r="U161" s="34"/>
      <c r="V161" s="34"/>
      <c r="W161" s="35" t="s">
        <v>69</v>
      </c>
      <c r="X161" s="543">
        <v>52.5</v>
      </c>
      <c r="Y161" s="544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55.75</v>
      </c>
      <c r="BN161" s="64">
        <f t="shared" si="7"/>
        <v>55.75</v>
      </c>
      <c r="BO161" s="64">
        <f t="shared" si="8"/>
        <v>0.10683760683760685</v>
      </c>
      <c r="BP161" s="64">
        <f t="shared" si="9"/>
        <v>0.10683760683760685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7"/>
      <c r="R162" s="567"/>
      <c r="S162" s="567"/>
      <c r="T162" s="568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7"/>
      <c r="R163" s="567"/>
      <c r="S163" s="567"/>
      <c r="T163" s="568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7"/>
      <c r="R164" s="567"/>
      <c r="S164" s="567"/>
      <c r="T164" s="568"/>
      <c r="U164" s="34"/>
      <c r="V164" s="34"/>
      <c r="W164" s="35" t="s">
        <v>69</v>
      </c>
      <c r="X164" s="543">
        <v>70</v>
      </c>
      <c r="Y164" s="544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7"/>
      <c r="R165" s="567"/>
      <c r="S165" s="567"/>
      <c r="T165" s="568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7"/>
      <c r="R166" s="567"/>
      <c r="S166" s="567"/>
      <c r="T166" s="568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61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115.47619047619047</v>
      </c>
      <c r="Y167" s="545">
        <f>IFERROR(Y158/H158,"0")+IFERROR(Y159/H159,"0")+IFERROR(Y160/H160,"0")+IFERROR(Y161/H161,"0")+IFERROR(Y162/H162,"0")+IFERROR(Y163/H163,"0")+IFERROR(Y164/H164,"0")+IFERROR(Y165/H165,"0")+IFERROR(Y166/H166,"0")</f>
        <v>117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0.68334000000000006</v>
      </c>
      <c r="AA167" s="546"/>
      <c r="AB167" s="546"/>
      <c r="AC167" s="546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61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5">
        <f>IFERROR(SUM(X158:X166),"0")</f>
        <v>292.5</v>
      </c>
      <c r="Y168" s="545">
        <f>IFERROR(SUM(Y158:Y166),"0")</f>
        <v>296.10000000000002</v>
      </c>
      <c r="Z168" s="37"/>
      <c r="AA168" s="546"/>
      <c r="AB168" s="546"/>
      <c r="AC168" s="546"/>
    </row>
    <row r="169" spans="1:68" ht="14.25" hidden="1" customHeight="1" x14ac:dyDescent="0.25">
      <c r="A169" s="558" t="s">
        <v>91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39"/>
      <c r="AB169" s="539"/>
      <c r="AC169" s="539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7"/>
      <c r="R170" s="567"/>
      <c r="S170" s="567"/>
      <c r="T170" s="568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8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7"/>
      <c r="R171" s="567"/>
      <c r="S171" s="567"/>
      <c r="T171" s="568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7"/>
      <c r="R172" s="567"/>
      <c r="S172" s="567"/>
      <c r="T172" s="568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61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61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8" t="s">
        <v>289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39"/>
      <c r="AB175" s="539"/>
      <c r="AC175" s="539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7"/>
      <c r="R176" s="567"/>
      <c r="S176" s="567"/>
      <c r="T176" s="568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61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61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5" t="s">
        <v>292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38"/>
      <c r="AB179" s="538"/>
      <c r="AC179" s="538"/>
    </row>
    <row r="180" spans="1:68" ht="14.25" hidden="1" customHeight="1" x14ac:dyDescent="0.25">
      <c r="A180" s="558" t="s">
        <v>99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39"/>
      <c r="AB180" s="539"/>
      <c r="AC180" s="539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7"/>
      <c r="R181" s="567"/>
      <c r="S181" s="567"/>
      <c r="T181" s="568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7"/>
      <c r="R182" s="567"/>
      <c r="S182" s="567"/>
      <c r="T182" s="568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61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61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8" t="s">
        <v>135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39"/>
      <c r="AB185" s="539"/>
      <c r="AC185" s="539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6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7"/>
      <c r="R186" s="567"/>
      <c r="S186" s="567"/>
      <c r="T186" s="568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7"/>
      <c r="R187" s="567"/>
      <c r="S187" s="567"/>
      <c r="T187" s="568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61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61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8" t="s">
        <v>64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7"/>
      <c r="R191" s="567"/>
      <c r="S191" s="567"/>
      <c r="T191" s="568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7"/>
      <c r="R192" s="567"/>
      <c r="S192" s="567"/>
      <c r="T192" s="568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7"/>
      <c r="R193" s="567"/>
      <c r="S193" s="567"/>
      <c r="T193" s="568"/>
      <c r="U193" s="34"/>
      <c r="V193" s="34"/>
      <c r="W193" s="35" t="s">
        <v>69</v>
      </c>
      <c r="X193" s="543">
        <v>200</v>
      </c>
      <c r="Y193" s="544">
        <f t="shared" si="10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207.77777777777777</v>
      </c>
      <c r="BN193" s="64">
        <f t="shared" si="12"/>
        <v>213.18000000000004</v>
      </c>
      <c r="BO193" s="64">
        <f t="shared" si="13"/>
        <v>0.28058361391694725</v>
      </c>
      <c r="BP193" s="64">
        <f t="shared" si="14"/>
        <v>0.2878787878787879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7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7"/>
      <c r="R194" s="567"/>
      <c r="S194" s="567"/>
      <c r="T194" s="568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7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7"/>
      <c r="R195" s="567"/>
      <c r="S195" s="567"/>
      <c r="T195" s="568"/>
      <c r="U195" s="34"/>
      <c r="V195" s="34"/>
      <c r="W195" s="35" t="s">
        <v>69</v>
      </c>
      <c r="X195" s="543">
        <v>45</v>
      </c>
      <c r="Y195" s="544">
        <f t="shared" si="10"/>
        <v>45</v>
      </c>
      <c r="Z195" s="36">
        <f>IFERROR(IF(Y195=0,"",ROUNDUP(Y195/H195,0)*0.00502),"")</f>
        <v>0.1255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48.249999999999993</v>
      </c>
      <c r="BN195" s="64">
        <f t="shared" si="12"/>
        <v>48.249999999999993</v>
      </c>
      <c r="BO195" s="64">
        <f t="shared" si="13"/>
        <v>0.10683760683760685</v>
      </c>
      <c r="BP195" s="64">
        <f t="shared" si="14"/>
        <v>0.10683760683760685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6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7"/>
      <c r="R196" s="567"/>
      <c r="S196" s="567"/>
      <c r="T196" s="568"/>
      <c r="U196" s="34"/>
      <c r="V196" s="34"/>
      <c r="W196" s="35" t="s">
        <v>69</v>
      </c>
      <c r="X196" s="543">
        <v>36</v>
      </c>
      <c r="Y196" s="544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7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7"/>
      <c r="R197" s="567"/>
      <c r="S197" s="567"/>
      <c r="T197" s="568"/>
      <c r="U197" s="34"/>
      <c r="V197" s="34"/>
      <c r="W197" s="35" t="s">
        <v>69</v>
      </c>
      <c r="X197" s="543">
        <v>45</v>
      </c>
      <c r="Y197" s="544">
        <f t="shared" si="10"/>
        <v>45</v>
      </c>
      <c r="Z197" s="36">
        <f>IFERROR(IF(Y197=0,"",ROUNDUP(Y197/H197,0)*0.00502),"")</f>
        <v>0.1255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47.5</v>
      </c>
      <c r="BN197" s="64">
        <f t="shared" si="12"/>
        <v>47.5</v>
      </c>
      <c r="BO197" s="64">
        <f t="shared" si="13"/>
        <v>0.10683760683760685</v>
      </c>
      <c r="BP197" s="64">
        <f t="shared" si="14"/>
        <v>0.10683760683760685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7"/>
      <c r="R198" s="567"/>
      <c r="S198" s="567"/>
      <c r="T198" s="568"/>
      <c r="U198" s="34"/>
      <c r="V198" s="34"/>
      <c r="W198" s="35" t="s">
        <v>69</v>
      </c>
      <c r="X198" s="543">
        <v>45</v>
      </c>
      <c r="Y198" s="544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60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61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167.22222222222223</v>
      </c>
      <c r="Y199" s="545">
        <f>IFERROR(Y191/H191,"0")+IFERROR(Y192/H192,"0")+IFERROR(Y193/H193,"0")+IFERROR(Y194/H194,"0")+IFERROR(Y195/H195,"0")+IFERROR(Y196/H196,"0")+IFERROR(Y197/H197,"0")+IFERROR(Y198/H198,"0")</f>
        <v>170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1.1534</v>
      </c>
      <c r="AA199" s="546"/>
      <c r="AB199" s="546"/>
      <c r="AC199" s="546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61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5">
        <f>IFERROR(SUM(X191:X198),"0")</f>
        <v>561</v>
      </c>
      <c r="Y200" s="545">
        <f>IFERROR(SUM(Y191:Y198),"0")</f>
        <v>576</v>
      </c>
      <c r="Z200" s="37"/>
      <c r="AA200" s="546"/>
      <c r="AB200" s="546"/>
      <c r="AC200" s="546"/>
    </row>
    <row r="201" spans="1:68" ht="14.25" hidden="1" customHeight="1" x14ac:dyDescent="0.25">
      <c r="A201" s="558" t="s">
        <v>73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39"/>
      <c r="AB201" s="539"/>
      <c r="AC201" s="539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6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7"/>
      <c r="R202" s="567"/>
      <c r="S202" s="567"/>
      <c r="T202" s="568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7"/>
      <c r="R203" s="567"/>
      <c r="S203" s="567"/>
      <c r="T203" s="568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7"/>
      <c r="R204" s="567"/>
      <c r="S204" s="567"/>
      <c r="T204" s="568"/>
      <c r="U204" s="34"/>
      <c r="V204" s="34"/>
      <c r="W204" s="35" t="s">
        <v>69</v>
      </c>
      <c r="X204" s="543">
        <v>100</v>
      </c>
      <c r="Y204" s="544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7"/>
      <c r="R205" s="567"/>
      <c r="S205" s="567"/>
      <c r="T205" s="568"/>
      <c r="U205" s="34"/>
      <c r="V205" s="34"/>
      <c r="W205" s="35" t="s">
        <v>69</v>
      </c>
      <c r="X205" s="543">
        <v>80</v>
      </c>
      <c r="Y205" s="544">
        <f t="shared" si="15"/>
        <v>81.599999999999994</v>
      </c>
      <c r="Z205" s="36">
        <f t="shared" ref="Z205:Z210" si="20">IFERROR(IF(Y205=0,"",ROUNDUP(Y205/H205,0)*0.00651),"")</f>
        <v>0.22134000000000001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89</v>
      </c>
      <c r="BN205" s="64">
        <f t="shared" si="17"/>
        <v>90.78</v>
      </c>
      <c r="BO205" s="64">
        <f t="shared" si="18"/>
        <v>0.18315018315018317</v>
      </c>
      <c r="BP205" s="64">
        <f t="shared" si="19"/>
        <v>0.18681318681318682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7"/>
      <c r="R206" s="567"/>
      <c r="S206" s="567"/>
      <c r="T206" s="568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7"/>
      <c r="R207" s="567"/>
      <c r="S207" s="567"/>
      <c r="T207" s="568"/>
      <c r="U207" s="34"/>
      <c r="V207" s="34"/>
      <c r="W207" s="35" t="s">
        <v>69</v>
      </c>
      <c r="X207" s="543">
        <v>200</v>
      </c>
      <c r="Y207" s="544">
        <f t="shared" si="15"/>
        <v>201.6</v>
      </c>
      <c r="Z207" s="36">
        <f t="shared" si="20"/>
        <v>0.54683999999999999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221</v>
      </c>
      <c r="BN207" s="64">
        <f t="shared" si="17"/>
        <v>222.768</v>
      </c>
      <c r="BO207" s="64">
        <f t="shared" si="18"/>
        <v>0.45787545787545797</v>
      </c>
      <c r="BP207" s="64">
        <f t="shared" si="19"/>
        <v>0.46153846153846156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7"/>
      <c r="R208" s="567"/>
      <c r="S208" s="567"/>
      <c r="T208" s="568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8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7"/>
      <c r="R209" s="567"/>
      <c r="S209" s="567"/>
      <c r="T209" s="568"/>
      <c r="U209" s="34"/>
      <c r="V209" s="34"/>
      <c r="W209" s="35" t="s">
        <v>69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7"/>
      <c r="R210" s="567"/>
      <c r="S210" s="567"/>
      <c r="T210" s="568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61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161.49425287356323</v>
      </c>
      <c r="Y211" s="545">
        <f>IFERROR(Y202/H202,"0")+IFERROR(Y203/H203,"0")+IFERROR(Y204/H204,"0")+IFERROR(Y205/H205,"0")+IFERROR(Y206/H206,"0")+IFERROR(Y207/H207,"0")+IFERROR(Y208/H208,"0")+IFERROR(Y209/H209,"0")+IFERROR(Y210/H210,"0")</f>
        <v>164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1.2172800000000001</v>
      </c>
      <c r="AA211" s="546"/>
      <c r="AB211" s="546"/>
      <c r="AC211" s="546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61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5">
        <f>IFERROR(SUM(X202:X210),"0")</f>
        <v>460</v>
      </c>
      <c r="Y212" s="545">
        <f>IFERROR(SUM(Y202:Y210),"0")</f>
        <v>469.20000000000005</v>
      </c>
      <c r="Z212" s="37"/>
      <c r="AA212" s="546"/>
      <c r="AB212" s="546"/>
      <c r="AC212" s="546"/>
    </row>
    <row r="213" spans="1:68" ht="14.25" hidden="1" customHeight="1" x14ac:dyDescent="0.25">
      <c r="A213" s="558" t="s">
        <v>165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6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7"/>
      <c r="R214" s="567"/>
      <c r="S214" s="567"/>
      <c r="T214" s="568"/>
      <c r="U214" s="34"/>
      <c r="V214" s="34"/>
      <c r="W214" s="35" t="s">
        <v>69</v>
      </c>
      <c r="X214" s="543">
        <v>32</v>
      </c>
      <c r="Y214" s="544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7"/>
      <c r="R215" s="567"/>
      <c r="S215" s="567"/>
      <c r="T215" s="568"/>
      <c r="U215" s="34"/>
      <c r="V215" s="34"/>
      <c r="W215" s="35" t="s">
        <v>69</v>
      </c>
      <c r="X215" s="543">
        <v>36</v>
      </c>
      <c r="Y215" s="54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x14ac:dyDescent="0.2">
      <c r="A216" s="560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61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5">
        <f>IFERROR(X214/H214,"0")+IFERROR(X215/H215,"0")</f>
        <v>28.333333333333336</v>
      </c>
      <c r="Y216" s="545">
        <f>IFERROR(Y214/H214,"0")+IFERROR(Y215/H215,"0")</f>
        <v>29</v>
      </c>
      <c r="Z216" s="545">
        <f>IFERROR(IF(Z214="",0,Z214),"0")+IFERROR(IF(Z215="",0,Z215),"0")</f>
        <v>0.18879000000000001</v>
      </c>
      <c r="AA216" s="546"/>
      <c r="AB216" s="546"/>
      <c r="AC216" s="546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61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5">
        <f>IFERROR(SUM(X214:X215),"0")</f>
        <v>68</v>
      </c>
      <c r="Y217" s="545">
        <f>IFERROR(SUM(Y214:Y215),"0")</f>
        <v>69.599999999999994</v>
      </c>
      <c r="Z217" s="37"/>
      <c r="AA217" s="546"/>
      <c r="AB217" s="546"/>
      <c r="AC217" s="546"/>
    </row>
    <row r="218" spans="1:68" ht="16.5" hidden="1" customHeight="1" x14ac:dyDescent="0.25">
      <c r="A218" s="575" t="s">
        <v>352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38"/>
      <c r="AB218" s="538"/>
      <c r="AC218" s="538"/>
    </row>
    <row r="219" spans="1:68" ht="14.25" hidden="1" customHeight="1" x14ac:dyDescent="0.25">
      <c r="A219" s="558" t="s">
        <v>99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39"/>
      <c r="AB219" s="539"/>
      <c r="AC219" s="539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858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67"/>
      <c r="R220" s="567"/>
      <c r="S220" s="567"/>
      <c r="T220" s="568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4301011826</v>
      </c>
      <c r="D221" s="549">
        <v>4680115884137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7"/>
      <c r="R221" s="567"/>
      <c r="S221" s="567"/>
      <c r="T221" s="568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9">
        <v>4680115884236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7"/>
      <c r="R222" s="567"/>
      <c r="S222" s="567"/>
      <c r="T222" s="568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362</v>
      </c>
      <c r="B223" s="54" t="s">
        <v>363</v>
      </c>
      <c r="C223" s="31">
        <v>4301011721</v>
      </c>
      <c r="D223" s="549">
        <v>4680115884175</v>
      </c>
      <c r="E223" s="550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7"/>
      <c r="R223" s="567"/>
      <c r="S223" s="567"/>
      <c r="T223" s="568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4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67"/>
      <c r="R224" s="567"/>
      <c r="S224" s="567"/>
      <c r="T224" s="568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9">
        <v>4680115884144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7"/>
      <c r="R225" s="567"/>
      <c r="S225" s="567"/>
      <c r="T225" s="568"/>
      <c r="U225" s="34"/>
      <c r="V225" s="34"/>
      <c r="W225" s="35" t="s">
        <v>69</v>
      </c>
      <c r="X225" s="543">
        <v>24</v>
      </c>
      <c r="Y225" s="544">
        <f t="shared" si="21"/>
        <v>24</v>
      </c>
      <c r="Z225" s="36">
        <f t="shared" si="26"/>
        <v>5.4120000000000001E-2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25.259999999999998</v>
      </c>
      <c r="BN225" s="64">
        <f t="shared" si="23"/>
        <v>25.259999999999998</v>
      </c>
      <c r="BO225" s="64">
        <f t="shared" si="24"/>
        <v>4.5454545454545456E-2</v>
      </c>
      <c r="BP225" s="64">
        <f t="shared" si="25"/>
        <v>4.5454545454545456E-2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9">
        <v>4680115886551</v>
      </c>
      <c r="E226" s="550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7"/>
      <c r="R226" s="567"/>
      <c r="S226" s="567"/>
      <c r="T226" s="568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9">
        <v>4680115884182</v>
      </c>
      <c r="E227" s="550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7"/>
      <c r="R227" s="567"/>
      <c r="S227" s="567"/>
      <c r="T227" s="568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61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67"/>
      <c r="R228" s="567"/>
      <c r="S228" s="567"/>
      <c r="T228" s="568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9">
        <v>4680115884205</v>
      </c>
      <c r="E229" s="550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7"/>
      <c r="R229" s="567"/>
      <c r="S229" s="567"/>
      <c r="T229" s="568"/>
      <c r="U229" s="34"/>
      <c r="V229" s="34"/>
      <c r="W229" s="35" t="s">
        <v>69</v>
      </c>
      <c r="X229" s="543">
        <v>28</v>
      </c>
      <c r="Y229" s="544">
        <f t="shared" si="21"/>
        <v>28</v>
      </c>
      <c r="Z229" s="36">
        <f t="shared" si="26"/>
        <v>6.3140000000000002E-2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29.47</v>
      </c>
      <c r="BN229" s="64">
        <f t="shared" si="23"/>
        <v>29.47</v>
      </c>
      <c r="BO229" s="64">
        <f t="shared" si="24"/>
        <v>5.3030303030303032E-2</v>
      </c>
      <c r="BP229" s="64">
        <f t="shared" si="25"/>
        <v>5.3030303030303032E-2</v>
      </c>
    </row>
    <row r="230" spans="1:68" x14ac:dyDescent="0.2">
      <c r="A230" s="56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61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13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0.11726</v>
      </c>
      <c r="AA230" s="546"/>
      <c r="AB230" s="546"/>
      <c r="AC230" s="546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1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5">
        <f>IFERROR(SUM(X220:X229),"0")</f>
        <v>52</v>
      </c>
      <c r="Y231" s="545">
        <f>IFERROR(SUM(Y220:Y229),"0")</f>
        <v>52</v>
      </c>
      <c r="Z231" s="37"/>
      <c r="AA231" s="546"/>
      <c r="AB231" s="546"/>
      <c r="AC231" s="546"/>
    </row>
    <row r="232" spans="1:68" ht="14.25" hidden="1" customHeight="1" x14ac:dyDescent="0.25">
      <c r="A232" s="558" t="s">
        <v>135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39"/>
      <c r="AB232" s="539"/>
      <c r="AC232" s="539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49">
        <v>4680115885981</v>
      </c>
      <c r="E233" s="550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7"/>
      <c r="R233" s="567"/>
      <c r="S233" s="567"/>
      <c r="T233" s="568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61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1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8" t="s">
        <v>379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39"/>
      <c r="AB236" s="539"/>
      <c r="AC236" s="539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49">
        <v>4680115886803</v>
      </c>
      <c r="E237" s="550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82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7"/>
      <c r="R237" s="567"/>
      <c r="S237" s="567"/>
      <c r="T237" s="568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61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1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8" t="s">
        <v>383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39"/>
      <c r="AB240" s="539"/>
      <c r="AC240" s="539"/>
    </row>
    <row r="241" spans="1:68" ht="27" hidden="1" customHeight="1" x14ac:dyDescent="0.25">
      <c r="A241" s="54" t="s">
        <v>384</v>
      </c>
      <c r="B241" s="54" t="s">
        <v>385</v>
      </c>
      <c r="C241" s="31">
        <v>4301041004</v>
      </c>
      <c r="D241" s="549">
        <v>4680115886704</v>
      </c>
      <c r="E241" s="550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7"/>
      <c r="R241" s="567"/>
      <c r="S241" s="567"/>
      <c r="T241" s="568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388</v>
      </c>
      <c r="C242" s="31">
        <v>4301041008</v>
      </c>
      <c r="D242" s="549">
        <v>4680115886681</v>
      </c>
      <c r="E242" s="550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81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7"/>
      <c r="R242" s="567"/>
      <c r="S242" s="567"/>
      <c r="T242" s="568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4301041007</v>
      </c>
      <c r="D243" s="549">
        <v>4680115886735</v>
      </c>
      <c r="E243" s="550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7"/>
      <c r="R243" s="567"/>
      <c r="S243" s="567"/>
      <c r="T243" s="568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49">
        <v>4680115886728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8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7"/>
      <c r="R244" s="567"/>
      <c r="S244" s="567"/>
      <c r="T244" s="568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49">
        <v>4680115886711</v>
      </c>
      <c r="E245" s="550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7"/>
      <c r="R245" s="567"/>
      <c r="S245" s="567"/>
      <c r="T245" s="568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61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1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75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38"/>
      <c r="AB248" s="538"/>
      <c r="AC248" s="538"/>
    </row>
    <row r="249" spans="1:68" ht="14.25" hidden="1" customHeight="1" x14ac:dyDescent="0.25">
      <c r="A249" s="558" t="s">
        <v>99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49">
        <v>4680115885837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7"/>
      <c r="R250" s="567"/>
      <c r="S250" s="567"/>
      <c r="T250" s="568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49">
        <v>4680115885851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7"/>
      <c r="R251" s="567"/>
      <c r="S251" s="567"/>
      <c r="T251" s="568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49">
        <v>4680115885806</v>
      </c>
      <c r="E252" s="550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7"/>
      <c r="R252" s="567"/>
      <c r="S252" s="567"/>
      <c r="T252" s="568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49">
        <v>4680115885844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6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7"/>
      <c r="R253" s="567"/>
      <c r="S253" s="567"/>
      <c r="T253" s="568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49">
        <v>4680115885820</v>
      </c>
      <c r="E254" s="550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7"/>
      <c r="R254" s="567"/>
      <c r="S254" s="567"/>
      <c r="T254" s="568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61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1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75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38"/>
      <c r="AB257" s="538"/>
      <c r="AC257" s="538"/>
    </row>
    <row r="258" spans="1:68" ht="14.25" hidden="1" customHeight="1" x14ac:dyDescent="0.25">
      <c r="A258" s="558" t="s">
        <v>99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49">
        <v>4607091383423</v>
      </c>
      <c r="E259" s="550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7"/>
      <c r="R259" s="567"/>
      <c r="S259" s="567"/>
      <c r="T259" s="568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49">
        <v>4680115886957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48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7"/>
      <c r="R260" s="567"/>
      <c r="S260" s="567"/>
      <c r="T260" s="568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49">
        <v>4680115885660</v>
      </c>
      <c r="E261" s="550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7"/>
      <c r="R261" s="567"/>
      <c r="S261" s="567"/>
      <c r="T261" s="568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49">
        <v>4680115886773</v>
      </c>
      <c r="E262" s="550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69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7"/>
      <c r="R262" s="567"/>
      <c r="S262" s="567"/>
      <c r="T262" s="568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61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1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75" t="s">
        <v>423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38"/>
      <c r="AB265" s="538"/>
      <c r="AC265" s="538"/>
    </row>
    <row r="266" spans="1:68" ht="14.25" hidden="1" customHeight="1" x14ac:dyDescent="0.25">
      <c r="A266" s="558" t="s">
        <v>73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39"/>
      <c r="AB266" s="539"/>
      <c r="AC266" s="539"/>
    </row>
    <row r="267" spans="1:68" ht="27" hidden="1" customHeight="1" x14ac:dyDescent="0.25">
      <c r="A267" s="54" t="s">
        <v>424</v>
      </c>
      <c r="B267" s="54" t="s">
        <v>425</v>
      </c>
      <c r="C267" s="31">
        <v>4301051893</v>
      </c>
      <c r="D267" s="549">
        <v>4680115886186</v>
      </c>
      <c r="E267" s="550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7"/>
      <c r="R267" s="567"/>
      <c r="S267" s="567"/>
      <c r="T267" s="568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9">
        <v>4680115881228</v>
      </c>
      <c r="E268" s="550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7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7"/>
      <c r="R268" s="567"/>
      <c r="S268" s="567"/>
      <c r="T268" s="568"/>
      <c r="U268" s="34"/>
      <c r="V268" s="34"/>
      <c r="W268" s="35" t="s">
        <v>69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9">
        <v>4680115881211</v>
      </c>
      <c r="E269" s="550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7"/>
      <c r="R269" s="567"/>
      <c r="S269" s="567"/>
      <c r="T269" s="568"/>
      <c r="U269" s="34"/>
      <c r="V269" s="34"/>
      <c r="W269" s="35" t="s">
        <v>69</v>
      </c>
      <c r="X269" s="543">
        <v>80</v>
      </c>
      <c r="Y269" s="544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61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5">
        <f>IFERROR(X267/H267,"0")+IFERROR(X268/H268,"0")+IFERROR(X269/H269,"0")</f>
        <v>50</v>
      </c>
      <c r="Y270" s="545">
        <f>IFERROR(Y267/H267,"0")+IFERROR(Y268/H268,"0")+IFERROR(Y269/H269,"0")</f>
        <v>51</v>
      </c>
      <c r="Z270" s="545">
        <f>IFERROR(IF(Z267="",0,Z267),"0")+IFERROR(IF(Z268="",0,Z268),"0")+IFERROR(IF(Z269="",0,Z269),"0")</f>
        <v>0.33201000000000003</v>
      </c>
      <c r="AA270" s="546"/>
      <c r="AB270" s="546"/>
      <c r="AC270" s="546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1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5">
        <f>IFERROR(SUM(X267:X269),"0")</f>
        <v>120</v>
      </c>
      <c r="Y271" s="545">
        <f>IFERROR(SUM(Y267:Y269),"0")</f>
        <v>122.39999999999999</v>
      </c>
      <c r="Z271" s="37"/>
      <c r="AA271" s="546"/>
      <c r="AB271" s="546"/>
      <c r="AC271" s="546"/>
    </row>
    <row r="272" spans="1:68" ht="16.5" hidden="1" customHeight="1" x14ac:dyDescent="0.25">
      <c r="A272" s="575" t="s">
        <v>433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38"/>
      <c r="AB272" s="538"/>
      <c r="AC272" s="538"/>
    </row>
    <row r="273" spans="1:68" ht="14.25" hidden="1" customHeight="1" x14ac:dyDescent="0.25">
      <c r="A273" s="558" t="s">
        <v>64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39"/>
      <c r="AB273" s="539"/>
      <c r="AC273" s="539"/>
    </row>
    <row r="274" spans="1:68" ht="27" hidden="1" customHeight="1" x14ac:dyDescent="0.25">
      <c r="A274" s="54" t="s">
        <v>434</v>
      </c>
      <c r="B274" s="54" t="s">
        <v>435</v>
      </c>
      <c r="C274" s="31">
        <v>4301031307</v>
      </c>
      <c r="D274" s="549">
        <v>4680115880344</v>
      </c>
      <c r="E274" s="550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5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7"/>
      <c r="R274" s="567"/>
      <c r="S274" s="567"/>
      <c r="T274" s="568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437</v>
      </c>
      <c r="B275" s="54" t="s">
        <v>438</v>
      </c>
      <c r="C275" s="31">
        <v>4301031429</v>
      </c>
      <c r="D275" s="549">
        <v>4680115886919</v>
      </c>
      <c r="E275" s="550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53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67"/>
      <c r="R275" s="567"/>
      <c r="S275" s="567"/>
      <c r="T275" s="568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1"/>
      <c r="P276" s="551" t="s">
        <v>71</v>
      </c>
      <c r="Q276" s="552"/>
      <c r="R276" s="552"/>
      <c r="S276" s="552"/>
      <c r="T276" s="552"/>
      <c r="U276" s="552"/>
      <c r="V276" s="553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1"/>
      <c r="P277" s="551" t="s">
        <v>71</v>
      </c>
      <c r="Q277" s="552"/>
      <c r="R277" s="552"/>
      <c r="S277" s="552"/>
      <c r="T277" s="552"/>
      <c r="U277" s="552"/>
      <c r="V277" s="553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8" t="s">
        <v>73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39"/>
      <c r="AB278" s="539"/>
      <c r="AC278" s="539"/>
    </row>
    <row r="279" spans="1:68" ht="37.5" hidden="1" customHeight="1" x14ac:dyDescent="0.25">
      <c r="A279" s="54" t="s">
        <v>440</v>
      </c>
      <c r="B279" s="54" t="s">
        <v>441</v>
      </c>
      <c r="C279" s="31">
        <v>4301051782</v>
      </c>
      <c r="D279" s="549">
        <v>4680115884618</v>
      </c>
      <c r="E279" s="550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6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7"/>
      <c r="R279" s="567"/>
      <c r="S279" s="567"/>
      <c r="T279" s="568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1"/>
      <c r="P280" s="551" t="s">
        <v>71</v>
      </c>
      <c r="Q280" s="552"/>
      <c r="R280" s="552"/>
      <c r="S280" s="552"/>
      <c r="T280" s="552"/>
      <c r="U280" s="552"/>
      <c r="V280" s="553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1"/>
      <c r="P281" s="551" t="s">
        <v>71</v>
      </c>
      <c r="Q281" s="552"/>
      <c r="R281" s="552"/>
      <c r="S281" s="552"/>
      <c r="T281" s="552"/>
      <c r="U281" s="552"/>
      <c r="V281" s="553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75" t="s">
        <v>443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38"/>
      <c r="AB282" s="538"/>
      <c r="AC282" s="538"/>
    </row>
    <row r="283" spans="1:68" ht="14.25" hidden="1" customHeight="1" x14ac:dyDescent="0.25">
      <c r="A283" s="558" t="s">
        <v>99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39"/>
      <c r="AB283" s="539"/>
      <c r="AC283" s="539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49">
        <v>4680115883703</v>
      </c>
      <c r="E284" s="550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7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7"/>
      <c r="R284" s="567"/>
      <c r="S284" s="567"/>
      <c r="T284" s="568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1"/>
      <c r="P285" s="551" t="s">
        <v>71</v>
      </c>
      <c r="Q285" s="552"/>
      <c r="R285" s="552"/>
      <c r="S285" s="552"/>
      <c r="T285" s="552"/>
      <c r="U285" s="552"/>
      <c r="V285" s="553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1"/>
      <c r="P286" s="551" t="s">
        <v>71</v>
      </c>
      <c r="Q286" s="552"/>
      <c r="R286" s="552"/>
      <c r="S286" s="552"/>
      <c r="T286" s="552"/>
      <c r="U286" s="552"/>
      <c r="V286" s="553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75" t="s">
        <v>448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38"/>
      <c r="AB287" s="538"/>
      <c r="AC287" s="538"/>
    </row>
    <row r="288" spans="1:68" ht="14.25" hidden="1" customHeight="1" x14ac:dyDescent="0.25">
      <c r="A288" s="558" t="s">
        <v>99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39"/>
      <c r="AB288" s="539"/>
      <c r="AC288" s="539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9">
        <v>4680115885615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7"/>
      <c r="R289" s="567"/>
      <c r="S289" s="567"/>
      <c r="T289" s="568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9">
        <v>4680115885646</v>
      </c>
      <c r="E290" s="550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7"/>
      <c r="R290" s="567"/>
      <c r="S290" s="567"/>
      <c r="T290" s="568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9">
        <v>4680115885554</v>
      </c>
      <c r="E291" s="550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6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7"/>
      <c r="R291" s="567"/>
      <c r="S291" s="567"/>
      <c r="T291" s="568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9">
        <v>4680115885622</v>
      </c>
      <c r="E292" s="550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7"/>
      <c r="R292" s="567"/>
      <c r="S292" s="567"/>
      <c r="T292" s="568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9">
        <v>4680115885608</v>
      </c>
      <c r="E293" s="550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6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7"/>
      <c r="R293" s="567"/>
      <c r="S293" s="567"/>
      <c r="T293" s="568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1"/>
      <c r="P294" s="551" t="s">
        <v>71</v>
      </c>
      <c r="Q294" s="552"/>
      <c r="R294" s="552"/>
      <c r="S294" s="552"/>
      <c r="T294" s="552"/>
      <c r="U294" s="552"/>
      <c r="V294" s="553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1"/>
      <c r="P295" s="551" t="s">
        <v>71</v>
      </c>
      <c r="Q295" s="552"/>
      <c r="R295" s="552"/>
      <c r="S295" s="552"/>
      <c r="T295" s="552"/>
      <c r="U295" s="552"/>
      <c r="V295" s="553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8" t="s">
        <v>64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39"/>
      <c r="AB296" s="539"/>
      <c r="AC296" s="539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9">
        <v>4607091387193</v>
      </c>
      <c r="E297" s="550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7"/>
      <c r="R297" s="567"/>
      <c r="S297" s="567"/>
      <c r="T297" s="568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9">
        <v>4607091387230</v>
      </c>
      <c r="E298" s="550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6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7"/>
      <c r="R298" s="567"/>
      <c r="S298" s="567"/>
      <c r="T298" s="568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9">
        <v>4607091387292</v>
      </c>
      <c r="E299" s="550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7"/>
      <c r="R299" s="567"/>
      <c r="S299" s="567"/>
      <c r="T299" s="568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9">
        <v>4607091387285</v>
      </c>
      <c r="E300" s="550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7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7"/>
      <c r="R300" s="567"/>
      <c r="S300" s="567"/>
      <c r="T300" s="568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9">
        <v>4607091389845</v>
      </c>
      <c r="E301" s="550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65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7"/>
      <c r="R301" s="567"/>
      <c r="S301" s="567"/>
      <c r="T301" s="568"/>
      <c r="U301" s="34"/>
      <c r="V301" s="34"/>
      <c r="W301" s="35" t="s">
        <v>69</v>
      </c>
      <c r="X301" s="543">
        <v>35</v>
      </c>
      <c r="Y301" s="544">
        <f t="shared" si="27"/>
        <v>35.700000000000003</v>
      </c>
      <c r="Z301" s="36">
        <f>IFERROR(IF(Y301=0,"",ROUNDUP(Y301/H301,0)*0.00502),"")</f>
        <v>8.5339999999999999E-2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36.666666666666664</v>
      </c>
      <c r="BN301" s="64">
        <f t="shared" si="29"/>
        <v>37.4</v>
      </c>
      <c r="BO301" s="64">
        <f t="shared" si="30"/>
        <v>7.1225071225071226E-2</v>
      </c>
      <c r="BP301" s="64">
        <f t="shared" si="31"/>
        <v>7.2649572649572655E-2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9">
        <v>4680115882881</v>
      </c>
      <c r="E302" s="550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6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7"/>
      <c r="R302" s="567"/>
      <c r="S302" s="567"/>
      <c r="T302" s="568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9">
        <v>4607091383836</v>
      </c>
      <c r="E303" s="550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7"/>
      <c r="R303" s="567"/>
      <c r="S303" s="567"/>
      <c r="T303" s="568"/>
      <c r="U303" s="34"/>
      <c r="V303" s="34"/>
      <c r="W303" s="35" t="s">
        <v>69</v>
      </c>
      <c r="X303" s="543">
        <v>12</v>
      </c>
      <c r="Y303" s="544">
        <f t="shared" si="27"/>
        <v>12.6</v>
      </c>
      <c r="Z303" s="36">
        <f>IFERROR(IF(Y303=0,"",ROUNDUP(Y303/H303,0)*0.00651),"")</f>
        <v>4.5569999999999999E-2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13.52</v>
      </c>
      <c r="BN303" s="64">
        <f t="shared" si="29"/>
        <v>14.196</v>
      </c>
      <c r="BO303" s="64">
        <f t="shared" si="30"/>
        <v>3.6630036630036632E-2</v>
      </c>
      <c r="BP303" s="64">
        <f t="shared" si="31"/>
        <v>3.8461538461538464E-2</v>
      </c>
    </row>
    <row r="304" spans="1:68" x14ac:dyDescent="0.2">
      <c r="A304" s="56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1"/>
      <c r="P304" s="551" t="s">
        <v>71</v>
      </c>
      <c r="Q304" s="552"/>
      <c r="R304" s="552"/>
      <c r="S304" s="552"/>
      <c r="T304" s="552"/>
      <c r="U304" s="552"/>
      <c r="V304" s="553"/>
      <c r="W304" s="37" t="s">
        <v>72</v>
      </c>
      <c r="X304" s="545">
        <f>IFERROR(X297/H297,"0")+IFERROR(X298/H298,"0")+IFERROR(X299/H299,"0")+IFERROR(X300/H300,"0")+IFERROR(X301/H301,"0")+IFERROR(X302/H302,"0")+IFERROR(X303/H303,"0")</f>
        <v>23.333333333333329</v>
      </c>
      <c r="Y304" s="545">
        <f>IFERROR(Y297/H297,"0")+IFERROR(Y298/H298,"0")+IFERROR(Y299/H299,"0")+IFERROR(Y300/H300,"0")+IFERROR(Y301/H301,"0")+IFERROR(Y302/H302,"0")+IFERROR(Y303/H303,"0")</f>
        <v>24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0.13091</v>
      </c>
      <c r="AA304" s="546"/>
      <c r="AB304" s="546"/>
      <c r="AC304" s="546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1"/>
      <c r="P305" s="551" t="s">
        <v>71</v>
      </c>
      <c r="Q305" s="552"/>
      <c r="R305" s="552"/>
      <c r="S305" s="552"/>
      <c r="T305" s="552"/>
      <c r="U305" s="552"/>
      <c r="V305" s="553"/>
      <c r="W305" s="37" t="s">
        <v>69</v>
      </c>
      <c r="X305" s="545">
        <f>IFERROR(SUM(X297:X303),"0")</f>
        <v>47</v>
      </c>
      <c r="Y305" s="545">
        <f>IFERROR(SUM(Y297:Y303),"0")</f>
        <v>48.300000000000004</v>
      </c>
      <c r="Z305" s="37"/>
      <c r="AA305" s="546"/>
      <c r="AB305" s="546"/>
      <c r="AC305" s="546"/>
    </row>
    <row r="306" spans="1:68" ht="14.25" hidden="1" customHeight="1" x14ac:dyDescent="0.25">
      <c r="A306" s="558" t="s">
        <v>73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39"/>
      <c r="AB306" s="539"/>
      <c r="AC306" s="539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9">
        <v>4607091387766</v>
      </c>
      <c r="E307" s="550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7"/>
      <c r="R307" s="567"/>
      <c r="S307" s="567"/>
      <c r="T307" s="568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9">
        <v>4607091387957</v>
      </c>
      <c r="E308" s="550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7"/>
      <c r="R308" s="567"/>
      <c r="S308" s="567"/>
      <c r="T308" s="568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9">
        <v>4607091387964</v>
      </c>
      <c r="E309" s="550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7"/>
      <c r="R309" s="567"/>
      <c r="S309" s="567"/>
      <c r="T309" s="568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9">
        <v>4680115884588</v>
      </c>
      <c r="E310" s="550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7"/>
      <c r="R310" s="567"/>
      <c r="S310" s="567"/>
      <c r="T310" s="568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9">
        <v>4607091387513</v>
      </c>
      <c r="E311" s="550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7"/>
      <c r="R311" s="567"/>
      <c r="S311" s="567"/>
      <c r="T311" s="568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1"/>
      <c r="P312" s="551" t="s">
        <v>71</v>
      </c>
      <c r="Q312" s="552"/>
      <c r="R312" s="552"/>
      <c r="S312" s="552"/>
      <c r="T312" s="552"/>
      <c r="U312" s="552"/>
      <c r="V312" s="553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1"/>
      <c r="P313" s="551" t="s">
        <v>71</v>
      </c>
      <c r="Q313" s="552"/>
      <c r="R313" s="552"/>
      <c r="S313" s="552"/>
      <c r="T313" s="552"/>
      <c r="U313" s="552"/>
      <c r="V313" s="553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8" t="s">
        <v>165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39"/>
      <c r="AB314" s="539"/>
      <c r="AC314" s="539"/>
    </row>
    <row r="315" spans="1:68" ht="27" hidden="1" customHeight="1" x14ac:dyDescent="0.25">
      <c r="A315" s="54" t="s">
        <v>497</v>
      </c>
      <c r="B315" s="54" t="s">
        <v>498</v>
      </c>
      <c r="C315" s="31">
        <v>4301060387</v>
      </c>
      <c r="D315" s="549">
        <v>4607091380880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7"/>
      <c r="R315" s="567"/>
      <c r="S315" s="567"/>
      <c r="T315" s="568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9">
        <v>4607091384482</v>
      </c>
      <c r="E316" s="550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84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7"/>
      <c r="R316" s="567"/>
      <c r="S316" s="567"/>
      <c r="T316" s="568"/>
      <c r="U316" s="34"/>
      <c r="V316" s="34"/>
      <c r="W316" s="35" t="s">
        <v>69</v>
      </c>
      <c r="X316" s="543">
        <v>200</v>
      </c>
      <c r="Y316" s="544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9">
        <v>4607091380897</v>
      </c>
      <c r="E317" s="550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6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7"/>
      <c r="R317" s="567"/>
      <c r="S317" s="567"/>
      <c r="T317" s="568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1"/>
      <c r="P318" s="551" t="s">
        <v>71</v>
      </c>
      <c r="Q318" s="552"/>
      <c r="R318" s="552"/>
      <c r="S318" s="552"/>
      <c r="T318" s="552"/>
      <c r="U318" s="552"/>
      <c r="V318" s="553"/>
      <c r="W318" s="37" t="s">
        <v>72</v>
      </c>
      <c r="X318" s="545">
        <f>IFERROR(X315/H315,"0")+IFERROR(X316/H316,"0")+IFERROR(X317/H317,"0")</f>
        <v>49.450549450549453</v>
      </c>
      <c r="Y318" s="545">
        <f>IFERROR(Y315/H315,"0")+IFERROR(Y316/H316,"0")+IFERROR(Y317/H317,"0")</f>
        <v>50</v>
      </c>
      <c r="Z318" s="545">
        <f>IFERROR(IF(Z315="",0,Z315),"0")+IFERROR(IF(Z316="",0,Z316),"0")+IFERROR(IF(Z317="",0,Z317),"0")</f>
        <v>0.94900000000000007</v>
      </c>
      <c r="AA318" s="546"/>
      <c r="AB318" s="546"/>
      <c r="AC318" s="546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1"/>
      <c r="P319" s="551" t="s">
        <v>71</v>
      </c>
      <c r="Q319" s="552"/>
      <c r="R319" s="552"/>
      <c r="S319" s="552"/>
      <c r="T319" s="552"/>
      <c r="U319" s="552"/>
      <c r="V319" s="553"/>
      <c r="W319" s="37" t="s">
        <v>69</v>
      </c>
      <c r="X319" s="545">
        <f>IFERROR(SUM(X315:X317),"0")</f>
        <v>400</v>
      </c>
      <c r="Y319" s="545">
        <f>IFERROR(SUM(Y315:Y317),"0")</f>
        <v>404.4</v>
      </c>
      <c r="Z319" s="37"/>
      <c r="AA319" s="546"/>
      <c r="AB319" s="546"/>
      <c r="AC319" s="546"/>
    </row>
    <row r="320" spans="1:68" ht="14.25" hidden="1" customHeight="1" x14ac:dyDescent="0.25">
      <c r="A320" s="558" t="s">
        <v>91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39"/>
      <c r="AB320" s="539"/>
      <c r="AC320" s="539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9">
        <v>4607091388381</v>
      </c>
      <c r="E321" s="550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66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7"/>
      <c r="R321" s="567"/>
      <c r="S321" s="567"/>
      <c r="T321" s="568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9">
        <v>4607091388374</v>
      </c>
      <c r="E322" s="550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47" t="s">
        <v>511</v>
      </c>
      <c r="Q322" s="567"/>
      <c r="R322" s="567"/>
      <c r="S322" s="567"/>
      <c r="T322" s="568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49">
        <v>4607091383102</v>
      </c>
      <c r="E323" s="550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6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7"/>
      <c r="R323" s="567"/>
      <c r="S323" s="567"/>
      <c r="T323" s="568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4301030233</v>
      </c>
      <c r="D324" s="549">
        <v>4607091388404</v>
      </c>
      <c r="E324" s="550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7"/>
      <c r="R324" s="567"/>
      <c r="S324" s="567"/>
      <c r="T324" s="568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1"/>
      <c r="P325" s="551" t="s">
        <v>71</v>
      </c>
      <c r="Q325" s="552"/>
      <c r="R325" s="552"/>
      <c r="S325" s="552"/>
      <c r="T325" s="552"/>
      <c r="U325" s="552"/>
      <c r="V325" s="553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1"/>
      <c r="P326" s="551" t="s">
        <v>71</v>
      </c>
      <c r="Q326" s="552"/>
      <c r="R326" s="552"/>
      <c r="S326" s="552"/>
      <c r="T326" s="552"/>
      <c r="U326" s="552"/>
      <c r="V326" s="553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8" t="s">
        <v>517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39"/>
      <c r="AB327" s="539"/>
      <c r="AC327" s="539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9">
        <v>4680115881808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8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7"/>
      <c r="R328" s="567"/>
      <c r="S328" s="567"/>
      <c r="T328" s="568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9">
        <v>4680115881822</v>
      </c>
      <c r="E329" s="550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7"/>
      <c r="R329" s="567"/>
      <c r="S329" s="567"/>
      <c r="T329" s="568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4301180001</v>
      </c>
      <c r="D330" s="549">
        <v>4680115880016</v>
      </c>
      <c r="E330" s="550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7"/>
      <c r="R330" s="567"/>
      <c r="S330" s="567"/>
      <c r="T330" s="568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1"/>
      <c r="P331" s="551" t="s">
        <v>71</v>
      </c>
      <c r="Q331" s="552"/>
      <c r="R331" s="552"/>
      <c r="S331" s="552"/>
      <c r="T331" s="552"/>
      <c r="U331" s="552"/>
      <c r="V331" s="553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1"/>
      <c r="P332" s="551" t="s">
        <v>71</v>
      </c>
      <c r="Q332" s="552"/>
      <c r="R332" s="552"/>
      <c r="S332" s="552"/>
      <c r="T332" s="552"/>
      <c r="U332" s="552"/>
      <c r="V332" s="553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75" t="s">
        <v>526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38"/>
      <c r="AB333" s="538"/>
      <c r="AC333" s="538"/>
    </row>
    <row r="334" spans="1:68" ht="14.25" hidden="1" customHeight="1" x14ac:dyDescent="0.25">
      <c r="A334" s="558" t="s">
        <v>73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39"/>
      <c r="AB334" s="539"/>
      <c r="AC334" s="539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9">
        <v>4607091387919</v>
      </c>
      <c r="E335" s="550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7"/>
      <c r="R335" s="567"/>
      <c r="S335" s="567"/>
      <c r="T335" s="568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9">
        <v>4680115883604</v>
      </c>
      <c r="E336" s="550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6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7"/>
      <c r="R336" s="567"/>
      <c r="S336" s="567"/>
      <c r="T336" s="568"/>
      <c r="U336" s="34"/>
      <c r="V336" s="34"/>
      <c r="W336" s="35" t="s">
        <v>69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391.99999999999994</v>
      </c>
      <c r="BN336" s="64">
        <f>IFERROR(Y336*I336/H336,"0")</f>
        <v>392.78399999999993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9">
        <v>4680115883567</v>
      </c>
      <c r="E337" s="550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7"/>
      <c r="R337" s="567"/>
      <c r="S337" s="567"/>
      <c r="T337" s="568"/>
      <c r="U337" s="34"/>
      <c r="V337" s="34"/>
      <c r="W337" s="35" t="s">
        <v>69</v>
      </c>
      <c r="X337" s="543">
        <v>175</v>
      </c>
      <c r="Y337" s="544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6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1"/>
      <c r="P338" s="551" t="s">
        <v>71</v>
      </c>
      <c r="Q338" s="552"/>
      <c r="R338" s="552"/>
      <c r="S338" s="552"/>
      <c r="T338" s="552"/>
      <c r="U338" s="552"/>
      <c r="V338" s="553"/>
      <c r="W338" s="37" t="s">
        <v>72</v>
      </c>
      <c r="X338" s="545">
        <f>IFERROR(X335/H335,"0")+IFERROR(X336/H336,"0")+IFERROR(X337/H337,"0")</f>
        <v>250</v>
      </c>
      <c r="Y338" s="545">
        <f>IFERROR(Y335/H335,"0")+IFERROR(Y336/H336,"0")+IFERROR(Y337/H337,"0")</f>
        <v>251</v>
      </c>
      <c r="Z338" s="545">
        <f>IFERROR(IF(Z335="",0,Z335),"0")+IFERROR(IF(Z336="",0,Z336),"0")+IFERROR(IF(Z337="",0,Z337),"0")</f>
        <v>1.63401</v>
      </c>
      <c r="AA338" s="546"/>
      <c r="AB338" s="546"/>
      <c r="AC338" s="546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1"/>
      <c r="P339" s="551" t="s">
        <v>71</v>
      </c>
      <c r="Q339" s="552"/>
      <c r="R339" s="552"/>
      <c r="S339" s="552"/>
      <c r="T339" s="552"/>
      <c r="U339" s="552"/>
      <c r="V339" s="553"/>
      <c r="W339" s="37" t="s">
        <v>69</v>
      </c>
      <c r="X339" s="545">
        <f>IFERROR(SUM(X335:X337),"0")</f>
        <v>525</v>
      </c>
      <c r="Y339" s="545">
        <f>IFERROR(SUM(Y335:Y337),"0")</f>
        <v>527.1</v>
      </c>
      <c r="Z339" s="37"/>
      <c r="AA339" s="546"/>
      <c r="AB339" s="546"/>
      <c r="AC339" s="546"/>
    </row>
    <row r="340" spans="1:68" ht="27.75" hidden="1" customHeight="1" x14ac:dyDescent="0.2">
      <c r="A340" s="655" t="s">
        <v>536</v>
      </c>
      <c r="B340" s="656"/>
      <c r="C340" s="656"/>
      <c r="D340" s="656"/>
      <c r="E340" s="656"/>
      <c r="F340" s="656"/>
      <c r="G340" s="656"/>
      <c r="H340" s="656"/>
      <c r="I340" s="656"/>
      <c r="J340" s="656"/>
      <c r="K340" s="656"/>
      <c r="L340" s="656"/>
      <c r="M340" s="656"/>
      <c r="N340" s="656"/>
      <c r="O340" s="656"/>
      <c r="P340" s="656"/>
      <c r="Q340" s="656"/>
      <c r="R340" s="656"/>
      <c r="S340" s="656"/>
      <c r="T340" s="656"/>
      <c r="U340" s="656"/>
      <c r="V340" s="656"/>
      <c r="W340" s="656"/>
      <c r="X340" s="656"/>
      <c r="Y340" s="656"/>
      <c r="Z340" s="656"/>
      <c r="AA340" s="48"/>
      <c r="AB340" s="48"/>
      <c r="AC340" s="48"/>
    </row>
    <row r="341" spans="1:68" ht="16.5" hidden="1" customHeight="1" x14ac:dyDescent="0.25">
      <c r="A341" s="575" t="s">
        <v>537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38"/>
      <c r="AB341" s="538"/>
      <c r="AC341" s="538"/>
    </row>
    <row r="342" spans="1:68" ht="14.25" hidden="1" customHeight="1" x14ac:dyDescent="0.25">
      <c r="A342" s="558" t="s">
        <v>99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9">
        <v>4680115884847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7"/>
      <c r="R343" s="567"/>
      <c r="S343" s="567"/>
      <c r="T343" s="568"/>
      <c r="U343" s="34"/>
      <c r="V343" s="34"/>
      <c r="W343" s="35" t="s">
        <v>69</v>
      </c>
      <c r="X343" s="543">
        <v>600</v>
      </c>
      <c r="Y343" s="544">
        <f t="shared" ref="Y343:Y349" si="32">IFERROR(IF(X343="",0,CEILING((X343/$H343),1)*$H343),"")</f>
        <v>600</v>
      </c>
      <c r="Z343" s="36">
        <f>IFERROR(IF(Y343=0,"",ROUNDUP(Y343/H343,0)*0.02175),"")</f>
        <v>0.86999999999999988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619.20000000000005</v>
      </c>
      <c r="BN343" s="64">
        <f t="shared" ref="BN343:BN349" si="34">IFERROR(Y343*I343/H343,"0")</f>
        <v>619.20000000000005</v>
      </c>
      <c r="BO343" s="64">
        <f t="shared" ref="BO343:BO349" si="35">IFERROR(1/J343*(X343/H343),"0")</f>
        <v>0.83333333333333326</v>
      </c>
      <c r="BP343" s="64">
        <f t="shared" ref="BP343:BP349" si="36">IFERROR(1/J343*(Y343/H343),"0")</f>
        <v>0.83333333333333326</v>
      </c>
    </row>
    <row r="344" spans="1:68" ht="27" hidden="1" customHeight="1" x14ac:dyDescent="0.25">
      <c r="A344" s="54" t="s">
        <v>541</v>
      </c>
      <c r="B344" s="54" t="s">
        <v>542</v>
      </c>
      <c r="C344" s="31">
        <v>4301011870</v>
      </c>
      <c r="D344" s="549">
        <v>4680115884854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6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7"/>
      <c r="R344" s="567"/>
      <c r="S344" s="567"/>
      <c r="T344" s="568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9">
        <v>4607091383997</v>
      </c>
      <c r="E345" s="550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7"/>
      <c r="R345" s="567"/>
      <c r="S345" s="567"/>
      <c r="T345" s="568"/>
      <c r="U345" s="34"/>
      <c r="V345" s="34"/>
      <c r="W345" s="35" t="s">
        <v>69</v>
      </c>
      <c r="X345" s="543">
        <v>300</v>
      </c>
      <c r="Y345" s="544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309.60000000000002</v>
      </c>
      <c r="BN345" s="64">
        <f t="shared" si="34"/>
        <v>309.60000000000002</v>
      </c>
      <c r="BO345" s="64">
        <f t="shared" si="35"/>
        <v>0.41666666666666663</v>
      </c>
      <c r="BP345" s="64">
        <f t="shared" si="36"/>
        <v>0.41666666666666663</v>
      </c>
    </row>
    <row r="346" spans="1:68" ht="37.5" hidden="1" customHeight="1" x14ac:dyDescent="0.25">
      <c r="A346" s="54" t="s">
        <v>547</v>
      </c>
      <c r="B346" s="54" t="s">
        <v>548</v>
      </c>
      <c r="C346" s="31">
        <v>4301011867</v>
      </c>
      <c r="D346" s="549">
        <v>4680115884830</v>
      </c>
      <c r="E346" s="550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6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7"/>
      <c r="R346" s="567"/>
      <c r="S346" s="567"/>
      <c r="T346" s="568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9">
        <v>4680115882638</v>
      </c>
      <c r="E347" s="550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6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7"/>
      <c r="R347" s="567"/>
      <c r="S347" s="567"/>
      <c r="T347" s="568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9">
        <v>4680115884922</v>
      </c>
      <c r="E348" s="550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7"/>
      <c r="R348" s="567"/>
      <c r="S348" s="567"/>
      <c r="T348" s="568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555</v>
      </c>
      <c r="B349" s="54" t="s">
        <v>556</v>
      </c>
      <c r="C349" s="31">
        <v>4301011868</v>
      </c>
      <c r="D349" s="549">
        <v>4680115884861</v>
      </c>
      <c r="E349" s="550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6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7"/>
      <c r="R349" s="567"/>
      <c r="S349" s="567"/>
      <c r="T349" s="568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1"/>
      <c r="P350" s="551" t="s">
        <v>71</v>
      </c>
      <c r="Q350" s="552"/>
      <c r="R350" s="552"/>
      <c r="S350" s="552"/>
      <c r="T350" s="552"/>
      <c r="U350" s="552"/>
      <c r="V350" s="553"/>
      <c r="W350" s="37" t="s">
        <v>72</v>
      </c>
      <c r="X350" s="545">
        <f>IFERROR(X343/H343,"0")+IFERROR(X344/H344,"0")+IFERROR(X345/H345,"0")+IFERROR(X346/H346,"0")+IFERROR(X347/H347,"0")+IFERROR(X348/H348,"0")+IFERROR(X349/H349,"0")</f>
        <v>60</v>
      </c>
      <c r="Y350" s="545">
        <f>IFERROR(Y343/H343,"0")+IFERROR(Y344/H344,"0")+IFERROR(Y345/H345,"0")+IFERROR(Y346/H346,"0")+IFERROR(Y347/H347,"0")+IFERROR(Y348/H348,"0")+IFERROR(Y349/H349,"0")</f>
        <v>60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1.3049999999999997</v>
      </c>
      <c r="AA350" s="546"/>
      <c r="AB350" s="546"/>
      <c r="AC350" s="546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1"/>
      <c r="P351" s="551" t="s">
        <v>71</v>
      </c>
      <c r="Q351" s="552"/>
      <c r="R351" s="552"/>
      <c r="S351" s="552"/>
      <c r="T351" s="552"/>
      <c r="U351" s="552"/>
      <c r="V351" s="553"/>
      <c r="W351" s="37" t="s">
        <v>69</v>
      </c>
      <c r="X351" s="545">
        <f>IFERROR(SUM(X343:X349),"0")</f>
        <v>900</v>
      </c>
      <c r="Y351" s="545">
        <f>IFERROR(SUM(Y343:Y349),"0")</f>
        <v>900</v>
      </c>
      <c r="Z351" s="37"/>
      <c r="AA351" s="546"/>
      <c r="AB351" s="546"/>
      <c r="AC351" s="546"/>
    </row>
    <row r="352" spans="1:68" ht="14.25" hidden="1" customHeight="1" x14ac:dyDescent="0.25">
      <c r="A352" s="558" t="s">
        <v>135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9">
        <v>4607091383980</v>
      </c>
      <c r="E353" s="550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7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7"/>
      <c r="R353" s="567"/>
      <c r="S353" s="567"/>
      <c r="T353" s="568"/>
      <c r="U353" s="34"/>
      <c r="V353" s="34"/>
      <c r="W353" s="35" t="s">
        <v>69</v>
      </c>
      <c r="X353" s="543">
        <v>200</v>
      </c>
      <c r="Y353" s="544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hidden="1" customHeight="1" x14ac:dyDescent="0.25">
      <c r="A354" s="54" t="s">
        <v>560</v>
      </c>
      <c r="B354" s="54" t="s">
        <v>561</v>
      </c>
      <c r="C354" s="31">
        <v>4301020179</v>
      </c>
      <c r="D354" s="549">
        <v>4607091384178</v>
      </c>
      <c r="E354" s="550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6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7"/>
      <c r="R354" s="567"/>
      <c r="S354" s="567"/>
      <c r="T354" s="568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1"/>
      <c r="P355" s="551" t="s">
        <v>71</v>
      </c>
      <c r="Q355" s="552"/>
      <c r="R355" s="552"/>
      <c r="S355" s="552"/>
      <c r="T355" s="552"/>
      <c r="U355" s="552"/>
      <c r="V355" s="553"/>
      <c r="W355" s="37" t="s">
        <v>72</v>
      </c>
      <c r="X355" s="545">
        <f>IFERROR(X353/H353,"0")+IFERROR(X354/H354,"0")</f>
        <v>13.333333333333334</v>
      </c>
      <c r="Y355" s="545">
        <f>IFERROR(Y353/H353,"0")+IFERROR(Y354/H354,"0")</f>
        <v>14</v>
      </c>
      <c r="Z355" s="545">
        <f>IFERROR(IF(Z353="",0,Z353),"0")+IFERROR(IF(Z354="",0,Z354),"0")</f>
        <v>0.30449999999999999</v>
      </c>
      <c r="AA355" s="546"/>
      <c r="AB355" s="546"/>
      <c r="AC355" s="546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1"/>
      <c r="P356" s="551" t="s">
        <v>71</v>
      </c>
      <c r="Q356" s="552"/>
      <c r="R356" s="552"/>
      <c r="S356" s="552"/>
      <c r="T356" s="552"/>
      <c r="U356" s="552"/>
      <c r="V356" s="553"/>
      <c r="W356" s="37" t="s">
        <v>69</v>
      </c>
      <c r="X356" s="545">
        <f>IFERROR(SUM(X353:X354),"0")</f>
        <v>200</v>
      </c>
      <c r="Y356" s="545">
        <f>IFERROR(SUM(Y353:Y354),"0")</f>
        <v>210</v>
      </c>
      <c r="Z356" s="37"/>
      <c r="AA356" s="546"/>
      <c r="AB356" s="546"/>
      <c r="AC356" s="546"/>
    </row>
    <row r="357" spans="1:68" ht="14.25" hidden="1" customHeight="1" x14ac:dyDescent="0.25">
      <c r="A357" s="558" t="s">
        <v>73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39"/>
      <c r="AB357" s="539"/>
      <c r="AC357" s="539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9">
        <v>4607091383928</v>
      </c>
      <c r="E358" s="550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7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7"/>
      <c r="R358" s="567"/>
      <c r="S358" s="567"/>
      <c r="T358" s="568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9">
        <v>4607091384260</v>
      </c>
      <c r="E359" s="550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6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7"/>
      <c r="R359" s="567"/>
      <c r="S359" s="567"/>
      <c r="T359" s="568"/>
      <c r="U359" s="34"/>
      <c r="V359" s="34"/>
      <c r="W359" s="35" t="s">
        <v>69</v>
      </c>
      <c r="X359" s="543">
        <v>30</v>
      </c>
      <c r="Y359" s="544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6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1"/>
      <c r="P360" s="551" t="s">
        <v>71</v>
      </c>
      <c r="Q360" s="552"/>
      <c r="R360" s="552"/>
      <c r="S360" s="552"/>
      <c r="T360" s="552"/>
      <c r="U360" s="552"/>
      <c r="V360" s="553"/>
      <c r="W360" s="37" t="s">
        <v>72</v>
      </c>
      <c r="X360" s="545">
        <f>IFERROR(X358/H358,"0")+IFERROR(X359/H359,"0")</f>
        <v>3.3333333333333335</v>
      </c>
      <c r="Y360" s="545">
        <f>IFERROR(Y358/H358,"0")+IFERROR(Y359/H359,"0")</f>
        <v>4</v>
      </c>
      <c r="Z360" s="545">
        <f>IFERROR(IF(Z358="",0,Z358),"0")+IFERROR(IF(Z359="",0,Z359),"0")</f>
        <v>7.5920000000000001E-2</v>
      </c>
      <c r="AA360" s="546"/>
      <c r="AB360" s="546"/>
      <c r="AC360" s="546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1"/>
      <c r="P361" s="551" t="s">
        <v>71</v>
      </c>
      <c r="Q361" s="552"/>
      <c r="R361" s="552"/>
      <c r="S361" s="552"/>
      <c r="T361" s="552"/>
      <c r="U361" s="552"/>
      <c r="V361" s="553"/>
      <c r="W361" s="37" t="s">
        <v>69</v>
      </c>
      <c r="X361" s="545">
        <f>IFERROR(SUM(X358:X359),"0")</f>
        <v>30</v>
      </c>
      <c r="Y361" s="545">
        <f>IFERROR(SUM(Y358:Y359),"0")</f>
        <v>36</v>
      </c>
      <c r="Z361" s="37"/>
      <c r="AA361" s="546"/>
      <c r="AB361" s="546"/>
      <c r="AC361" s="546"/>
    </row>
    <row r="362" spans="1:68" ht="14.25" hidden="1" customHeight="1" x14ac:dyDescent="0.25">
      <c r="A362" s="558" t="s">
        <v>165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9">
        <v>4607091384673</v>
      </c>
      <c r="E363" s="550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569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7"/>
      <c r="R363" s="567"/>
      <c r="S363" s="567"/>
      <c r="T363" s="568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1"/>
      <c r="P364" s="551" t="s">
        <v>71</v>
      </c>
      <c r="Q364" s="552"/>
      <c r="R364" s="552"/>
      <c r="S364" s="552"/>
      <c r="T364" s="552"/>
      <c r="U364" s="552"/>
      <c r="V364" s="553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1"/>
      <c r="P365" s="551" t="s">
        <v>71</v>
      </c>
      <c r="Q365" s="552"/>
      <c r="R365" s="552"/>
      <c r="S365" s="552"/>
      <c r="T365" s="552"/>
      <c r="U365" s="552"/>
      <c r="V365" s="553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hidden="1" customHeight="1" x14ac:dyDescent="0.25">
      <c r="A366" s="575" t="s">
        <v>571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38"/>
      <c r="AB366" s="538"/>
      <c r="AC366" s="538"/>
    </row>
    <row r="367" spans="1:68" ht="14.25" hidden="1" customHeight="1" x14ac:dyDescent="0.25">
      <c r="A367" s="558" t="s">
        <v>99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9">
        <v>4680115884885</v>
      </c>
      <c r="E368" s="550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5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7"/>
      <c r="R368" s="567"/>
      <c r="S368" s="567"/>
      <c r="T368" s="568"/>
      <c r="U368" s="34"/>
      <c r="V368" s="34"/>
      <c r="W368" s="35" t="s">
        <v>69</v>
      </c>
      <c r="X368" s="543">
        <v>80</v>
      </c>
      <c r="Y368" s="544">
        <f>IFERROR(IF(X368="",0,CEILING((X368/$H368),1)*$H368),"")</f>
        <v>84</v>
      </c>
      <c r="Z368" s="36">
        <f>IFERROR(IF(Y368=0,"",ROUNDUP(Y368/H368,0)*0.01898),"")</f>
        <v>0.13286000000000001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82.9</v>
      </c>
      <c r="BN368" s="64">
        <f>IFERROR(Y368*I368/H368,"0")</f>
        <v>87.045000000000002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9">
        <v>4680115884908</v>
      </c>
      <c r="E369" s="550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7"/>
      <c r="R369" s="567"/>
      <c r="S369" s="567"/>
      <c r="T369" s="568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61"/>
      <c r="P370" s="551" t="s">
        <v>71</v>
      </c>
      <c r="Q370" s="552"/>
      <c r="R370" s="552"/>
      <c r="S370" s="552"/>
      <c r="T370" s="552"/>
      <c r="U370" s="552"/>
      <c r="V370" s="553"/>
      <c r="W370" s="37" t="s">
        <v>72</v>
      </c>
      <c r="X370" s="545">
        <f>IFERROR(X368/H368,"0")+IFERROR(X369/H369,"0")</f>
        <v>6.666666666666667</v>
      </c>
      <c r="Y370" s="545">
        <f>IFERROR(Y368/H368,"0")+IFERROR(Y369/H369,"0")</f>
        <v>7</v>
      </c>
      <c r="Z370" s="545">
        <f>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1"/>
      <c r="P371" s="551" t="s">
        <v>71</v>
      </c>
      <c r="Q371" s="552"/>
      <c r="R371" s="552"/>
      <c r="S371" s="552"/>
      <c r="T371" s="552"/>
      <c r="U371" s="552"/>
      <c r="V371" s="553"/>
      <c r="W371" s="37" t="s">
        <v>69</v>
      </c>
      <c r="X371" s="545">
        <f>IFERROR(SUM(X368:X369),"0")</f>
        <v>80</v>
      </c>
      <c r="Y371" s="545">
        <f>IFERROR(SUM(Y368:Y369),"0")</f>
        <v>84</v>
      </c>
      <c r="Z371" s="37"/>
      <c r="AA371" s="546"/>
      <c r="AB371" s="546"/>
      <c r="AC371" s="546"/>
    </row>
    <row r="372" spans="1:68" ht="14.25" hidden="1" customHeight="1" x14ac:dyDescent="0.25">
      <c r="A372" s="558" t="s">
        <v>64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39"/>
      <c r="AB372" s="539"/>
      <c r="AC372" s="539"/>
    </row>
    <row r="373" spans="1:68" ht="27" hidden="1" customHeight="1" x14ac:dyDescent="0.25">
      <c r="A373" s="54" t="s">
        <v>577</v>
      </c>
      <c r="B373" s="54" t="s">
        <v>578</v>
      </c>
      <c r="C373" s="31">
        <v>4301031457</v>
      </c>
      <c r="D373" s="549">
        <v>4607091384802</v>
      </c>
      <c r="E373" s="550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573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67"/>
      <c r="R373" s="567"/>
      <c r="S373" s="567"/>
      <c r="T373" s="568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4301031303</v>
      </c>
      <c r="D374" s="549">
        <v>4607091384802</v>
      </c>
      <c r="E374" s="550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7"/>
      <c r="R374" s="567"/>
      <c r="S374" s="567"/>
      <c r="T374" s="568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1"/>
      <c r="P375" s="551" t="s">
        <v>71</v>
      </c>
      <c r="Q375" s="552"/>
      <c r="R375" s="552"/>
      <c r="S375" s="552"/>
      <c r="T375" s="552"/>
      <c r="U375" s="552"/>
      <c r="V375" s="553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1"/>
      <c r="P376" s="551" t="s">
        <v>71</v>
      </c>
      <c r="Q376" s="552"/>
      <c r="R376" s="552"/>
      <c r="S376" s="552"/>
      <c r="T376" s="552"/>
      <c r="U376" s="552"/>
      <c r="V376" s="553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8" t="s">
        <v>73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39"/>
      <c r="AB377" s="539"/>
      <c r="AC377" s="539"/>
    </row>
    <row r="378" spans="1:68" ht="27" hidden="1" customHeight="1" x14ac:dyDescent="0.25">
      <c r="A378" s="54" t="s">
        <v>581</v>
      </c>
      <c r="B378" s="54" t="s">
        <v>582</v>
      </c>
      <c r="C378" s="31">
        <v>4301051899</v>
      </c>
      <c r="D378" s="549">
        <v>4607091384246</v>
      </c>
      <c r="E378" s="550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77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7"/>
      <c r="R378" s="567"/>
      <c r="S378" s="567"/>
      <c r="T378" s="568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9">
        <v>4607091384253</v>
      </c>
      <c r="E379" s="550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7"/>
      <c r="R379" s="567"/>
      <c r="S379" s="567"/>
      <c r="T379" s="568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1"/>
      <c r="P380" s="551" t="s">
        <v>71</v>
      </c>
      <c r="Q380" s="552"/>
      <c r="R380" s="552"/>
      <c r="S380" s="552"/>
      <c r="T380" s="552"/>
      <c r="U380" s="552"/>
      <c r="V380" s="553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1"/>
      <c r="P381" s="551" t="s">
        <v>71</v>
      </c>
      <c r="Q381" s="552"/>
      <c r="R381" s="552"/>
      <c r="S381" s="552"/>
      <c r="T381" s="552"/>
      <c r="U381" s="552"/>
      <c r="V381" s="553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hidden="1" customHeight="1" x14ac:dyDescent="0.2">
      <c r="A382" s="655" t="s">
        <v>586</v>
      </c>
      <c r="B382" s="656"/>
      <c r="C382" s="656"/>
      <c r="D382" s="656"/>
      <c r="E382" s="656"/>
      <c r="F382" s="656"/>
      <c r="G382" s="656"/>
      <c r="H382" s="656"/>
      <c r="I382" s="656"/>
      <c r="J382" s="656"/>
      <c r="K382" s="656"/>
      <c r="L382" s="656"/>
      <c r="M382" s="656"/>
      <c r="N382" s="656"/>
      <c r="O382" s="656"/>
      <c r="P382" s="656"/>
      <c r="Q382" s="656"/>
      <c r="R382" s="656"/>
      <c r="S382" s="656"/>
      <c r="T382" s="656"/>
      <c r="U382" s="656"/>
      <c r="V382" s="656"/>
      <c r="W382" s="656"/>
      <c r="X382" s="656"/>
      <c r="Y382" s="656"/>
      <c r="Z382" s="656"/>
      <c r="AA382" s="48"/>
      <c r="AB382" s="48"/>
      <c r="AC382" s="48"/>
    </row>
    <row r="383" spans="1:68" ht="16.5" hidden="1" customHeight="1" x14ac:dyDescent="0.25">
      <c r="A383" s="575" t="s">
        <v>587</v>
      </c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  <c r="T383" s="559"/>
      <c r="U383" s="559"/>
      <c r="V383" s="559"/>
      <c r="W383" s="559"/>
      <c r="X383" s="559"/>
      <c r="Y383" s="559"/>
      <c r="Z383" s="559"/>
      <c r="AA383" s="538"/>
      <c r="AB383" s="538"/>
      <c r="AC383" s="538"/>
    </row>
    <row r="384" spans="1:68" ht="14.25" hidden="1" customHeight="1" x14ac:dyDescent="0.25">
      <c r="A384" s="558" t="s">
        <v>64</v>
      </c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  <c r="T384" s="559"/>
      <c r="U384" s="559"/>
      <c r="V384" s="559"/>
      <c r="W384" s="559"/>
      <c r="X384" s="559"/>
      <c r="Y384" s="559"/>
      <c r="Z384" s="559"/>
      <c r="AA384" s="539"/>
      <c r="AB384" s="539"/>
      <c r="AC384" s="539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9">
        <v>4680115886100</v>
      </c>
      <c r="E385" s="550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5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67"/>
      <c r="R385" s="567"/>
      <c r="S385" s="567"/>
      <c r="T385" s="568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4301031382</v>
      </c>
      <c r="D386" s="549">
        <v>4680115886117</v>
      </c>
      <c r="E386" s="550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8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67"/>
      <c r="R386" s="567"/>
      <c r="S386" s="567"/>
      <c r="T386" s="568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591</v>
      </c>
      <c r="B387" s="54" t="s">
        <v>594</v>
      </c>
      <c r="C387" s="31">
        <v>4301031406</v>
      </c>
      <c r="D387" s="549">
        <v>4680115886117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67"/>
      <c r="R387" s="567"/>
      <c r="S387" s="567"/>
      <c r="T387" s="568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595</v>
      </c>
      <c r="B388" s="54" t="s">
        <v>596</v>
      </c>
      <c r="C388" s="31">
        <v>4301031402</v>
      </c>
      <c r="D388" s="549">
        <v>4680115886124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67"/>
      <c r="R388" s="567"/>
      <c r="S388" s="567"/>
      <c r="T388" s="568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598</v>
      </c>
      <c r="B389" s="54" t="s">
        <v>599</v>
      </c>
      <c r="C389" s="31">
        <v>4301031366</v>
      </c>
      <c r="D389" s="549">
        <v>4680115883147</v>
      </c>
      <c r="E389" s="550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85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67"/>
      <c r="R389" s="567"/>
      <c r="S389" s="567"/>
      <c r="T389" s="568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4301031362</v>
      </c>
      <c r="D390" s="549">
        <v>4607091384338</v>
      </c>
      <c r="E390" s="550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67"/>
      <c r="R390" s="567"/>
      <c r="S390" s="567"/>
      <c r="T390" s="568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602</v>
      </c>
      <c r="B391" s="54" t="s">
        <v>603</v>
      </c>
      <c r="C391" s="31">
        <v>4301031361</v>
      </c>
      <c r="D391" s="549">
        <v>4607091389524</v>
      </c>
      <c r="E391" s="550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85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67"/>
      <c r="R391" s="567"/>
      <c r="S391" s="567"/>
      <c r="T391" s="568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605</v>
      </c>
      <c r="B392" s="54" t="s">
        <v>606</v>
      </c>
      <c r="C392" s="31">
        <v>4301031364</v>
      </c>
      <c r="D392" s="549">
        <v>4680115883161</v>
      </c>
      <c r="E392" s="550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67"/>
      <c r="R392" s="567"/>
      <c r="S392" s="567"/>
      <c r="T392" s="568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608</v>
      </c>
      <c r="B393" s="54" t="s">
        <v>609</v>
      </c>
      <c r="C393" s="31">
        <v>4301031358</v>
      </c>
      <c r="D393" s="549">
        <v>4607091389531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67"/>
      <c r="R393" s="567"/>
      <c r="S393" s="567"/>
      <c r="T393" s="568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4301031360</v>
      </c>
      <c r="D394" s="549">
        <v>4607091384345</v>
      </c>
      <c r="E394" s="550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67"/>
      <c r="R394" s="567"/>
      <c r="S394" s="567"/>
      <c r="T394" s="568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61"/>
      <c r="P395" s="551" t="s">
        <v>71</v>
      </c>
      <c r="Q395" s="552"/>
      <c r="R395" s="552"/>
      <c r="S395" s="552"/>
      <c r="T395" s="552"/>
      <c r="U395" s="552"/>
      <c r="V395" s="553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61"/>
      <c r="P396" s="551" t="s">
        <v>71</v>
      </c>
      <c r="Q396" s="552"/>
      <c r="R396" s="552"/>
      <c r="S396" s="552"/>
      <c r="T396" s="552"/>
      <c r="U396" s="552"/>
      <c r="V396" s="553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8" t="s">
        <v>73</v>
      </c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  <c r="T397" s="559"/>
      <c r="U397" s="559"/>
      <c r="V397" s="559"/>
      <c r="W397" s="559"/>
      <c r="X397" s="559"/>
      <c r="Y397" s="559"/>
      <c r="Z397" s="559"/>
      <c r="AA397" s="539"/>
      <c r="AB397" s="539"/>
      <c r="AC397" s="539"/>
    </row>
    <row r="398" spans="1:68" ht="27" hidden="1" customHeight="1" x14ac:dyDescent="0.25">
      <c r="A398" s="54" t="s">
        <v>613</v>
      </c>
      <c r="B398" s="54" t="s">
        <v>614</v>
      </c>
      <c r="C398" s="31">
        <v>4301051284</v>
      </c>
      <c r="D398" s="549">
        <v>4607091384352</v>
      </c>
      <c r="E398" s="550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67"/>
      <c r="R398" s="567"/>
      <c r="S398" s="567"/>
      <c r="T398" s="568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4301051431</v>
      </c>
      <c r="D399" s="549">
        <v>4607091389654</v>
      </c>
      <c r="E399" s="550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67"/>
      <c r="R399" s="567"/>
      <c r="S399" s="567"/>
      <c r="T399" s="568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1"/>
      <c r="P400" s="551" t="s">
        <v>71</v>
      </c>
      <c r="Q400" s="552"/>
      <c r="R400" s="552"/>
      <c r="S400" s="552"/>
      <c r="T400" s="552"/>
      <c r="U400" s="552"/>
      <c r="V400" s="553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9"/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61"/>
      <c r="P401" s="551" t="s">
        <v>71</v>
      </c>
      <c r="Q401" s="552"/>
      <c r="R401" s="552"/>
      <c r="S401" s="552"/>
      <c r="T401" s="552"/>
      <c r="U401" s="552"/>
      <c r="V401" s="553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75" t="s">
        <v>619</v>
      </c>
      <c r="B402" s="559"/>
      <c r="C402" s="559"/>
      <c r="D402" s="559"/>
      <c r="E402" s="559"/>
      <c r="F402" s="559"/>
      <c r="G402" s="559"/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  <c r="T402" s="559"/>
      <c r="U402" s="559"/>
      <c r="V402" s="559"/>
      <c r="W402" s="559"/>
      <c r="X402" s="559"/>
      <c r="Y402" s="559"/>
      <c r="Z402" s="559"/>
      <c r="AA402" s="538"/>
      <c r="AB402" s="538"/>
      <c r="AC402" s="538"/>
    </row>
    <row r="403" spans="1:68" ht="14.25" hidden="1" customHeight="1" x14ac:dyDescent="0.25">
      <c r="A403" s="558" t="s">
        <v>135</v>
      </c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59"/>
      <c r="P403" s="559"/>
      <c r="Q403" s="559"/>
      <c r="R403" s="559"/>
      <c r="S403" s="559"/>
      <c r="T403" s="559"/>
      <c r="U403" s="559"/>
      <c r="V403" s="559"/>
      <c r="W403" s="559"/>
      <c r="X403" s="559"/>
      <c r="Y403" s="559"/>
      <c r="Z403" s="559"/>
      <c r="AA403" s="539"/>
      <c r="AB403" s="539"/>
      <c r="AC403" s="539"/>
    </row>
    <row r="404" spans="1:68" ht="27" hidden="1" customHeight="1" x14ac:dyDescent="0.25">
      <c r="A404" s="54" t="s">
        <v>620</v>
      </c>
      <c r="B404" s="54" t="s">
        <v>621</v>
      </c>
      <c r="C404" s="31">
        <v>4301020319</v>
      </c>
      <c r="D404" s="549">
        <v>4680115885240</v>
      </c>
      <c r="E404" s="550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3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67"/>
      <c r="R404" s="567"/>
      <c r="S404" s="567"/>
      <c r="T404" s="568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1"/>
      <c r="P405" s="551" t="s">
        <v>71</v>
      </c>
      <c r="Q405" s="552"/>
      <c r="R405" s="552"/>
      <c r="S405" s="552"/>
      <c r="T405" s="552"/>
      <c r="U405" s="552"/>
      <c r="V405" s="553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9"/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61"/>
      <c r="P406" s="551" t="s">
        <v>71</v>
      </c>
      <c r="Q406" s="552"/>
      <c r="R406" s="552"/>
      <c r="S406" s="552"/>
      <c r="T406" s="552"/>
      <c r="U406" s="552"/>
      <c r="V406" s="553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8" t="s">
        <v>64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39"/>
      <c r="AB407" s="539"/>
      <c r="AC407" s="539"/>
    </row>
    <row r="408" spans="1:68" ht="27" hidden="1" customHeight="1" x14ac:dyDescent="0.25">
      <c r="A408" s="54" t="s">
        <v>623</v>
      </c>
      <c r="B408" s="54" t="s">
        <v>624</v>
      </c>
      <c r="C408" s="31">
        <v>4301031403</v>
      </c>
      <c r="D408" s="549">
        <v>4680115886094</v>
      </c>
      <c r="E408" s="550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61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67"/>
      <c r="R408" s="567"/>
      <c r="S408" s="567"/>
      <c r="T408" s="568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626</v>
      </c>
      <c r="B409" s="54" t="s">
        <v>627</v>
      </c>
      <c r="C409" s="31">
        <v>4301031363</v>
      </c>
      <c r="D409" s="549">
        <v>4607091389425</v>
      </c>
      <c r="E409" s="550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67"/>
      <c r="R409" s="567"/>
      <c r="S409" s="567"/>
      <c r="T409" s="568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629</v>
      </c>
      <c r="B410" s="54" t="s">
        <v>630</v>
      </c>
      <c r="C410" s="31">
        <v>4301031373</v>
      </c>
      <c r="D410" s="549">
        <v>4680115880771</v>
      </c>
      <c r="E410" s="550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67"/>
      <c r="R410" s="567"/>
      <c r="S410" s="567"/>
      <c r="T410" s="568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9">
        <v>4607091389500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67"/>
      <c r="R411" s="567"/>
      <c r="S411" s="567"/>
      <c r="T411" s="568"/>
      <c r="U411" s="34"/>
      <c r="V411" s="34"/>
      <c r="W411" s="35" t="s">
        <v>69</v>
      </c>
      <c r="X411" s="543">
        <v>7</v>
      </c>
      <c r="Y411" s="544">
        <f>IFERROR(IF(X411="",0,CEILING((X411/$H411),1)*$H411),"")</f>
        <v>8.4</v>
      </c>
      <c r="Z411" s="36">
        <f>IFERROR(IF(Y411=0,"",ROUNDUP(Y411/H411,0)*0.00502),"")</f>
        <v>2.0080000000000001E-2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7.4333333333333327</v>
      </c>
      <c r="BN411" s="64">
        <f>IFERROR(Y411*I411/H411,"0")</f>
        <v>8.92</v>
      </c>
      <c r="BO411" s="64">
        <f>IFERROR(1/J411*(X411/H411),"0")</f>
        <v>1.4245014245014245E-2</v>
      </c>
      <c r="BP411" s="64">
        <f>IFERROR(1/J411*(Y411/H411),"0")</f>
        <v>1.7094017094017096E-2</v>
      </c>
    </row>
    <row r="412" spans="1:68" x14ac:dyDescent="0.2">
      <c r="A412" s="560"/>
      <c r="B412" s="559"/>
      <c r="C412" s="559"/>
      <c r="D412" s="559"/>
      <c r="E412" s="559"/>
      <c r="F412" s="559"/>
      <c r="G412" s="559"/>
      <c r="H412" s="559"/>
      <c r="I412" s="559"/>
      <c r="J412" s="559"/>
      <c r="K412" s="559"/>
      <c r="L412" s="559"/>
      <c r="M412" s="559"/>
      <c r="N412" s="559"/>
      <c r="O412" s="561"/>
      <c r="P412" s="551" t="s">
        <v>71</v>
      </c>
      <c r="Q412" s="552"/>
      <c r="R412" s="552"/>
      <c r="S412" s="552"/>
      <c r="T412" s="552"/>
      <c r="U412" s="552"/>
      <c r="V412" s="553"/>
      <c r="W412" s="37" t="s">
        <v>72</v>
      </c>
      <c r="X412" s="545">
        <f>IFERROR(X408/H408,"0")+IFERROR(X409/H409,"0")+IFERROR(X410/H410,"0")+IFERROR(X411/H411,"0")</f>
        <v>3.333333333333333</v>
      </c>
      <c r="Y412" s="545">
        <f>IFERROR(Y408/H408,"0")+IFERROR(Y409/H409,"0")+IFERROR(Y410/H410,"0")+IFERROR(Y411/H411,"0")</f>
        <v>4</v>
      </c>
      <c r="Z412" s="545">
        <f>IFERROR(IF(Z408="",0,Z408),"0")+IFERROR(IF(Z409="",0,Z409),"0")+IFERROR(IF(Z410="",0,Z410),"0")+IFERROR(IF(Z411="",0,Z411),"0")</f>
        <v>2.0080000000000001E-2</v>
      </c>
      <c r="AA412" s="546"/>
      <c r="AB412" s="546"/>
      <c r="AC412" s="546"/>
    </row>
    <row r="413" spans="1:68" x14ac:dyDescent="0.2">
      <c r="A413" s="559"/>
      <c r="B413" s="559"/>
      <c r="C413" s="559"/>
      <c r="D413" s="559"/>
      <c r="E413" s="559"/>
      <c r="F413" s="559"/>
      <c r="G413" s="559"/>
      <c r="H413" s="559"/>
      <c r="I413" s="559"/>
      <c r="J413" s="559"/>
      <c r="K413" s="559"/>
      <c r="L413" s="559"/>
      <c r="M413" s="559"/>
      <c r="N413" s="559"/>
      <c r="O413" s="561"/>
      <c r="P413" s="551" t="s">
        <v>71</v>
      </c>
      <c r="Q413" s="552"/>
      <c r="R413" s="552"/>
      <c r="S413" s="552"/>
      <c r="T413" s="552"/>
      <c r="U413" s="552"/>
      <c r="V413" s="553"/>
      <c r="W413" s="37" t="s">
        <v>69</v>
      </c>
      <c r="X413" s="545">
        <f>IFERROR(SUM(X408:X411),"0")</f>
        <v>7</v>
      </c>
      <c r="Y413" s="545">
        <f>IFERROR(SUM(Y408:Y411),"0")</f>
        <v>8.4</v>
      </c>
      <c r="Z413" s="37"/>
      <c r="AA413" s="546"/>
      <c r="AB413" s="546"/>
      <c r="AC413" s="546"/>
    </row>
    <row r="414" spans="1:68" ht="16.5" hidden="1" customHeight="1" x14ac:dyDescent="0.25">
      <c r="A414" s="575" t="s">
        <v>634</v>
      </c>
      <c r="B414" s="559"/>
      <c r="C414" s="559"/>
      <c r="D414" s="559"/>
      <c r="E414" s="559"/>
      <c r="F414" s="559"/>
      <c r="G414" s="559"/>
      <c r="H414" s="559"/>
      <c r="I414" s="559"/>
      <c r="J414" s="559"/>
      <c r="K414" s="559"/>
      <c r="L414" s="559"/>
      <c r="M414" s="559"/>
      <c r="N414" s="559"/>
      <c r="O414" s="559"/>
      <c r="P414" s="559"/>
      <c r="Q414" s="559"/>
      <c r="R414" s="559"/>
      <c r="S414" s="559"/>
      <c r="T414" s="559"/>
      <c r="U414" s="559"/>
      <c r="V414" s="559"/>
      <c r="W414" s="559"/>
      <c r="X414" s="559"/>
      <c r="Y414" s="559"/>
      <c r="Z414" s="559"/>
      <c r="AA414" s="538"/>
      <c r="AB414" s="538"/>
      <c r="AC414" s="538"/>
    </row>
    <row r="415" spans="1:68" ht="14.25" hidden="1" customHeight="1" x14ac:dyDescent="0.25">
      <c r="A415" s="558" t="s">
        <v>64</v>
      </c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59"/>
      <c r="P415" s="559"/>
      <c r="Q415" s="559"/>
      <c r="R415" s="559"/>
      <c r="S415" s="559"/>
      <c r="T415" s="559"/>
      <c r="U415" s="559"/>
      <c r="V415" s="559"/>
      <c r="W415" s="559"/>
      <c r="X415" s="559"/>
      <c r="Y415" s="559"/>
      <c r="Z415" s="559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9">
        <v>4680115885110</v>
      </c>
      <c r="E416" s="550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7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67"/>
      <c r="R416" s="567"/>
      <c r="S416" s="567"/>
      <c r="T416" s="568"/>
      <c r="U416" s="34"/>
      <c r="V416" s="34"/>
      <c r="W416" s="35" t="s">
        <v>69</v>
      </c>
      <c r="X416" s="543">
        <v>40</v>
      </c>
      <c r="Y416" s="544">
        <f>IFERROR(IF(X416="",0,CEILING((X416/$H416),1)*$H416),"")</f>
        <v>40.799999999999997</v>
      </c>
      <c r="Z416" s="36">
        <f>IFERROR(IF(Y416=0,"",ROUNDUP(Y416/H416,0)*0.00651),"")</f>
        <v>0.22134000000000001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70</v>
      </c>
      <c r="BN416" s="64">
        <f>IFERROR(Y416*I416/H416,"0")</f>
        <v>71.399999999999991</v>
      </c>
      <c r="BO416" s="64">
        <f>IFERROR(1/J416*(X416/H416),"0")</f>
        <v>0.18315018315018317</v>
      </c>
      <c r="BP416" s="64">
        <f>IFERROR(1/J416*(Y416/H416),"0")</f>
        <v>0.18681318681318682</v>
      </c>
    </row>
    <row r="417" spans="1:68" x14ac:dyDescent="0.2">
      <c r="A417" s="560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1"/>
      <c r="P417" s="551" t="s">
        <v>71</v>
      </c>
      <c r="Q417" s="552"/>
      <c r="R417" s="552"/>
      <c r="S417" s="552"/>
      <c r="T417" s="552"/>
      <c r="U417" s="552"/>
      <c r="V417" s="553"/>
      <c r="W417" s="37" t="s">
        <v>72</v>
      </c>
      <c r="X417" s="545">
        <f>IFERROR(X416/H416,"0")</f>
        <v>33.333333333333336</v>
      </c>
      <c r="Y417" s="545">
        <f>IFERROR(Y416/H416,"0")</f>
        <v>34</v>
      </c>
      <c r="Z417" s="545">
        <f>IFERROR(IF(Z416="",0,Z416),"0")</f>
        <v>0.22134000000000001</v>
      </c>
      <c r="AA417" s="546"/>
      <c r="AB417" s="546"/>
      <c r="AC417" s="546"/>
    </row>
    <row r="418" spans="1:68" x14ac:dyDescent="0.2">
      <c r="A418" s="559"/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61"/>
      <c r="P418" s="551" t="s">
        <v>71</v>
      </c>
      <c r="Q418" s="552"/>
      <c r="R418" s="552"/>
      <c r="S418" s="552"/>
      <c r="T418" s="552"/>
      <c r="U418" s="552"/>
      <c r="V418" s="553"/>
      <c r="W418" s="37" t="s">
        <v>69</v>
      </c>
      <c r="X418" s="545">
        <f>IFERROR(SUM(X416:X416),"0")</f>
        <v>40</v>
      </c>
      <c r="Y418" s="545">
        <f>IFERROR(SUM(Y416:Y416),"0")</f>
        <v>40.799999999999997</v>
      </c>
      <c r="Z418" s="37"/>
      <c r="AA418" s="546"/>
      <c r="AB418" s="546"/>
      <c r="AC418" s="546"/>
    </row>
    <row r="419" spans="1:68" ht="27.75" hidden="1" customHeight="1" x14ac:dyDescent="0.2">
      <c r="A419" s="655" t="s">
        <v>638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48"/>
      <c r="AB419" s="48"/>
      <c r="AC419" s="48"/>
    </row>
    <row r="420" spans="1:68" ht="16.5" hidden="1" customHeight="1" x14ac:dyDescent="0.25">
      <c r="A420" s="575" t="s">
        <v>638</v>
      </c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59"/>
      <c r="P420" s="559"/>
      <c r="Q420" s="559"/>
      <c r="R420" s="559"/>
      <c r="S420" s="559"/>
      <c r="T420" s="559"/>
      <c r="U420" s="559"/>
      <c r="V420" s="559"/>
      <c r="W420" s="559"/>
      <c r="X420" s="559"/>
      <c r="Y420" s="559"/>
      <c r="Z420" s="559"/>
      <c r="AA420" s="538"/>
      <c r="AB420" s="538"/>
      <c r="AC420" s="538"/>
    </row>
    <row r="421" spans="1:68" ht="14.25" hidden="1" customHeight="1" x14ac:dyDescent="0.25">
      <c r="A421" s="558" t="s">
        <v>99</v>
      </c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59"/>
      <c r="P421" s="559"/>
      <c r="Q421" s="559"/>
      <c r="R421" s="559"/>
      <c r="S421" s="559"/>
      <c r="T421" s="559"/>
      <c r="U421" s="559"/>
      <c r="V421" s="559"/>
      <c r="W421" s="559"/>
      <c r="X421" s="559"/>
      <c r="Y421" s="559"/>
      <c r="Z421" s="559"/>
      <c r="AA421" s="539"/>
      <c r="AB421" s="539"/>
      <c r="AC421" s="539"/>
    </row>
    <row r="422" spans="1:68" ht="27" hidden="1" customHeight="1" x14ac:dyDescent="0.25">
      <c r="A422" s="54" t="s">
        <v>639</v>
      </c>
      <c r="B422" s="54" t="s">
        <v>640</v>
      </c>
      <c r="C422" s="31">
        <v>4301011795</v>
      </c>
      <c r="D422" s="549">
        <v>4607091389067</v>
      </c>
      <c r="E422" s="550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7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67"/>
      <c r="R422" s="567"/>
      <c r="S422" s="567"/>
      <c r="T422" s="568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hidden="1" customHeight="1" x14ac:dyDescent="0.25">
      <c r="A423" s="54" t="s">
        <v>641</v>
      </c>
      <c r="B423" s="54" t="s">
        <v>642</v>
      </c>
      <c r="C423" s="31">
        <v>4301011961</v>
      </c>
      <c r="D423" s="549">
        <v>4680115885271</v>
      </c>
      <c r="E423" s="550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67"/>
      <c r="R423" s="567"/>
      <c r="S423" s="567"/>
      <c r="T423" s="568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644</v>
      </c>
      <c r="B424" s="54" t="s">
        <v>645</v>
      </c>
      <c r="C424" s="31">
        <v>4301012145</v>
      </c>
      <c r="D424" s="549">
        <v>4607091383522</v>
      </c>
      <c r="E424" s="550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5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67"/>
      <c r="R424" s="567"/>
      <c r="S424" s="567"/>
      <c r="T424" s="568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9">
        <v>4680115885226</v>
      </c>
      <c r="E425" s="550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67"/>
      <c r="R425" s="567"/>
      <c r="S425" s="567"/>
      <c r="T425" s="568"/>
      <c r="U425" s="34"/>
      <c r="V425" s="34"/>
      <c r="W425" s="35" t="s">
        <v>69</v>
      </c>
      <c r="X425" s="543">
        <v>100</v>
      </c>
      <c r="Y425" s="544">
        <f t="shared" si="43"/>
        <v>100.32000000000001</v>
      </c>
      <c r="Z425" s="36">
        <f t="shared" si="44"/>
        <v>0.22724</v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106.81818181818181</v>
      </c>
      <c r="BN425" s="64">
        <f t="shared" si="46"/>
        <v>107.16</v>
      </c>
      <c r="BO425" s="64">
        <f t="shared" si="47"/>
        <v>0.18210955710955709</v>
      </c>
      <c r="BP425" s="64">
        <f t="shared" si="48"/>
        <v>0.18269230769230771</v>
      </c>
    </row>
    <row r="426" spans="1:68" ht="16.5" hidden="1" customHeight="1" x14ac:dyDescent="0.25">
      <c r="A426" s="54" t="s">
        <v>650</v>
      </c>
      <c r="B426" s="54" t="s">
        <v>651</v>
      </c>
      <c r="C426" s="31">
        <v>4301011774</v>
      </c>
      <c r="D426" s="549">
        <v>4680115884502</v>
      </c>
      <c r="E426" s="550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7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67"/>
      <c r="R426" s="567"/>
      <c r="S426" s="567"/>
      <c r="T426" s="568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9">
        <v>4607091389104</v>
      </c>
      <c r="E427" s="550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67"/>
      <c r="R427" s="567"/>
      <c r="S427" s="567"/>
      <c r="T427" s="568"/>
      <c r="U427" s="34"/>
      <c r="V427" s="34"/>
      <c r="W427" s="35" t="s">
        <v>69</v>
      </c>
      <c r="X427" s="543">
        <v>100</v>
      </c>
      <c r="Y427" s="544">
        <f t="shared" si="43"/>
        <v>100.32000000000001</v>
      </c>
      <c r="Z427" s="36">
        <f t="shared" si="44"/>
        <v>0.22724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106.81818181818181</v>
      </c>
      <c r="BN427" s="64">
        <f t="shared" si="46"/>
        <v>107.16</v>
      </c>
      <c r="BO427" s="64">
        <f t="shared" si="47"/>
        <v>0.18210955710955709</v>
      </c>
      <c r="BP427" s="64">
        <f t="shared" si="48"/>
        <v>0.18269230769230771</v>
      </c>
    </row>
    <row r="428" spans="1:68" ht="16.5" hidden="1" customHeight="1" x14ac:dyDescent="0.25">
      <c r="A428" s="54" t="s">
        <v>656</v>
      </c>
      <c r="B428" s="54" t="s">
        <v>657</v>
      </c>
      <c r="C428" s="31">
        <v>4301011799</v>
      </c>
      <c r="D428" s="549">
        <v>4680115884519</v>
      </c>
      <c r="E428" s="550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7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67"/>
      <c r="R428" s="567"/>
      <c r="S428" s="567"/>
      <c r="T428" s="568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4301012125</v>
      </c>
      <c r="D429" s="549">
        <v>4680115886391</v>
      </c>
      <c r="E429" s="550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80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67"/>
      <c r="R429" s="567"/>
      <c r="S429" s="567"/>
      <c r="T429" s="568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4301012035</v>
      </c>
      <c r="D430" s="549">
        <v>4680115880603</v>
      </c>
      <c r="E430" s="550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6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67"/>
      <c r="R430" s="567"/>
      <c r="S430" s="567"/>
      <c r="T430" s="568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4301012036</v>
      </c>
      <c r="D431" s="549">
        <v>4680115882782</v>
      </c>
      <c r="E431" s="550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7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67"/>
      <c r="R431" s="567"/>
      <c r="S431" s="567"/>
      <c r="T431" s="568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4301012050</v>
      </c>
      <c r="D432" s="549">
        <v>4680115885479</v>
      </c>
      <c r="E432" s="550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8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67"/>
      <c r="R432" s="567"/>
      <c r="S432" s="567"/>
      <c r="T432" s="568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669</v>
      </c>
      <c r="B433" s="54" t="s">
        <v>670</v>
      </c>
      <c r="C433" s="31">
        <v>4301012034</v>
      </c>
      <c r="D433" s="549">
        <v>4607091389982</v>
      </c>
      <c r="E433" s="550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6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67"/>
      <c r="R433" s="567"/>
      <c r="S433" s="567"/>
      <c r="T433" s="568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9"/>
      <c r="C434" s="559"/>
      <c r="D434" s="559"/>
      <c r="E434" s="559"/>
      <c r="F434" s="559"/>
      <c r="G434" s="559"/>
      <c r="H434" s="559"/>
      <c r="I434" s="559"/>
      <c r="J434" s="559"/>
      <c r="K434" s="559"/>
      <c r="L434" s="559"/>
      <c r="M434" s="559"/>
      <c r="N434" s="559"/>
      <c r="O434" s="561"/>
      <c r="P434" s="551" t="s">
        <v>71</v>
      </c>
      <c r="Q434" s="552"/>
      <c r="R434" s="552"/>
      <c r="S434" s="552"/>
      <c r="T434" s="552"/>
      <c r="U434" s="552"/>
      <c r="V434" s="553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37.878787878787875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38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0.45448</v>
      </c>
      <c r="AA434" s="546"/>
      <c r="AB434" s="546"/>
      <c r="AC434" s="546"/>
    </row>
    <row r="435" spans="1:68" x14ac:dyDescent="0.2">
      <c r="A435" s="559"/>
      <c r="B435" s="559"/>
      <c r="C435" s="559"/>
      <c r="D435" s="559"/>
      <c r="E435" s="559"/>
      <c r="F435" s="559"/>
      <c r="G435" s="559"/>
      <c r="H435" s="559"/>
      <c r="I435" s="559"/>
      <c r="J435" s="559"/>
      <c r="K435" s="559"/>
      <c r="L435" s="559"/>
      <c r="M435" s="559"/>
      <c r="N435" s="559"/>
      <c r="O435" s="561"/>
      <c r="P435" s="551" t="s">
        <v>71</v>
      </c>
      <c r="Q435" s="552"/>
      <c r="R435" s="552"/>
      <c r="S435" s="552"/>
      <c r="T435" s="552"/>
      <c r="U435" s="552"/>
      <c r="V435" s="553"/>
      <c r="W435" s="37" t="s">
        <v>69</v>
      </c>
      <c r="X435" s="545">
        <f>IFERROR(SUM(X422:X433),"0")</f>
        <v>200</v>
      </c>
      <c r="Y435" s="545">
        <f>IFERROR(SUM(Y422:Y433),"0")</f>
        <v>200.64000000000001</v>
      </c>
      <c r="Z435" s="37"/>
      <c r="AA435" s="546"/>
      <c r="AB435" s="546"/>
      <c r="AC435" s="546"/>
    </row>
    <row r="436" spans="1:68" ht="14.25" hidden="1" customHeight="1" x14ac:dyDescent="0.25">
      <c r="A436" s="558" t="s">
        <v>135</v>
      </c>
      <c r="B436" s="559"/>
      <c r="C436" s="559"/>
      <c r="D436" s="559"/>
      <c r="E436" s="559"/>
      <c r="F436" s="559"/>
      <c r="G436" s="559"/>
      <c r="H436" s="559"/>
      <c r="I436" s="559"/>
      <c r="J436" s="559"/>
      <c r="K436" s="559"/>
      <c r="L436" s="559"/>
      <c r="M436" s="559"/>
      <c r="N436" s="559"/>
      <c r="O436" s="559"/>
      <c r="P436" s="559"/>
      <c r="Q436" s="559"/>
      <c r="R436" s="559"/>
      <c r="S436" s="559"/>
      <c r="T436" s="559"/>
      <c r="U436" s="559"/>
      <c r="V436" s="559"/>
      <c r="W436" s="559"/>
      <c r="X436" s="559"/>
      <c r="Y436" s="559"/>
      <c r="Z436" s="559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9">
        <v>4607091388930</v>
      </c>
      <c r="E437" s="550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67"/>
      <c r="R437" s="567"/>
      <c r="S437" s="567"/>
      <c r="T437" s="568"/>
      <c r="U437" s="34"/>
      <c r="V437" s="34"/>
      <c r="W437" s="35" t="s">
        <v>69</v>
      </c>
      <c r="X437" s="543">
        <v>100</v>
      </c>
      <c r="Y437" s="544">
        <f>IFERROR(IF(X437="",0,CEILING((X437/$H437),1)*$H437),"")</f>
        <v>100.32000000000001</v>
      </c>
      <c r="Z437" s="36">
        <f>IFERROR(IF(Y437=0,"",ROUNDUP(Y437/H437,0)*0.01196),"")</f>
        <v>0.22724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106.81818181818181</v>
      </c>
      <c r="BN437" s="64">
        <f>IFERROR(Y437*I437/H437,"0")</f>
        <v>107.16</v>
      </c>
      <c r="BO437" s="64">
        <f>IFERROR(1/J437*(X437/H437),"0")</f>
        <v>0.18210955710955709</v>
      </c>
      <c r="BP437" s="64">
        <f>IFERROR(1/J437*(Y437/H437),"0")</f>
        <v>0.18269230769230771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4301020384</v>
      </c>
      <c r="D438" s="549">
        <v>4680115886407</v>
      </c>
      <c r="E438" s="550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67"/>
      <c r="R438" s="567"/>
      <c r="S438" s="567"/>
      <c r="T438" s="568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4301020385</v>
      </c>
      <c r="D439" s="549">
        <v>4680115880054</v>
      </c>
      <c r="E439" s="550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61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67"/>
      <c r="R439" s="567"/>
      <c r="S439" s="567"/>
      <c r="T439" s="568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9"/>
      <c r="C440" s="559"/>
      <c r="D440" s="559"/>
      <c r="E440" s="559"/>
      <c r="F440" s="559"/>
      <c r="G440" s="559"/>
      <c r="H440" s="559"/>
      <c r="I440" s="559"/>
      <c r="J440" s="559"/>
      <c r="K440" s="559"/>
      <c r="L440" s="559"/>
      <c r="M440" s="559"/>
      <c r="N440" s="559"/>
      <c r="O440" s="561"/>
      <c r="P440" s="551" t="s">
        <v>71</v>
      </c>
      <c r="Q440" s="552"/>
      <c r="R440" s="552"/>
      <c r="S440" s="552"/>
      <c r="T440" s="552"/>
      <c r="U440" s="552"/>
      <c r="V440" s="553"/>
      <c r="W440" s="37" t="s">
        <v>72</v>
      </c>
      <c r="X440" s="545">
        <f>IFERROR(X437/H437,"0")+IFERROR(X438/H438,"0")+IFERROR(X439/H439,"0")</f>
        <v>18.939393939393938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0.22724</v>
      </c>
      <c r="AA440" s="546"/>
      <c r="AB440" s="546"/>
      <c r="AC440" s="546"/>
    </row>
    <row r="441" spans="1:68" x14ac:dyDescent="0.2">
      <c r="A441" s="559"/>
      <c r="B441" s="559"/>
      <c r="C441" s="559"/>
      <c r="D441" s="559"/>
      <c r="E441" s="559"/>
      <c r="F441" s="559"/>
      <c r="G441" s="559"/>
      <c r="H441" s="559"/>
      <c r="I441" s="559"/>
      <c r="J441" s="559"/>
      <c r="K441" s="559"/>
      <c r="L441" s="559"/>
      <c r="M441" s="559"/>
      <c r="N441" s="559"/>
      <c r="O441" s="561"/>
      <c r="P441" s="551" t="s">
        <v>71</v>
      </c>
      <c r="Q441" s="552"/>
      <c r="R441" s="552"/>
      <c r="S441" s="552"/>
      <c r="T441" s="552"/>
      <c r="U441" s="552"/>
      <c r="V441" s="553"/>
      <c r="W441" s="37" t="s">
        <v>69</v>
      </c>
      <c r="X441" s="545">
        <f>IFERROR(SUM(X437:X439),"0")</f>
        <v>100</v>
      </c>
      <c r="Y441" s="545">
        <f>IFERROR(SUM(Y437:Y439),"0")</f>
        <v>100.32000000000001</v>
      </c>
      <c r="Z441" s="37"/>
      <c r="AA441" s="546"/>
      <c r="AB441" s="546"/>
      <c r="AC441" s="546"/>
    </row>
    <row r="442" spans="1:68" ht="14.25" hidden="1" customHeight="1" x14ac:dyDescent="0.25">
      <c r="A442" s="558" t="s">
        <v>64</v>
      </c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59"/>
      <c r="P442" s="559"/>
      <c r="Q442" s="559"/>
      <c r="R442" s="559"/>
      <c r="S442" s="559"/>
      <c r="T442" s="559"/>
      <c r="U442" s="559"/>
      <c r="V442" s="559"/>
      <c r="W442" s="559"/>
      <c r="X442" s="559"/>
      <c r="Y442" s="559"/>
      <c r="Z442" s="559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9">
        <v>4680115883116</v>
      </c>
      <c r="E443" s="550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86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67"/>
      <c r="R443" s="567"/>
      <c r="S443" s="567"/>
      <c r="T443" s="568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hidden="1" customHeight="1" x14ac:dyDescent="0.25">
      <c r="A444" s="54" t="s">
        <v>681</v>
      </c>
      <c r="B444" s="54" t="s">
        <v>682</v>
      </c>
      <c r="C444" s="31">
        <v>4301031350</v>
      </c>
      <c r="D444" s="549">
        <v>4680115883093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6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67"/>
      <c r="R444" s="567"/>
      <c r="S444" s="567"/>
      <c r="T444" s="568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4301031353</v>
      </c>
      <c r="D445" s="549">
        <v>4680115883109</v>
      </c>
      <c r="E445" s="550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8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67"/>
      <c r="R445" s="567"/>
      <c r="S445" s="567"/>
      <c r="T445" s="568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687</v>
      </c>
      <c r="B446" s="54" t="s">
        <v>688</v>
      </c>
      <c r="C446" s="31">
        <v>4301031419</v>
      </c>
      <c r="D446" s="549">
        <v>4680115882072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2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67"/>
      <c r="R446" s="567"/>
      <c r="S446" s="567"/>
      <c r="T446" s="568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9">
        <v>4680115882102</v>
      </c>
      <c r="E447" s="550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57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67"/>
      <c r="R447" s="567"/>
      <c r="S447" s="567"/>
      <c r="T447" s="568"/>
      <c r="U447" s="34"/>
      <c r="V447" s="34"/>
      <c r="W447" s="35" t="s">
        <v>69</v>
      </c>
      <c r="X447" s="543">
        <v>30</v>
      </c>
      <c r="Y447" s="544">
        <f t="shared" si="49"/>
        <v>33.6</v>
      </c>
      <c r="Z447" s="36">
        <f>IFERROR(IF(Y447=0,"",ROUNDUP(Y447/H447,0)*0.00902),"")</f>
        <v>6.3140000000000002E-2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41.812500000000007</v>
      </c>
      <c r="BN447" s="64">
        <f t="shared" si="51"/>
        <v>46.830000000000005</v>
      </c>
      <c r="BO447" s="64">
        <f t="shared" si="52"/>
        <v>4.7348484848484848E-2</v>
      </c>
      <c r="BP447" s="64">
        <f t="shared" si="53"/>
        <v>5.3030303030303039E-2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4301031417</v>
      </c>
      <c r="D448" s="549">
        <v>4680115882096</v>
      </c>
      <c r="E448" s="550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67"/>
      <c r="R448" s="567"/>
      <c r="S448" s="567"/>
      <c r="T448" s="568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1"/>
      <c r="P449" s="551" t="s">
        <v>71</v>
      </c>
      <c r="Q449" s="552"/>
      <c r="R449" s="552"/>
      <c r="S449" s="552"/>
      <c r="T449" s="552"/>
      <c r="U449" s="552"/>
      <c r="V449" s="553"/>
      <c r="W449" s="37" t="s">
        <v>72</v>
      </c>
      <c r="X449" s="545">
        <f>IFERROR(X443/H443,"0")+IFERROR(X444/H444,"0")+IFERROR(X445/H445,"0")+IFERROR(X446/H446,"0")+IFERROR(X447/H447,"0")+IFERROR(X448/H448,"0")</f>
        <v>11.931818181818182</v>
      </c>
      <c r="Y449" s="545">
        <f>IFERROR(Y443/H443,"0")+IFERROR(Y444/H444,"0")+IFERROR(Y445/H445,"0")+IFERROR(Y446/H446,"0")+IFERROR(Y447/H447,"0")+IFERROR(Y448/H448,"0")</f>
        <v>13</v>
      </c>
      <c r="Z449" s="545">
        <f>IFERROR(IF(Z443="",0,Z443),"0")+IFERROR(IF(Z444="",0,Z444),"0")+IFERROR(IF(Z445="",0,Z445),"0")+IFERROR(IF(Z446="",0,Z446),"0")+IFERROR(IF(Z447="",0,Z447),"0")+IFERROR(IF(Z448="",0,Z448),"0")</f>
        <v>0.13490000000000002</v>
      </c>
      <c r="AA449" s="546"/>
      <c r="AB449" s="546"/>
      <c r="AC449" s="546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1"/>
      <c r="P450" s="551" t="s">
        <v>71</v>
      </c>
      <c r="Q450" s="552"/>
      <c r="R450" s="552"/>
      <c r="S450" s="552"/>
      <c r="T450" s="552"/>
      <c r="U450" s="552"/>
      <c r="V450" s="553"/>
      <c r="W450" s="37" t="s">
        <v>69</v>
      </c>
      <c r="X450" s="545">
        <f>IFERROR(SUM(X443:X448),"0")</f>
        <v>60</v>
      </c>
      <c r="Y450" s="545">
        <f>IFERROR(SUM(Y443:Y448),"0")</f>
        <v>65.28</v>
      </c>
      <c r="Z450" s="37"/>
      <c r="AA450" s="546"/>
      <c r="AB450" s="546"/>
      <c r="AC450" s="546"/>
    </row>
    <row r="451" spans="1:68" ht="14.25" hidden="1" customHeight="1" x14ac:dyDescent="0.25">
      <c r="A451" s="558" t="s">
        <v>73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39"/>
      <c r="AB451" s="539"/>
      <c r="AC451" s="539"/>
    </row>
    <row r="452" spans="1:68" ht="16.5" hidden="1" customHeight="1" x14ac:dyDescent="0.25">
      <c r="A452" s="54" t="s">
        <v>693</v>
      </c>
      <c r="B452" s="54" t="s">
        <v>694</v>
      </c>
      <c r="C452" s="31">
        <v>4301051232</v>
      </c>
      <c r="D452" s="549">
        <v>4607091383409</v>
      </c>
      <c r="E452" s="550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67"/>
      <c r="R452" s="567"/>
      <c r="S452" s="567"/>
      <c r="T452" s="568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696</v>
      </c>
      <c r="B453" s="54" t="s">
        <v>697</v>
      </c>
      <c r="C453" s="31">
        <v>4301051233</v>
      </c>
      <c r="D453" s="549">
        <v>4607091383416</v>
      </c>
      <c r="E453" s="550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67"/>
      <c r="R453" s="567"/>
      <c r="S453" s="567"/>
      <c r="T453" s="568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4301051064</v>
      </c>
      <c r="D454" s="549">
        <v>4680115883536</v>
      </c>
      <c r="E454" s="550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67"/>
      <c r="R454" s="567"/>
      <c r="S454" s="567"/>
      <c r="T454" s="568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9"/>
      <c r="C455" s="559"/>
      <c r="D455" s="559"/>
      <c r="E455" s="559"/>
      <c r="F455" s="559"/>
      <c r="G455" s="559"/>
      <c r="H455" s="559"/>
      <c r="I455" s="559"/>
      <c r="J455" s="559"/>
      <c r="K455" s="559"/>
      <c r="L455" s="559"/>
      <c r="M455" s="559"/>
      <c r="N455" s="559"/>
      <c r="O455" s="561"/>
      <c r="P455" s="551" t="s">
        <v>71</v>
      </c>
      <c r="Q455" s="552"/>
      <c r="R455" s="552"/>
      <c r="S455" s="552"/>
      <c r="T455" s="552"/>
      <c r="U455" s="552"/>
      <c r="V455" s="553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9"/>
      <c r="B456" s="559"/>
      <c r="C456" s="559"/>
      <c r="D456" s="559"/>
      <c r="E456" s="559"/>
      <c r="F456" s="559"/>
      <c r="G456" s="559"/>
      <c r="H456" s="559"/>
      <c r="I456" s="559"/>
      <c r="J456" s="559"/>
      <c r="K456" s="559"/>
      <c r="L456" s="559"/>
      <c r="M456" s="559"/>
      <c r="N456" s="559"/>
      <c r="O456" s="561"/>
      <c r="P456" s="551" t="s">
        <v>71</v>
      </c>
      <c r="Q456" s="552"/>
      <c r="R456" s="552"/>
      <c r="S456" s="552"/>
      <c r="T456" s="552"/>
      <c r="U456" s="552"/>
      <c r="V456" s="553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55" t="s">
        <v>702</v>
      </c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  <c r="O457" s="656"/>
      <c r="P457" s="656"/>
      <c r="Q457" s="656"/>
      <c r="R457" s="656"/>
      <c r="S457" s="656"/>
      <c r="T457" s="656"/>
      <c r="U457" s="656"/>
      <c r="V457" s="656"/>
      <c r="W457" s="656"/>
      <c r="X457" s="656"/>
      <c r="Y457" s="656"/>
      <c r="Z457" s="656"/>
      <c r="AA457" s="48"/>
      <c r="AB457" s="48"/>
      <c r="AC457" s="48"/>
    </row>
    <row r="458" spans="1:68" ht="16.5" hidden="1" customHeight="1" x14ac:dyDescent="0.25">
      <c r="A458" s="575" t="s">
        <v>702</v>
      </c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59"/>
      <c r="P458" s="559"/>
      <c r="Q458" s="559"/>
      <c r="R458" s="559"/>
      <c r="S458" s="559"/>
      <c r="T458" s="559"/>
      <c r="U458" s="559"/>
      <c r="V458" s="559"/>
      <c r="W458" s="559"/>
      <c r="X458" s="559"/>
      <c r="Y458" s="559"/>
      <c r="Z458" s="559"/>
      <c r="AA458" s="538"/>
      <c r="AB458" s="538"/>
      <c r="AC458" s="538"/>
    </row>
    <row r="459" spans="1:68" ht="14.25" hidden="1" customHeight="1" x14ac:dyDescent="0.25">
      <c r="A459" s="558" t="s">
        <v>99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39"/>
      <c r="AB459" s="539"/>
      <c r="AC459" s="539"/>
    </row>
    <row r="460" spans="1:68" ht="27" hidden="1" customHeight="1" x14ac:dyDescent="0.25">
      <c r="A460" s="54" t="s">
        <v>703</v>
      </c>
      <c r="B460" s="54" t="s">
        <v>704</v>
      </c>
      <c r="C460" s="31">
        <v>4301011763</v>
      </c>
      <c r="D460" s="549">
        <v>4640242181011</v>
      </c>
      <c r="E460" s="550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67"/>
      <c r="R460" s="567"/>
      <c r="S460" s="567"/>
      <c r="T460" s="568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4301011585</v>
      </c>
      <c r="D461" s="549">
        <v>4640242180441</v>
      </c>
      <c r="E461" s="550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67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67"/>
      <c r="R461" s="567"/>
      <c r="S461" s="567"/>
      <c r="T461" s="568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9">
        <v>4640242180564</v>
      </c>
      <c r="E462" s="550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8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67"/>
      <c r="R462" s="567"/>
      <c r="S462" s="567"/>
      <c r="T462" s="568"/>
      <c r="U462" s="34"/>
      <c r="V462" s="34"/>
      <c r="W462" s="35" t="s">
        <v>69</v>
      </c>
      <c r="X462" s="543">
        <v>20</v>
      </c>
      <c r="Y462" s="544">
        <f>IFERROR(IF(X462="",0,CEILING((X462/$H462),1)*$H462),"")</f>
        <v>24</v>
      </c>
      <c r="Z462" s="36">
        <f>IFERROR(IF(Y462=0,"",ROUNDUP(Y462/H462,0)*0.01898),"")</f>
        <v>3.7960000000000001E-2</v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20.725000000000001</v>
      </c>
      <c r="BN462" s="64">
        <f>IFERROR(Y462*I462/H462,"0")</f>
        <v>24.87</v>
      </c>
      <c r="BO462" s="64">
        <f>IFERROR(1/J462*(X462/H462),"0")</f>
        <v>2.6041666666666668E-2</v>
      </c>
      <c r="BP462" s="64">
        <f>IFERROR(1/J462*(Y462/H462),"0")</f>
        <v>3.125E-2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4301011764</v>
      </c>
      <c r="D463" s="549">
        <v>4640242181189</v>
      </c>
      <c r="E463" s="550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6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67"/>
      <c r="R463" s="567"/>
      <c r="S463" s="567"/>
      <c r="T463" s="568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1"/>
      <c r="P464" s="551" t="s">
        <v>71</v>
      </c>
      <c r="Q464" s="552"/>
      <c r="R464" s="552"/>
      <c r="S464" s="552"/>
      <c r="T464" s="552"/>
      <c r="U464" s="552"/>
      <c r="V464" s="553"/>
      <c r="W464" s="37" t="s">
        <v>72</v>
      </c>
      <c r="X464" s="545">
        <f>IFERROR(X460/H460,"0")+IFERROR(X461/H461,"0")+IFERROR(X462/H462,"0")+IFERROR(X463/H463,"0")</f>
        <v>1.6666666666666667</v>
      </c>
      <c r="Y464" s="545">
        <f>IFERROR(Y460/H460,"0")+IFERROR(Y461/H461,"0")+IFERROR(Y462/H462,"0")+IFERROR(Y463/H463,"0")</f>
        <v>2</v>
      </c>
      <c r="Z464" s="545">
        <f>IFERROR(IF(Z460="",0,Z460),"0")+IFERROR(IF(Z461="",0,Z461),"0")+IFERROR(IF(Z462="",0,Z462),"0")+IFERROR(IF(Z463="",0,Z463),"0")</f>
        <v>3.7960000000000001E-2</v>
      </c>
      <c r="AA464" s="546"/>
      <c r="AB464" s="546"/>
      <c r="AC464" s="546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1"/>
      <c r="P465" s="551" t="s">
        <v>71</v>
      </c>
      <c r="Q465" s="552"/>
      <c r="R465" s="552"/>
      <c r="S465" s="552"/>
      <c r="T465" s="552"/>
      <c r="U465" s="552"/>
      <c r="V465" s="553"/>
      <c r="W465" s="37" t="s">
        <v>69</v>
      </c>
      <c r="X465" s="545">
        <f>IFERROR(SUM(X460:X463),"0")</f>
        <v>20</v>
      </c>
      <c r="Y465" s="545">
        <f>IFERROR(SUM(Y460:Y463),"0")</f>
        <v>24</v>
      </c>
      <c r="Z465" s="37"/>
      <c r="AA465" s="546"/>
      <c r="AB465" s="546"/>
      <c r="AC465" s="546"/>
    </row>
    <row r="466" spans="1:68" ht="14.25" hidden="1" customHeight="1" x14ac:dyDescent="0.25">
      <c r="A466" s="558" t="s">
        <v>135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39"/>
      <c r="AB466" s="539"/>
      <c r="AC466" s="539"/>
    </row>
    <row r="467" spans="1:68" ht="27" hidden="1" customHeight="1" x14ac:dyDescent="0.25">
      <c r="A467" s="54" t="s">
        <v>714</v>
      </c>
      <c r="B467" s="54" t="s">
        <v>715</v>
      </c>
      <c r="C467" s="31">
        <v>4301020400</v>
      </c>
      <c r="D467" s="549">
        <v>4640242180519</v>
      </c>
      <c r="E467" s="550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7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67"/>
      <c r="R467" s="567"/>
      <c r="S467" s="567"/>
      <c r="T467" s="568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4301020260</v>
      </c>
      <c r="D468" s="549">
        <v>4640242180526</v>
      </c>
      <c r="E468" s="550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84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67"/>
      <c r="R468" s="567"/>
      <c r="S468" s="567"/>
      <c r="T468" s="568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4301020295</v>
      </c>
      <c r="D469" s="549">
        <v>4640242181363</v>
      </c>
      <c r="E469" s="550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7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67"/>
      <c r="R469" s="567"/>
      <c r="S469" s="567"/>
      <c r="T469" s="568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9"/>
      <c r="C470" s="559"/>
      <c r="D470" s="559"/>
      <c r="E470" s="559"/>
      <c r="F470" s="559"/>
      <c r="G470" s="559"/>
      <c r="H470" s="559"/>
      <c r="I470" s="559"/>
      <c r="J470" s="559"/>
      <c r="K470" s="559"/>
      <c r="L470" s="559"/>
      <c r="M470" s="559"/>
      <c r="N470" s="559"/>
      <c r="O470" s="561"/>
      <c r="P470" s="551" t="s">
        <v>71</v>
      </c>
      <c r="Q470" s="552"/>
      <c r="R470" s="552"/>
      <c r="S470" s="552"/>
      <c r="T470" s="552"/>
      <c r="U470" s="552"/>
      <c r="V470" s="553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9"/>
      <c r="B471" s="559"/>
      <c r="C471" s="559"/>
      <c r="D471" s="559"/>
      <c r="E471" s="559"/>
      <c r="F471" s="559"/>
      <c r="G471" s="559"/>
      <c r="H471" s="559"/>
      <c r="I471" s="559"/>
      <c r="J471" s="559"/>
      <c r="K471" s="559"/>
      <c r="L471" s="559"/>
      <c r="M471" s="559"/>
      <c r="N471" s="559"/>
      <c r="O471" s="561"/>
      <c r="P471" s="551" t="s">
        <v>71</v>
      </c>
      <c r="Q471" s="552"/>
      <c r="R471" s="552"/>
      <c r="S471" s="552"/>
      <c r="T471" s="552"/>
      <c r="U471" s="552"/>
      <c r="V471" s="553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8" t="s">
        <v>64</v>
      </c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59"/>
      <c r="P472" s="559"/>
      <c r="Q472" s="559"/>
      <c r="R472" s="559"/>
      <c r="S472" s="559"/>
      <c r="T472" s="559"/>
      <c r="U472" s="559"/>
      <c r="V472" s="559"/>
      <c r="W472" s="559"/>
      <c r="X472" s="559"/>
      <c r="Y472" s="559"/>
      <c r="Z472" s="559"/>
      <c r="AA472" s="539"/>
      <c r="AB472" s="539"/>
      <c r="AC472" s="539"/>
    </row>
    <row r="473" spans="1:68" ht="27" hidden="1" customHeight="1" x14ac:dyDescent="0.25">
      <c r="A473" s="54" t="s">
        <v>723</v>
      </c>
      <c r="B473" s="54" t="s">
        <v>724</v>
      </c>
      <c r="C473" s="31">
        <v>4301031280</v>
      </c>
      <c r="D473" s="549">
        <v>4640242180816</v>
      </c>
      <c r="E473" s="550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82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67"/>
      <c r="R473" s="567"/>
      <c r="S473" s="567"/>
      <c r="T473" s="568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4301031244</v>
      </c>
      <c r="D474" s="549">
        <v>4640242180595</v>
      </c>
      <c r="E474" s="550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79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67"/>
      <c r="R474" s="567"/>
      <c r="S474" s="567"/>
      <c r="T474" s="568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61"/>
      <c r="P475" s="551" t="s">
        <v>71</v>
      </c>
      <c r="Q475" s="552"/>
      <c r="R475" s="552"/>
      <c r="S475" s="552"/>
      <c r="T475" s="552"/>
      <c r="U475" s="552"/>
      <c r="V475" s="553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9"/>
      <c r="B476" s="559"/>
      <c r="C476" s="559"/>
      <c r="D476" s="559"/>
      <c r="E476" s="559"/>
      <c r="F476" s="559"/>
      <c r="G476" s="559"/>
      <c r="H476" s="559"/>
      <c r="I476" s="559"/>
      <c r="J476" s="559"/>
      <c r="K476" s="559"/>
      <c r="L476" s="559"/>
      <c r="M476" s="559"/>
      <c r="N476" s="559"/>
      <c r="O476" s="561"/>
      <c r="P476" s="551" t="s">
        <v>71</v>
      </c>
      <c r="Q476" s="552"/>
      <c r="R476" s="552"/>
      <c r="S476" s="552"/>
      <c r="T476" s="552"/>
      <c r="U476" s="552"/>
      <c r="V476" s="553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8" t="s">
        <v>73</v>
      </c>
      <c r="B477" s="559"/>
      <c r="C477" s="559"/>
      <c r="D477" s="559"/>
      <c r="E477" s="559"/>
      <c r="F477" s="559"/>
      <c r="G477" s="559"/>
      <c r="H477" s="559"/>
      <c r="I477" s="559"/>
      <c r="J477" s="559"/>
      <c r="K477" s="559"/>
      <c r="L477" s="559"/>
      <c r="M477" s="559"/>
      <c r="N477" s="559"/>
      <c r="O477" s="559"/>
      <c r="P477" s="559"/>
      <c r="Q477" s="559"/>
      <c r="R477" s="559"/>
      <c r="S477" s="559"/>
      <c r="T477" s="559"/>
      <c r="U477" s="559"/>
      <c r="V477" s="559"/>
      <c r="W477" s="559"/>
      <c r="X477" s="559"/>
      <c r="Y477" s="559"/>
      <c r="Z477" s="559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9">
        <v>4640242180533</v>
      </c>
      <c r="E478" s="550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6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67"/>
      <c r="R478" s="567"/>
      <c r="S478" s="567"/>
      <c r="T478" s="568"/>
      <c r="U478" s="34"/>
      <c r="V478" s="34"/>
      <c r="W478" s="35" t="s">
        <v>69</v>
      </c>
      <c r="X478" s="543">
        <v>400</v>
      </c>
      <c r="Y478" s="544">
        <f>IFERROR(IF(X478="",0,CEILING((X478/$H478),1)*$H478),"")</f>
        <v>405</v>
      </c>
      <c r="Z478" s="36">
        <f>IFERROR(IF(Y478=0,"",ROUNDUP(Y478/H478,0)*0.01898),"")</f>
        <v>0.85409999999999997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423.06666666666666</v>
      </c>
      <c r="BN478" s="64">
        <f>IFERROR(Y478*I478/H478,"0")</f>
        <v>428.35500000000002</v>
      </c>
      <c r="BO478" s="64">
        <f>IFERROR(1/J478*(X478/H478),"0")</f>
        <v>0.69444444444444442</v>
      </c>
      <c r="BP478" s="64">
        <f>IFERROR(1/J478*(Y478/H478),"0")</f>
        <v>0.703125</v>
      </c>
    </row>
    <row r="479" spans="1:68" x14ac:dyDescent="0.2">
      <c r="A479" s="560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1"/>
      <c r="P479" s="551" t="s">
        <v>71</v>
      </c>
      <c r="Q479" s="552"/>
      <c r="R479" s="552"/>
      <c r="S479" s="552"/>
      <c r="T479" s="552"/>
      <c r="U479" s="552"/>
      <c r="V479" s="553"/>
      <c r="W479" s="37" t="s">
        <v>72</v>
      </c>
      <c r="X479" s="545">
        <f>IFERROR(X478/H478,"0")</f>
        <v>44.444444444444443</v>
      </c>
      <c r="Y479" s="545">
        <f>IFERROR(Y478/H478,"0")</f>
        <v>45</v>
      </c>
      <c r="Z479" s="545">
        <f>IFERROR(IF(Z478="",0,Z478),"0")</f>
        <v>0.85409999999999997</v>
      </c>
      <c r="AA479" s="546"/>
      <c r="AB479" s="546"/>
      <c r="AC479" s="546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1"/>
      <c r="P480" s="551" t="s">
        <v>71</v>
      </c>
      <c r="Q480" s="552"/>
      <c r="R480" s="552"/>
      <c r="S480" s="552"/>
      <c r="T480" s="552"/>
      <c r="U480" s="552"/>
      <c r="V480" s="553"/>
      <c r="W480" s="37" t="s">
        <v>69</v>
      </c>
      <c r="X480" s="545">
        <f>IFERROR(SUM(X478:X478),"0")</f>
        <v>400</v>
      </c>
      <c r="Y480" s="545">
        <f>IFERROR(SUM(Y478:Y478),"0")</f>
        <v>405</v>
      </c>
      <c r="Z480" s="37"/>
      <c r="AA480" s="546"/>
      <c r="AB480" s="546"/>
      <c r="AC480" s="546"/>
    </row>
    <row r="481" spans="1:68" ht="14.25" hidden="1" customHeight="1" x14ac:dyDescent="0.25">
      <c r="A481" s="558" t="s">
        <v>165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39"/>
      <c r="AB481" s="539"/>
      <c r="AC481" s="539"/>
    </row>
    <row r="482" spans="1:68" ht="27" hidden="1" customHeight="1" x14ac:dyDescent="0.25">
      <c r="A482" s="54" t="s">
        <v>732</v>
      </c>
      <c r="B482" s="54" t="s">
        <v>733</v>
      </c>
      <c r="C482" s="31">
        <v>4301060491</v>
      </c>
      <c r="D482" s="549">
        <v>4640242180120</v>
      </c>
      <c r="E482" s="550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7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67"/>
      <c r="R482" s="567"/>
      <c r="S482" s="567"/>
      <c r="T482" s="568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4301060493</v>
      </c>
      <c r="D483" s="549">
        <v>4640242180137</v>
      </c>
      <c r="E483" s="550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67"/>
      <c r="R483" s="567"/>
      <c r="S483" s="567"/>
      <c r="T483" s="568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1"/>
      <c r="P484" s="551" t="s">
        <v>71</v>
      </c>
      <c r="Q484" s="552"/>
      <c r="R484" s="552"/>
      <c r="S484" s="552"/>
      <c r="T484" s="552"/>
      <c r="U484" s="552"/>
      <c r="V484" s="553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1"/>
      <c r="P485" s="551" t="s">
        <v>71</v>
      </c>
      <c r="Q485" s="552"/>
      <c r="R485" s="552"/>
      <c r="S485" s="552"/>
      <c r="T485" s="552"/>
      <c r="U485" s="552"/>
      <c r="V485" s="553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75" t="s">
        <v>738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38"/>
      <c r="AB486" s="538"/>
      <c r="AC486" s="538"/>
    </row>
    <row r="487" spans="1:68" ht="14.25" hidden="1" customHeight="1" x14ac:dyDescent="0.25">
      <c r="A487" s="558" t="s">
        <v>135</v>
      </c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59"/>
      <c r="P487" s="559"/>
      <c r="Q487" s="559"/>
      <c r="R487" s="559"/>
      <c r="S487" s="559"/>
      <c r="T487" s="559"/>
      <c r="U487" s="559"/>
      <c r="V487" s="559"/>
      <c r="W487" s="559"/>
      <c r="X487" s="559"/>
      <c r="Y487" s="559"/>
      <c r="Z487" s="559"/>
      <c r="AA487" s="539"/>
      <c r="AB487" s="539"/>
      <c r="AC487" s="539"/>
    </row>
    <row r="488" spans="1:68" ht="27" hidden="1" customHeight="1" x14ac:dyDescent="0.25">
      <c r="A488" s="54" t="s">
        <v>739</v>
      </c>
      <c r="B488" s="54" t="s">
        <v>740</v>
      </c>
      <c r="C488" s="31">
        <v>4301020314</v>
      </c>
      <c r="D488" s="549">
        <v>4640242180090</v>
      </c>
      <c r="E488" s="550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66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67"/>
      <c r="R488" s="567"/>
      <c r="S488" s="567"/>
      <c r="T488" s="568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1"/>
      <c r="P489" s="551" t="s">
        <v>71</v>
      </c>
      <c r="Q489" s="552"/>
      <c r="R489" s="552"/>
      <c r="S489" s="552"/>
      <c r="T489" s="552"/>
      <c r="U489" s="552"/>
      <c r="V489" s="553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9"/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61"/>
      <c r="P490" s="551" t="s">
        <v>71</v>
      </c>
      <c r="Q490" s="552"/>
      <c r="R490" s="552"/>
      <c r="S490" s="552"/>
      <c r="T490" s="552"/>
      <c r="U490" s="552"/>
      <c r="V490" s="553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604"/>
      <c r="B491" s="559"/>
      <c r="C491" s="559"/>
      <c r="D491" s="559"/>
      <c r="E491" s="559"/>
      <c r="F491" s="559"/>
      <c r="G491" s="559"/>
      <c r="H491" s="559"/>
      <c r="I491" s="559"/>
      <c r="J491" s="559"/>
      <c r="K491" s="559"/>
      <c r="L491" s="559"/>
      <c r="M491" s="559"/>
      <c r="N491" s="559"/>
      <c r="O491" s="605"/>
      <c r="P491" s="562" t="s">
        <v>742</v>
      </c>
      <c r="Q491" s="563"/>
      <c r="R491" s="563"/>
      <c r="S491" s="563"/>
      <c r="T491" s="563"/>
      <c r="U491" s="563"/>
      <c r="V491" s="564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5008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5104.0600000000004</v>
      </c>
      <c r="Z491" s="37"/>
      <c r="AA491" s="546"/>
      <c r="AB491" s="546"/>
      <c r="AC491" s="546"/>
    </row>
    <row r="492" spans="1:68" x14ac:dyDescent="0.2">
      <c r="A492" s="559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605"/>
      <c r="P492" s="562" t="s">
        <v>743</v>
      </c>
      <c r="Q492" s="563"/>
      <c r="R492" s="563"/>
      <c r="S492" s="563"/>
      <c r="T492" s="563"/>
      <c r="U492" s="563"/>
      <c r="V492" s="564"/>
      <c r="W492" s="37" t="s">
        <v>69</v>
      </c>
      <c r="X492" s="545">
        <f>IFERROR(SUM(BM22:BM488),"0")</f>
        <v>5356.5206301839926</v>
      </c>
      <c r="Y492" s="545">
        <f>IFERROR(SUM(BN22:BN488),"0")</f>
        <v>5459.768</v>
      </c>
      <c r="Z492" s="37"/>
      <c r="AA492" s="546"/>
      <c r="AB492" s="546"/>
      <c r="AC492" s="546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605"/>
      <c r="P493" s="562" t="s">
        <v>744</v>
      </c>
      <c r="Q493" s="563"/>
      <c r="R493" s="563"/>
      <c r="S493" s="563"/>
      <c r="T493" s="563"/>
      <c r="U493" s="563"/>
      <c r="V493" s="564"/>
      <c r="W493" s="37" t="s">
        <v>745</v>
      </c>
      <c r="X493" s="38">
        <f>ROUNDUP(SUM(BO22:BO488),0)</f>
        <v>10</v>
      </c>
      <c r="Y493" s="38">
        <f>ROUNDUP(SUM(BP22:BP488),0)</f>
        <v>10</v>
      </c>
      <c r="Z493" s="37"/>
      <c r="AA493" s="546"/>
      <c r="AB493" s="546"/>
      <c r="AC493" s="546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605"/>
      <c r="P494" s="562" t="s">
        <v>746</v>
      </c>
      <c r="Q494" s="563"/>
      <c r="R494" s="563"/>
      <c r="S494" s="563"/>
      <c r="T494" s="563"/>
      <c r="U494" s="563"/>
      <c r="V494" s="564"/>
      <c r="W494" s="37" t="s">
        <v>69</v>
      </c>
      <c r="X494" s="545">
        <f>GrossWeightTotal+PalletQtyTotal*25</f>
        <v>5606.5206301839926</v>
      </c>
      <c r="Y494" s="545">
        <f>GrossWeightTotalR+PalletQtyTotalR*25</f>
        <v>5709.768</v>
      </c>
      <c r="Z494" s="37"/>
      <c r="AA494" s="546"/>
      <c r="AB494" s="546"/>
      <c r="AC494" s="546"/>
    </row>
    <row r="495" spans="1:68" x14ac:dyDescent="0.2">
      <c r="A495" s="559"/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605"/>
      <c r="P495" s="562" t="s">
        <v>747</v>
      </c>
      <c r="Q495" s="563"/>
      <c r="R495" s="563"/>
      <c r="S495" s="563"/>
      <c r="T495" s="563"/>
      <c r="U495" s="563"/>
      <c r="V495" s="564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1187.0135853928959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1206</v>
      </c>
      <c r="Z495" s="37"/>
      <c r="AA495" s="546"/>
      <c r="AB495" s="546"/>
      <c r="AC495" s="546"/>
    </row>
    <row r="496" spans="1:68" ht="14.25" hidden="1" customHeight="1" x14ac:dyDescent="0.2">
      <c r="A496" s="559"/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605"/>
      <c r="P496" s="562" t="s">
        <v>748</v>
      </c>
      <c r="Q496" s="563"/>
      <c r="R496" s="563"/>
      <c r="S496" s="563"/>
      <c r="T496" s="563"/>
      <c r="U496" s="563"/>
      <c r="V496" s="564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11.105930000000003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55" t="s">
        <v>97</v>
      </c>
      <c r="D498" s="556"/>
      <c r="E498" s="556"/>
      <c r="F498" s="556"/>
      <c r="G498" s="556"/>
      <c r="H498" s="557"/>
      <c r="I498" s="555" t="s">
        <v>250</v>
      </c>
      <c r="J498" s="556"/>
      <c r="K498" s="556"/>
      <c r="L498" s="556"/>
      <c r="M498" s="556"/>
      <c r="N498" s="556"/>
      <c r="O498" s="556"/>
      <c r="P498" s="556"/>
      <c r="Q498" s="556"/>
      <c r="R498" s="556"/>
      <c r="S498" s="557"/>
      <c r="T498" s="555" t="s">
        <v>536</v>
      </c>
      <c r="U498" s="557"/>
      <c r="V498" s="555" t="s">
        <v>586</v>
      </c>
      <c r="W498" s="556"/>
      <c r="X498" s="557"/>
      <c r="Y498" s="540" t="s">
        <v>638</v>
      </c>
      <c r="Z498" s="555" t="s">
        <v>702</v>
      </c>
      <c r="AA498" s="557"/>
      <c r="AB498" s="52"/>
      <c r="AC498" s="52"/>
      <c r="AF498" s="541"/>
    </row>
    <row r="499" spans="1:32" ht="14.25" customHeight="1" thickTop="1" x14ac:dyDescent="0.2">
      <c r="A499" s="606" t="s">
        <v>751</v>
      </c>
      <c r="B499" s="555" t="s">
        <v>63</v>
      </c>
      <c r="C499" s="555" t="s">
        <v>98</v>
      </c>
      <c r="D499" s="555" t="s">
        <v>116</v>
      </c>
      <c r="E499" s="555" t="s">
        <v>172</v>
      </c>
      <c r="F499" s="555" t="s">
        <v>191</v>
      </c>
      <c r="G499" s="555" t="s">
        <v>223</v>
      </c>
      <c r="H499" s="555" t="s">
        <v>97</v>
      </c>
      <c r="I499" s="555" t="s">
        <v>251</v>
      </c>
      <c r="J499" s="555" t="s">
        <v>292</v>
      </c>
      <c r="K499" s="555" t="s">
        <v>352</v>
      </c>
      <c r="L499" s="555" t="s">
        <v>395</v>
      </c>
      <c r="M499" s="555" t="s">
        <v>411</v>
      </c>
      <c r="N499" s="541"/>
      <c r="O499" s="555" t="s">
        <v>423</v>
      </c>
      <c r="P499" s="555" t="s">
        <v>433</v>
      </c>
      <c r="Q499" s="555" t="s">
        <v>443</v>
      </c>
      <c r="R499" s="555" t="s">
        <v>448</v>
      </c>
      <c r="S499" s="555" t="s">
        <v>526</v>
      </c>
      <c r="T499" s="555" t="s">
        <v>537</v>
      </c>
      <c r="U499" s="555" t="s">
        <v>571</v>
      </c>
      <c r="V499" s="555" t="s">
        <v>587</v>
      </c>
      <c r="W499" s="555" t="s">
        <v>619</v>
      </c>
      <c r="X499" s="555" t="s">
        <v>634</v>
      </c>
      <c r="Y499" s="555" t="s">
        <v>638</v>
      </c>
      <c r="Z499" s="555" t="s">
        <v>702</v>
      </c>
      <c r="AA499" s="555" t="s">
        <v>738</v>
      </c>
      <c r="AB499" s="52"/>
      <c r="AC499" s="52"/>
      <c r="AF499" s="541"/>
    </row>
    <row r="500" spans="1:32" ht="13.5" customHeight="1" thickBot="1" x14ac:dyDescent="0.25">
      <c r="A500" s="607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41"/>
      <c r="O500" s="574"/>
      <c r="P500" s="574"/>
      <c r="Q500" s="574"/>
      <c r="R500" s="574"/>
      <c r="S500" s="574"/>
      <c r="T500" s="574"/>
      <c r="U500" s="574"/>
      <c r="V500" s="574"/>
      <c r="W500" s="574"/>
      <c r="X500" s="574"/>
      <c r="Y500" s="574"/>
      <c r="Z500" s="574"/>
      <c r="AA500" s="574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135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198</v>
      </c>
      <c r="G501" s="46">
        <f>IFERROR(Y125*1,"0")+IFERROR(Y126*1,"0")+IFERROR(Y130*1,"0")+IFERROR(Y131*1,"0")+IFERROR(Y135*1,"0")+IFERROR(Y136*1,"0")</f>
        <v>95.52000000000001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296.10000000000002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1114.8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122.39999999999999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452.70000000000005</v>
      </c>
      <c r="S501" s="46">
        <f>IFERROR(Y335*1,"0")+IFERROR(Y336*1,"0")+IFERROR(Y337*1,"0")</f>
        <v>527.1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1182</v>
      </c>
      <c r="U501" s="46">
        <f>IFERROR(Y368*1,"0")+IFERROR(Y369*1,"0")+IFERROR(Y373*1,"0")+IFERROR(Y374*1,"0")+IFERROR(Y378*1,"0")+IFERROR(Y379*1,"0")</f>
        <v>84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8.4</v>
      </c>
      <c r="X501" s="46">
        <f>IFERROR(Y416*1,"0")</f>
        <v>40.799999999999997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366.24000000000007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429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7,01"/>
        <filter val="1,67"/>
        <filter val="10"/>
        <filter val="100,00"/>
        <filter val="11,93"/>
        <filter val="115,48"/>
        <filter val="12,00"/>
        <filter val="12,50"/>
        <filter val="120,00"/>
        <filter val="13,00"/>
        <filter val="13,33"/>
        <filter val="135,00"/>
        <filter val="161,49"/>
        <filter val="167,22"/>
        <filter val="17,50"/>
        <filter val="175,00"/>
        <filter val="18,94"/>
        <filter val="190,00"/>
        <filter val="20,00"/>
        <filter val="200,00"/>
        <filter val="23,33"/>
        <filter val="24,00"/>
        <filter val="250,00"/>
        <filter val="28,00"/>
        <filter val="28,33"/>
        <filter val="29,26"/>
        <filter val="292,50"/>
        <filter val="3,33"/>
        <filter val="30,00"/>
        <filter val="300,00"/>
        <filter val="32,00"/>
        <filter val="33,00"/>
        <filter val="33,33"/>
        <filter val="35,00"/>
        <filter val="350,00"/>
        <filter val="36,00"/>
        <filter val="37,88"/>
        <filter val="40,00"/>
        <filter val="400,00"/>
        <filter val="44,44"/>
        <filter val="45,00"/>
        <filter val="460,00"/>
        <filter val="47,00"/>
        <filter val="49,45"/>
        <filter val="5 008,00"/>
        <filter val="5 356,52"/>
        <filter val="5 606,52"/>
        <filter val="50,00"/>
        <filter val="52,00"/>
        <filter val="52,50"/>
        <filter val="525,00"/>
        <filter val="561,00"/>
        <filter val="6,25"/>
        <filter val="6,67"/>
        <filter val="60,00"/>
        <filter val="600,00"/>
        <filter val="68,00"/>
        <filter val="7,00"/>
        <filter val="70,00"/>
        <filter val="80,00"/>
        <filter val="90,00"/>
        <filter val="900,00"/>
      </filters>
    </filterColumn>
    <filterColumn colId="29" showButton="0"/>
    <filterColumn colId="30" showButton="0"/>
  </autoFilter>
  <mergeCells count="878"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00:V400"/>
    <mergeCell ref="W17:W18"/>
    <mergeCell ref="P96:V96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238:O239"/>
    <mergeCell ref="P432:T432"/>
    <mergeCell ref="D473:E473"/>
    <mergeCell ref="F499:F500"/>
    <mergeCell ref="H499:H500"/>
    <mergeCell ref="P332:V332"/>
    <mergeCell ref="A384:Z384"/>
    <mergeCell ref="A331:O332"/>
    <mergeCell ref="P217:V217"/>
    <mergeCell ref="A213:Z213"/>
    <mergeCell ref="P325:V325"/>
    <mergeCell ref="D378:E378"/>
    <mergeCell ref="D429:E429"/>
    <mergeCell ref="P485:V485"/>
    <mergeCell ref="P473:T473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316:T316"/>
    <mergeCell ref="D411:E41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0:Z50"/>
    <mergeCell ref="G499:G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D52:E52"/>
    <mergeCell ref="P110:V110"/>
    <mergeCell ref="A98:Z98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D114:E114"/>
    <mergeCell ref="D51:E51"/>
    <mergeCell ref="A140:Z140"/>
    <mergeCell ref="P95:T95"/>
    <mergeCell ref="D53:E53"/>
    <mergeCell ref="P90:V90"/>
    <mergeCell ref="A151:Z151"/>
    <mergeCell ref="D142:E142"/>
    <mergeCell ref="A84:Z84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2025-10-23T11:14:23Z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