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D418868-3963-415B-8127-C2FA70D1310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заказа'!$X$493:$X$493</definedName>
    <definedName name="GrossWeightTotalR">'Бланк заказа'!$Y$493:$Y$493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заказа'!$X$494:$X$494</definedName>
    <definedName name="PalletQtyTotalR">'Бланк заказа'!$Y$494:$Y$494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заказа'!$B$405:$B$405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заказа'!$B$412:$B$412</definedName>
    <definedName name="ProductId197">'Бланк заказа'!$B$417:$B$417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заказа'!$B$434:$B$434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заказа'!$B$440:$B$440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заказа'!$B$449:$B$449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заказа'!$B$455:$B$455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заказа'!$B$464:$B$464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заказа'!$B$474:$B$474</definedName>
    <definedName name="ProductId23">'Бланк заказа'!$B$68:$B$68</definedName>
    <definedName name="ProductId230">'Бланк заказа'!$B$475:$B$475</definedName>
    <definedName name="ProductId231">'Бланк заказа'!$B$479:$B$479</definedName>
    <definedName name="ProductId232">'Бланк заказа'!$B$483:$B$483</definedName>
    <definedName name="ProductId233">'Бланк заказа'!$B$484:$B$484</definedName>
    <definedName name="ProductId234">'Бланк заказа'!$B$489:$B$489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заказа'!$X$405:$X$405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заказа'!$X$412:$X$412</definedName>
    <definedName name="SalesQty197">'Бланк заказа'!$X$417:$X$417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заказа'!$X$434:$X$434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заказа'!$X$440:$X$440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заказа'!$X$449:$X$449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заказа'!$X$455:$X$455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заказа'!$X$464:$X$464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заказа'!$X$474:$X$474</definedName>
    <definedName name="SalesQty23">'Бланк заказа'!$X$68:$X$68</definedName>
    <definedName name="SalesQty230">'Бланк заказа'!$X$475:$X$475</definedName>
    <definedName name="SalesQty231">'Бланк заказа'!$X$479:$X$479</definedName>
    <definedName name="SalesQty232">'Бланк заказа'!$X$483:$X$483</definedName>
    <definedName name="SalesQty233">'Бланк заказа'!$X$484:$X$484</definedName>
    <definedName name="SalesQty234">'Бланк заказа'!$X$489:$X$489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заказа'!$Y$405:$Y$405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заказа'!$Y$412:$Y$412</definedName>
    <definedName name="SalesRoundBox197">'Бланк заказа'!$Y$417:$Y$417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заказа'!$Y$434:$Y$434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заказа'!$Y$440:$Y$440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заказа'!$Y$449:$Y$449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заказа'!$Y$455:$Y$455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заказа'!$Y$464:$Y$464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заказа'!$Y$474:$Y$474</definedName>
    <definedName name="SalesRoundBox23">'Бланк заказа'!$Y$68:$Y$68</definedName>
    <definedName name="SalesRoundBox230">'Бланк заказа'!$Y$475:$Y$475</definedName>
    <definedName name="SalesRoundBox231">'Бланк заказа'!$Y$479:$Y$479</definedName>
    <definedName name="SalesRoundBox232">'Бланк заказа'!$Y$483:$Y$483</definedName>
    <definedName name="SalesRoundBox233">'Бланк заказа'!$Y$484:$Y$484</definedName>
    <definedName name="SalesRoundBox234">'Бланк заказа'!$Y$489:$Y$489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заказа'!$W$405:$W$405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заказа'!$W$412:$W$412</definedName>
    <definedName name="UnitOfMeasure197">'Бланк заказа'!$W$417:$W$417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заказа'!$W$434:$W$434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заказа'!$W$440:$W$440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заказа'!$W$449:$W$449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заказа'!$W$455:$W$455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заказа'!$W$464:$W$464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заказа'!$W$474:$W$474</definedName>
    <definedName name="UnitOfMeasure23">'Бланк заказа'!$W$68:$W$68</definedName>
    <definedName name="UnitOfMeasure230">'Бланк заказа'!$W$475:$W$475</definedName>
    <definedName name="UnitOfMeasure231">'Бланк заказа'!$W$479:$W$479</definedName>
    <definedName name="UnitOfMeasure232">'Бланк заказа'!$W$483:$W$483</definedName>
    <definedName name="UnitOfMeasure233">'Бланк заказа'!$W$484:$W$484</definedName>
    <definedName name="UnitOfMeasure234">'Бланк заказа'!$W$489:$W$489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1" i="1" l="1"/>
  <c r="X490" i="1"/>
  <c r="BO489" i="1"/>
  <c r="BM489" i="1"/>
  <c r="Y489" i="1"/>
  <c r="AA502" i="1" s="1"/>
  <c r="P489" i="1"/>
  <c r="X486" i="1"/>
  <c r="Y485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Z423" i="1"/>
  <c r="Y423" i="1"/>
  <c r="P423" i="1"/>
  <c r="X419" i="1"/>
  <c r="Y418" i="1"/>
  <c r="X418" i="1"/>
  <c r="BP417" i="1"/>
  <c r="BO417" i="1"/>
  <c r="BN417" i="1"/>
  <c r="BM417" i="1"/>
  <c r="Z417" i="1"/>
  <c r="Z418" i="1" s="1"/>
  <c r="Y417" i="1"/>
  <c r="X502" i="1" s="1"/>
  <c r="P417" i="1"/>
  <c r="X414" i="1"/>
  <c r="X413" i="1"/>
  <c r="BO412" i="1"/>
  <c r="BN412" i="1"/>
  <c r="BM412" i="1"/>
  <c r="Z412" i="1"/>
  <c r="Y412" i="1"/>
  <c r="BP412" i="1" s="1"/>
  <c r="P412" i="1"/>
  <c r="BO411" i="1"/>
  <c r="BM411" i="1"/>
  <c r="Y411" i="1"/>
  <c r="BP411" i="1" s="1"/>
  <c r="P411" i="1"/>
  <c r="BO410" i="1"/>
  <c r="BM410" i="1"/>
  <c r="Y410" i="1"/>
  <c r="P410" i="1"/>
  <c r="BO409" i="1"/>
  <c r="BM409" i="1"/>
  <c r="Y409" i="1"/>
  <c r="Y414" i="1" s="1"/>
  <c r="P409" i="1"/>
  <c r="X407" i="1"/>
  <c r="X406" i="1"/>
  <c r="BO405" i="1"/>
  <c r="BM405" i="1"/>
  <c r="Y405" i="1"/>
  <c r="W502" i="1" s="1"/>
  <c r="P405" i="1"/>
  <c r="X402" i="1"/>
  <c r="X401" i="1"/>
  <c r="BO400" i="1"/>
  <c r="BM400" i="1"/>
  <c r="Y400" i="1"/>
  <c r="BP400" i="1" s="1"/>
  <c r="P400" i="1"/>
  <c r="BO399" i="1"/>
  <c r="BM399" i="1"/>
  <c r="Y399" i="1"/>
  <c r="P399" i="1"/>
  <c r="X397" i="1"/>
  <c r="X396" i="1"/>
  <c r="BO395" i="1"/>
  <c r="BM395" i="1"/>
  <c r="Y395" i="1"/>
  <c r="P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BP390" i="1" s="1"/>
  <c r="P390" i="1"/>
  <c r="BO389" i="1"/>
  <c r="BM389" i="1"/>
  <c r="Y389" i="1"/>
  <c r="P389" i="1"/>
  <c r="BO388" i="1"/>
  <c r="BM388" i="1"/>
  <c r="Y388" i="1"/>
  <c r="BP388" i="1" s="1"/>
  <c r="P388" i="1"/>
  <c r="BO387" i="1"/>
  <c r="BM387" i="1"/>
  <c r="Y387" i="1"/>
  <c r="P387" i="1"/>
  <c r="BO386" i="1"/>
  <c r="BM386" i="1"/>
  <c r="Y386" i="1"/>
  <c r="V502" i="1" s="1"/>
  <c r="P386" i="1"/>
  <c r="X382" i="1"/>
  <c r="X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X377" i="1"/>
  <c r="X376" i="1"/>
  <c r="BO375" i="1"/>
  <c r="BM375" i="1"/>
  <c r="Y375" i="1"/>
  <c r="P375" i="1"/>
  <c r="BO374" i="1"/>
  <c r="BM374" i="1"/>
  <c r="Y374" i="1"/>
  <c r="Y377" i="1" s="1"/>
  <c r="P374" i="1"/>
  <c r="X372" i="1"/>
  <c r="X371" i="1"/>
  <c r="BO370" i="1"/>
  <c r="BM370" i="1"/>
  <c r="Y370" i="1"/>
  <c r="BP370" i="1" s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Y362" i="1" s="1"/>
  <c r="P359" i="1"/>
  <c r="X357" i="1"/>
  <c r="X356" i="1"/>
  <c r="BO355" i="1"/>
  <c r="BM355" i="1"/>
  <c r="Y355" i="1"/>
  <c r="BP355" i="1" s="1"/>
  <c r="P355" i="1"/>
  <c r="BP354" i="1"/>
  <c r="BO354" i="1"/>
  <c r="BN354" i="1"/>
  <c r="BM354" i="1"/>
  <c r="Z354" i="1"/>
  <c r="Y354" i="1"/>
  <c r="P354" i="1"/>
  <c r="X352" i="1"/>
  <c r="X351" i="1"/>
  <c r="BO350" i="1"/>
  <c r="BM350" i="1"/>
  <c r="Y350" i="1"/>
  <c r="P350" i="1"/>
  <c r="BO349" i="1"/>
  <c r="BM349" i="1"/>
  <c r="Y349" i="1"/>
  <c r="BP349" i="1" s="1"/>
  <c r="P349" i="1"/>
  <c r="BO348" i="1"/>
  <c r="BM348" i="1"/>
  <c r="Y348" i="1"/>
  <c r="P348" i="1"/>
  <c r="BO347" i="1"/>
  <c r="BM347" i="1"/>
  <c r="Y347" i="1"/>
  <c r="BP347" i="1" s="1"/>
  <c r="P347" i="1"/>
  <c r="BO346" i="1"/>
  <c r="BM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X340" i="1"/>
  <c r="X339" i="1"/>
  <c r="BO338" i="1"/>
  <c r="BM338" i="1"/>
  <c r="Y338" i="1"/>
  <c r="P338" i="1"/>
  <c r="BO337" i="1"/>
  <c r="BM337" i="1"/>
  <c r="Y337" i="1"/>
  <c r="BP337" i="1" s="1"/>
  <c r="P337" i="1"/>
  <c r="BO336" i="1"/>
  <c r="BM336" i="1"/>
  <c r="Y336" i="1"/>
  <c r="P336" i="1"/>
  <c r="X333" i="1"/>
  <c r="X332" i="1"/>
  <c r="BO331" i="1"/>
  <c r="BM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X327" i="1"/>
  <c r="X326" i="1"/>
  <c r="BO325" i="1"/>
  <c r="BM325" i="1"/>
  <c r="Y325" i="1"/>
  <c r="P325" i="1"/>
  <c r="BO324" i="1"/>
  <c r="BM324" i="1"/>
  <c r="Y324" i="1"/>
  <c r="BP324" i="1" s="1"/>
  <c r="P324" i="1"/>
  <c r="BO323" i="1"/>
  <c r="BM323" i="1"/>
  <c r="Y323" i="1"/>
  <c r="BO322" i="1"/>
  <c r="BM322" i="1"/>
  <c r="Y322" i="1"/>
  <c r="P322" i="1"/>
  <c r="X320" i="1"/>
  <c r="X319" i="1"/>
  <c r="BO318" i="1"/>
  <c r="BM318" i="1"/>
  <c r="Y318" i="1"/>
  <c r="P318" i="1"/>
  <c r="BO317" i="1"/>
  <c r="BM317" i="1"/>
  <c r="Y317" i="1"/>
  <c r="BP317" i="1" s="1"/>
  <c r="P317" i="1"/>
  <c r="BP316" i="1"/>
  <c r="BO316" i="1"/>
  <c r="BN316" i="1"/>
  <c r="BM316" i="1"/>
  <c r="Z316" i="1"/>
  <c r="Y316" i="1"/>
  <c r="P316" i="1"/>
  <c r="X314" i="1"/>
  <c r="X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BP303" i="1" s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O292" i="1"/>
  <c r="BM292" i="1"/>
  <c r="Y292" i="1"/>
  <c r="BP292" i="1" s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Q502" i="1" s="1"/>
  <c r="P284" i="1"/>
  <c r="X281" i="1"/>
  <c r="X280" i="1"/>
  <c r="BO279" i="1"/>
  <c r="BM279" i="1"/>
  <c r="Y279" i="1"/>
  <c r="Y280" i="1" s="1"/>
  <c r="P279" i="1"/>
  <c r="X277" i="1"/>
  <c r="X276" i="1"/>
  <c r="BO275" i="1"/>
  <c r="BM275" i="1"/>
  <c r="Y275" i="1"/>
  <c r="BP275" i="1" s="1"/>
  <c r="P275" i="1"/>
  <c r="BO274" i="1"/>
  <c r="BM274" i="1"/>
  <c r="Y274" i="1"/>
  <c r="BP274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BP267" i="1" s="1"/>
  <c r="P267" i="1"/>
  <c r="X264" i="1"/>
  <c r="X263" i="1"/>
  <c r="BO262" i="1"/>
  <c r="BM262" i="1"/>
  <c r="Y262" i="1"/>
  <c r="P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Z252" i="1" s="1"/>
  <c r="P252" i="1"/>
  <c r="BO251" i="1"/>
  <c r="BM251" i="1"/>
  <c r="Y251" i="1"/>
  <c r="BP251" i="1" s="1"/>
  <c r="P251" i="1"/>
  <c r="BO250" i="1"/>
  <c r="BM250" i="1"/>
  <c r="Y250" i="1"/>
  <c r="BP250" i="1" s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Y247" i="1" s="1"/>
  <c r="P241" i="1"/>
  <c r="X239" i="1"/>
  <c r="X238" i="1"/>
  <c r="BO237" i="1"/>
  <c r="BM237" i="1"/>
  <c r="Y237" i="1"/>
  <c r="Y239" i="1" s="1"/>
  <c r="P237" i="1"/>
  <c r="X235" i="1"/>
  <c r="X234" i="1"/>
  <c r="BO233" i="1"/>
  <c r="BM233" i="1"/>
  <c r="Y233" i="1"/>
  <c r="Y235" i="1" s="1"/>
  <c r="P233" i="1"/>
  <c r="X231" i="1"/>
  <c r="X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X217" i="1"/>
  <c r="X216" i="1"/>
  <c r="BO215" i="1"/>
  <c r="BM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BP187" i="1" s="1"/>
  <c r="P187" i="1"/>
  <c r="BO186" i="1"/>
  <c r="BM186" i="1"/>
  <c r="Y186" i="1"/>
  <c r="Y188" i="1" s="1"/>
  <c r="P186" i="1"/>
  <c r="X184" i="1"/>
  <c r="X183" i="1"/>
  <c r="BO182" i="1"/>
  <c r="BM182" i="1"/>
  <c r="Y182" i="1"/>
  <c r="Y184" i="1" s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Y155" i="1" s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O146" i="1"/>
  <c r="BM146" i="1"/>
  <c r="Y146" i="1"/>
  <c r="Y150" i="1" s="1"/>
  <c r="P146" i="1"/>
  <c r="X144" i="1"/>
  <c r="X143" i="1"/>
  <c r="BO142" i="1"/>
  <c r="BM142" i="1"/>
  <c r="Y142" i="1"/>
  <c r="P142" i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Y132" i="1" s="1"/>
  <c r="P130" i="1"/>
  <c r="X128" i="1"/>
  <c r="X127" i="1"/>
  <c r="BO126" i="1"/>
  <c r="BM126" i="1"/>
  <c r="Y126" i="1"/>
  <c r="P126" i="1"/>
  <c r="BO125" i="1"/>
  <c r="BM125" i="1"/>
  <c r="Y125" i="1"/>
  <c r="BP125" i="1" s="1"/>
  <c r="P125" i="1"/>
  <c r="X122" i="1"/>
  <c r="X121" i="1"/>
  <c r="BO120" i="1"/>
  <c r="BM120" i="1"/>
  <c r="Y120" i="1"/>
  <c r="Y122" i="1" s="1"/>
  <c r="P120" i="1"/>
  <c r="X118" i="1"/>
  <c r="X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Y117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P100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P73" i="1"/>
  <c r="BO72" i="1"/>
  <c r="BM72" i="1"/>
  <c r="Y72" i="1"/>
  <c r="P72" i="1"/>
  <c r="X70" i="1"/>
  <c r="X69" i="1"/>
  <c r="BO68" i="1"/>
  <c r="BM68" i="1"/>
  <c r="Y68" i="1"/>
  <c r="BP68" i="1" s="1"/>
  <c r="P68" i="1"/>
  <c r="BO67" i="1"/>
  <c r="BM67" i="1"/>
  <c r="Y67" i="1"/>
  <c r="P67" i="1"/>
  <c r="BO66" i="1"/>
  <c r="BM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P61" i="1"/>
  <c r="BO60" i="1"/>
  <c r="BM60" i="1"/>
  <c r="Y60" i="1"/>
  <c r="Y64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P51" i="1"/>
  <c r="X48" i="1"/>
  <c r="X47" i="1"/>
  <c r="BO46" i="1"/>
  <c r="BM46" i="1"/>
  <c r="Y46" i="1"/>
  <c r="Y48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C502" i="1" s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492" i="1" s="1"/>
  <c r="X23" i="1"/>
  <c r="BO22" i="1"/>
  <c r="X494" i="1" s="1"/>
  <c r="BM22" i="1"/>
  <c r="Y22" i="1"/>
  <c r="B502" i="1" s="1"/>
  <c r="P22" i="1"/>
  <c r="H10" i="1"/>
  <c r="A9" i="1"/>
  <c r="A10" i="1" s="1"/>
  <c r="D7" i="1"/>
  <c r="Q6" i="1"/>
  <c r="P2" i="1"/>
  <c r="BP100" i="1" l="1"/>
  <c r="BN100" i="1"/>
  <c r="Z100" i="1"/>
  <c r="BP142" i="1"/>
  <c r="BN142" i="1"/>
  <c r="Z142" i="1"/>
  <c r="BP170" i="1"/>
  <c r="BN170" i="1"/>
  <c r="Z170" i="1"/>
  <c r="BP203" i="1"/>
  <c r="BN203" i="1"/>
  <c r="Z203" i="1"/>
  <c r="BP226" i="1"/>
  <c r="BN226" i="1"/>
  <c r="Z226" i="1"/>
  <c r="BP290" i="1"/>
  <c r="BN290" i="1"/>
  <c r="Z290" i="1"/>
  <c r="BP310" i="1"/>
  <c r="BN310" i="1"/>
  <c r="Z310" i="1"/>
  <c r="BP323" i="1"/>
  <c r="BN323" i="1"/>
  <c r="Z323" i="1"/>
  <c r="BP348" i="1"/>
  <c r="BN348" i="1"/>
  <c r="Z348" i="1"/>
  <c r="BP389" i="1"/>
  <c r="BN389" i="1"/>
  <c r="Z389" i="1"/>
  <c r="BP428" i="1"/>
  <c r="BN428" i="1"/>
  <c r="Z428" i="1"/>
  <c r="BP454" i="1"/>
  <c r="BN454" i="1"/>
  <c r="Z454" i="1"/>
  <c r="Z29" i="1"/>
  <c r="BN29" i="1"/>
  <c r="Z56" i="1"/>
  <c r="BN56" i="1"/>
  <c r="Z68" i="1"/>
  <c r="BN68" i="1"/>
  <c r="BP80" i="1"/>
  <c r="BN80" i="1"/>
  <c r="Z80" i="1"/>
  <c r="BP116" i="1"/>
  <c r="BN116" i="1"/>
  <c r="Z116" i="1"/>
  <c r="Y167" i="1"/>
  <c r="BP160" i="1"/>
  <c r="BN160" i="1"/>
  <c r="Z160" i="1"/>
  <c r="BP191" i="1"/>
  <c r="BN191" i="1"/>
  <c r="Z191" i="1"/>
  <c r="BP215" i="1"/>
  <c r="BN215" i="1"/>
  <c r="Z215" i="1"/>
  <c r="BP262" i="1"/>
  <c r="BN262" i="1"/>
  <c r="Z262" i="1"/>
  <c r="BP300" i="1"/>
  <c r="BN300" i="1"/>
  <c r="Z300" i="1"/>
  <c r="BP322" i="1"/>
  <c r="BN322" i="1"/>
  <c r="Z322" i="1"/>
  <c r="BP336" i="1"/>
  <c r="BN336" i="1"/>
  <c r="Z336" i="1"/>
  <c r="Y366" i="1"/>
  <c r="Y365" i="1"/>
  <c r="BP364" i="1"/>
  <c r="BN364" i="1"/>
  <c r="Z364" i="1"/>
  <c r="Z365" i="1" s="1"/>
  <c r="BP369" i="1"/>
  <c r="BN369" i="1"/>
  <c r="Z369" i="1"/>
  <c r="BP399" i="1"/>
  <c r="BN399" i="1"/>
  <c r="Z399" i="1"/>
  <c r="BP438" i="1"/>
  <c r="BN438" i="1"/>
  <c r="Z438" i="1"/>
  <c r="BP470" i="1"/>
  <c r="BN470" i="1"/>
  <c r="Z470" i="1"/>
  <c r="Y78" i="1"/>
  <c r="Y83" i="1"/>
  <c r="E502" i="1"/>
  <c r="Y105" i="1"/>
  <c r="Y173" i="1"/>
  <c r="Y314" i="1"/>
  <c r="BP308" i="1"/>
  <c r="BN308" i="1"/>
  <c r="Z308" i="1"/>
  <c r="BP318" i="1"/>
  <c r="BN318" i="1"/>
  <c r="Z318" i="1"/>
  <c r="BP331" i="1"/>
  <c r="BN331" i="1"/>
  <c r="Z331" i="1"/>
  <c r="BP346" i="1"/>
  <c r="BN346" i="1"/>
  <c r="Z346" i="1"/>
  <c r="BP360" i="1"/>
  <c r="BN360" i="1"/>
  <c r="Z360" i="1"/>
  <c r="BP387" i="1"/>
  <c r="BN387" i="1"/>
  <c r="Z387" i="1"/>
  <c r="BP395" i="1"/>
  <c r="BN395" i="1"/>
  <c r="Z395" i="1"/>
  <c r="BP426" i="1"/>
  <c r="BN426" i="1"/>
  <c r="Z426" i="1"/>
  <c r="BP434" i="1"/>
  <c r="BN434" i="1"/>
  <c r="Z434" i="1"/>
  <c r="BP448" i="1"/>
  <c r="BN448" i="1"/>
  <c r="Z448" i="1"/>
  <c r="BP468" i="1"/>
  <c r="BN468" i="1"/>
  <c r="Z468" i="1"/>
  <c r="Z471" i="1" s="1"/>
  <c r="Y306" i="1"/>
  <c r="BP298" i="1"/>
  <c r="BN298" i="1"/>
  <c r="Z298" i="1"/>
  <c r="X493" i="1"/>
  <c r="X495" i="1" s="1"/>
  <c r="X496" i="1"/>
  <c r="Z27" i="1"/>
  <c r="BN27" i="1"/>
  <c r="Z41" i="1"/>
  <c r="BN41" i="1"/>
  <c r="D502" i="1"/>
  <c r="Z54" i="1"/>
  <c r="BN54" i="1"/>
  <c r="Z60" i="1"/>
  <c r="BN60" i="1"/>
  <c r="BP60" i="1"/>
  <c r="Y63" i="1"/>
  <c r="Z66" i="1"/>
  <c r="BN66" i="1"/>
  <c r="BP66" i="1"/>
  <c r="Y69" i="1"/>
  <c r="Z72" i="1"/>
  <c r="BN72" i="1"/>
  <c r="BP72" i="1"/>
  <c r="Y77" i="1"/>
  <c r="Z76" i="1"/>
  <c r="BN76" i="1"/>
  <c r="Y82" i="1"/>
  <c r="Z87" i="1"/>
  <c r="BN87" i="1"/>
  <c r="Y96" i="1"/>
  <c r="Z95" i="1"/>
  <c r="BN95" i="1"/>
  <c r="Z102" i="1"/>
  <c r="BN102" i="1"/>
  <c r="Y111" i="1"/>
  <c r="Z114" i="1"/>
  <c r="BN114" i="1"/>
  <c r="Z120" i="1"/>
  <c r="Z121" i="1" s="1"/>
  <c r="BN120" i="1"/>
  <c r="BP120" i="1"/>
  <c r="Y121" i="1"/>
  <c r="Z125" i="1"/>
  <c r="BN125" i="1"/>
  <c r="Y128" i="1"/>
  <c r="Z135" i="1"/>
  <c r="BN135" i="1"/>
  <c r="BP135" i="1"/>
  <c r="Y138" i="1"/>
  <c r="H502" i="1"/>
  <c r="Z146" i="1"/>
  <c r="BN146" i="1"/>
  <c r="BP146" i="1"/>
  <c r="Y149" i="1"/>
  <c r="Z154" i="1"/>
  <c r="Z155" i="1" s="1"/>
  <c r="BN154" i="1"/>
  <c r="BP154" i="1"/>
  <c r="Z158" i="1"/>
  <c r="BN158" i="1"/>
  <c r="BP158" i="1"/>
  <c r="Z162" i="1"/>
  <c r="BN162" i="1"/>
  <c r="Z166" i="1"/>
  <c r="BN166" i="1"/>
  <c r="Y174" i="1"/>
  <c r="Z172" i="1"/>
  <c r="BN172" i="1"/>
  <c r="Z187" i="1"/>
  <c r="BN187" i="1"/>
  <c r="Y200" i="1"/>
  <c r="Z193" i="1"/>
  <c r="BN193" i="1"/>
  <c r="Z197" i="1"/>
  <c r="BN197" i="1"/>
  <c r="Y212" i="1"/>
  <c r="Z205" i="1"/>
  <c r="BN205" i="1"/>
  <c r="Z209" i="1"/>
  <c r="BN209" i="1"/>
  <c r="Z220" i="1"/>
  <c r="BN220" i="1"/>
  <c r="Z224" i="1"/>
  <c r="BN224" i="1"/>
  <c r="Z228" i="1"/>
  <c r="BN228" i="1"/>
  <c r="Z260" i="1"/>
  <c r="BN260" i="1"/>
  <c r="Z267" i="1"/>
  <c r="BN267" i="1"/>
  <c r="Z274" i="1"/>
  <c r="BN274" i="1"/>
  <c r="R502" i="1"/>
  <c r="Z292" i="1"/>
  <c r="BN292" i="1"/>
  <c r="BP302" i="1"/>
  <c r="BN302" i="1"/>
  <c r="Z302" i="1"/>
  <c r="BP312" i="1"/>
  <c r="BN312" i="1"/>
  <c r="Z312" i="1"/>
  <c r="BP325" i="1"/>
  <c r="BN325" i="1"/>
  <c r="Z325" i="1"/>
  <c r="BP338" i="1"/>
  <c r="BN338" i="1"/>
  <c r="Z338" i="1"/>
  <c r="BP350" i="1"/>
  <c r="BN350" i="1"/>
  <c r="Z350" i="1"/>
  <c r="BP375" i="1"/>
  <c r="BN375" i="1"/>
  <c r="Z375" i="1"/>
  <c r="BP391" i="1"/>
  <c r="BN391" i="1"/>
  <c r="Z391" i="1"/>
  <c r="BP410" i="1"/>
  <c r="BN410" i="1"/>
  <c r="Z410" i="1"/>
  <c r="BP430" i="1"/>
  <c r="BN430" i="1"/>
  <c r="Z430" i="1"/>
  <c r="BP440" i="1"/>
  <c r="BN440" i="1"/>
  <c r="Z440" i="1"/>
  <c r="Y450" i="1"/>
  <c r="BP444" i="1"/>
  <c r="BN444" i="1"/>
  <c r="Z444" i="1"/>
  <c r="BP462" i="1"/>
  <c r="BN462" i="1"/>
  <c r="Z462" i="1"/>
  <c r="Y476" i="1"/>
  <c r="BP474" i="1"/>
  <c r="BN474" i="1"/>
  <c r="Z474" i="1"/>
  <c r="Y320" i="1"/>
  <c r="Y327" i="1"/>
  <c r="Y333" i="1"/>
  <c r="Y351" i="1"/>
  <c r="Y356" i="1"/>
  <c r="Y381" i="1"/>
  <c r="Y401" i="1"/>
  <c r="Y435" i="1"/>
  <c r="Y442" i="1"/>
  <c r="Y441" i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Y31" i="1"/>
  <c r="Z34" i="1"/>
  <c r="Z35" i="1" s="1"/>
  <c r="BN34" i="1"/>
  <c r="BP34" i="1"/>
  <c r="Y35" i="1"/>
  <c r="Z40" i="1"/>
  <c r="BN40" i="1"/>
  <c r="BP40" i="1"/>
  <c r="Z42" i="1"/>
  <c r="BN42" i="1"/>
  <c r="Y43" i="1"/>
  <c r="Z46" i="1"/>
  <c r="Z47" i="1" s="1"/>
  <c r="BN46" i="1"/>
  <c r="BP46" i="1"/>
  <c r="Y47" i="1"/>
  <c r="Z51" i="1"/>
  <c r="BN51" i="1"/>
  <c r="BP51" i="1"/>
  <c r="Z53" i="1"/>
  <c r="BN53" i="1"/>
  <c r="Z55" i="1"/>
  <c r="BN55" i="1"/>
  <c r="Y58" i="1"/>
  <c r="Z61" i="1"/>
  <c r="BN61" i="1"/>
  <c r="BP61" i="1"/>
  <c r="Z67" i="1"/>
  <c r="Z69" i="1" s="1"/>
  <c r="BN67" i="1"/>
  <c r="BP67" i="1"/>
  <c r="Z73" i="1"/>
  <c r="BN73" i="1"/>
  <c r="BP73" i="1"/>
  <c r="Z75" i="1"/>
  <c r="BN75" i="1"/>
  <c r="Z81" i="1"/>
  <c r="Z82" i="1" s="1"/>
  <c r="BN81" i="1"/>
  <c r="BP81" i="1"/>
  <c r="Z86" i="1"/>
  <c r="BN86" i="1"/>
  <c r="BP86" i="1"/>
  <c r="Z88" i="1"/>
  <c r="BN88" i="1"/>
  <c r="Y89" i="1"/>
  <c r="Z92" i="1"/>
  <c r="BN92" i="1"/>
  <c r="BP92" i="1"/>
  <c r="Z94" i="1"/>
  <c r="BN94" i="1"/>
  <c r="Y97" i="1"/>
  <c r="F502" i="1"/>
  <c r="Z101" i="1"/>
  <c r="BN101" i="1"/>
  <c r="BP101" i="1"/>
  <c r="Z103" i="1"/>
  <c r="BN103" i="1"/>
  <c r="Y104" i="1"/>
  <c r="Z107" i="1"/>
  <c r="BN107" i="1"/>
  <c r="BP107" i="1"/>
  <c r="Z109" i="1"/>
  <c r="BN109" i="1"/>
  <c r="Y110" i="1"/>
  <c r="Z113" i="1"/>
  <c r="BN113" i="1"/>
  <c r="BP113" i="1"/>
  <c r="Z115" i="1"/>
  <c r="BN115" i="1"/>
  <c r="Y118" i="1"/>
  <c r="G502" i="1"/>
  <c r="Z126" i="1"/>
  <c r="Z127" i="1" s="1"/>
  <c r="BN126" i="1"/>
  <c r="BP126" i="1"/>
  <c r="Y127" i="1"/>
  <c r="Z130" i="1"/>
  <c r="Z132" i="1" s="1"/>
  <c r="BN130" i="1"/>
  <c r="BP130" i="1"/>
  <c r="Y133" i="1"/>
  <c r="Z136" i="1"/>
  <c r="BN136" i="1"/>
  <c r="BP136" i="1"/>
  <c r="Z141" i="1"/>
  <c r="Z143" i="1" s="1"/>
  <c r="BN141" i="1"/>
  <c r="BP141" i="1"/>
  <c r="Y144" i="1"/>
  <c r="Z147" i="1"/>
  <c r="Z149" i="1" s="1"/>
  <c r="BN147" i="1"/>
  <c r="BP147" i="1"/>
  <c r="I502" i="1"/>
  <c r="Y156" i="1"/>
  <c r="Z159" i="1"/>
  <c r="BN159" i="1"/>
  <c r="Z161" i="1"/>
  <c r="BN161" i="1"/>
  <c r="Z163" i="1"/>
  <c r="BN163" i="1"/>
  <c r="Z165" i="1"/>
  <c r="BN165" i="1"/>
  <c r="Y168" i="1"/>
  <c r="Z171" i="1"/>
  <c r="Z173" i="1" s="1"/>
  <c r="BN171" i="1"/>
  <c r="BP171" i="1"/>
  <c r="J502" i="1"/>
  <c r="Z182" i="1"/>
  <c r="Z183" i="1" s="1"/>
  <c r="BN182" i="1"/>
  <c r="BP182" i="1"/>
  <c r="Y183" i="1"/>
  <c r="Z186" i="1"/>
  <c r="Z188" i="1" s="1"/>
  <c r="BN186" i="1"/>
  <c r="BP192" i="1"/>
  <c r="BN192" i="1"/>
  <c r="Z192" i="1"/>
  <c r="H9" i="1"/>
  <c r="Y24" i="1"/>
  <c r="Y44" i="1"/>
  <c r="Y57" i="1"/>
  <c r="Y90" i="1"/>
  <c r="Y143" i="1"/>
  <c r="Y189" i="1"/>
  <c r="BP186" i="1"/>
  <c r="Z194" i="1"/>
  <c r="BN194" i="1"/>
  <c r="Z196" i="1"/>
  <c r="BN196" i="1"/>
  <c r="Z198" i="1"/>
  <c r="BN198" i="1"/>
  <c r="Y199" i="1"/>
  <c r="Z202" i="1"/>
  <c r="BN202" i="1"/>
  <c r="BP202" i="1"/>
  <c r="Z204" i="1"/>
  <c r="BN204" i="1"/>
  <c r="Z206" i="1"/>
  <c r="BN206" i="1"/>
  <c r="Z208" i="1"/>
  <c r="BN208" i="1"/>
  <c r="Z210" i="1"/>
  <c r="BN210" i="1"/>
  <c r="Y211" i="1"/>
  <c r="Z214" i="1"/>
  <c r="Z216" i="1" s="1"/>
  <c r="BN214" i="1"/>
  <c r="BP214" i="1"/>
  <c r="Y217" i="1"/>
  <c r="K502" i="1"/>
  <c r="Z221" i="1"/>
  <c r="BN221" i="1"/>
  <c r="Z223" i="1"/>
  <c r="BN223" i="1"/>
  <c r="Z225" i="1"/>
  <c r="BN225" i="1"/>
  <c r="Z227" i="1"/>
  <c r="BN227" i="1"/>
  <c r="Z229" i="1"/>
  <c r="BN229" i="1"/>
  <c r="Y230" i="1"/>
  <c r="Z233" i="1"/>
  <c r="Z234" i="1" s="1"/>
  <c r="BN233" i="1"/>
  <c r="BP233" i="1"/>
  <c r="Y234" i="1"/>
  <c r="Z237" i="1"/>
  <c r="Z238" i="1" s="1"/>
  <c r="BN237" i="1"/>
  <c r="BP237" i="1"/>
  <c r="Y238" i="1"/>
  <c r="Z241" i="1"/>
  <c r="BN241" i="1"/>
  <c r="BP241" i="1"/>
  <c r="Z243" i="1"/>
  <c r="BN243" i="1"/>
  <c r="Z245" i="1"/>
  <c r="BN245" i="1"/>
  <c r="Y246" i="1"/>
  <c r="Z250" i="1"/>
  <c r="BN250" i="1"/>
  <c r="BP261" i="1"/>
  <c r="BN261" i="1"/>
  <c r="Z261" i="1"/>
  <c r="Y231" i="1"/>
  <c r="Z242" i="1"/>
  <c r="BN242" i="1"/>
  <c r="Z244" i="1"/>
  <c r="BN244" i="1"/>
  <c r="L502" i="1"/>
  <c r="Y255" i="1"/>
  <c r="Z251" i="1"/>
  <c r="BN251" i="1"/>
  <c r="BP252" i="1"/>
  <c r="BN252" i="1"/>
  <c r="BP254" i="1"/>
  <c r="BN254" i="1"/>
  <c r="Z254" i="1"/>
  <c r="Y256" i="1"/>
  <c r="M502" i="1"/>
  <c r="Y264" i="1"/>
  <c r="BP259" i="1"/>
  <c r="BN259" i="1"/>
  <c r="Z259" i="1"/>
  <c r="Z263" i="1" s="1"/>
  <c r="Y263" i="1"/>
  <c r="BP268" i="1"/>
  <c r="BN268" i="1"/>
  <c r="Z268" i="1"/>
  <c r="Z270" i="1" s="1"/>
  <c r="Y270" i="1"/>
  <c r="Y277" i="1"/>
  <c r="Y281" i="1"/>
  <c r="Y286" i="1"/>
  <c r="Y295" i="1"/>
  <c r="Y305" i="1"/>
  <c r="Y313" i="1"/>
  <c r="Y319" i="1"/>
  <c r="Y326" i="1"/>
  <c r="Y332" i="1"/>
  <c r="Y339" i="1"/>
  <c r="Y357" i="1"/>
  <c r="Y361" i="1"/>
  <c r="Y372" i="1"/>
  <c r="Y376" i="1"/>
  <c r="Y382" i="1"/>
  <c r="Y396" i="1"/>
  <c r="Y402" i="1"/>
  <c r="Y407" i="1"/>
  <c r="Y413" i="1"/>
  <c r="BN423" i="1"/>
  <c r="BP423" i="1"/>
  <c r="BP427" i="1"/>
  <c r="BN427" i="1"/>
  <c r="Z427" i="1"/>
  <c r="BP431" i="1"/>
  <c r="BN431" i="1"/>
  <c r="Z431" i="1"/>
  <c r="BP439" i="1"/>
  <c r="BN439" i="1"/>
  <c r="Z439" i="1"/>
  <c r="BP447" i="1"/>
  <c r="BN447" i="1"/>
  <c r="Z447" i="1"/>
  <c r="BP455" i="1"/>
  <c r="BN455" i="1"/>
  <c r="Z455" i="1"/>
  <c r="Y457" i="1"/>
  <c r="Y466" i="1"/>
  <c r="BP461" i="1"/>
  <c r="BN461" i="1"/>
  <c r="Z461" i="1"/>
  <c r="Z502" i="1"/>
  <c r="Y465" i="1"/>
  <c r="BP469" i="1"/>
  <c r="BN469" i="1"/>
  <c r="Z469" i="1"/>
  <c r="O502" i="1"/>
  <c r="Y271" i="1"/>
  <c r="P502" i="1"/>
  <c r="Z275" i="1"/>
  <c r="Z276" i="1" s="1"/>
  <c r="BN275" i="1"/>
  <c r="Y276" i="1"/>
  <c r="Z279" i="1"/>
  <c r="Z280" i="1" s="1"/>
  <c r="BN279" i="1"/>
  <c r="BP279" i="1"/>
  <c r="Z284" i="1"/>
  <c r="Z285" i="1" s="1"/>
  <c r="BN284" i="1"/>
  <c r="BP284" i="1"/>
  <c r="Y285" i="1"/>
  <c r="Z289" i="1"/>
  <c r="BN289" i="1"/>
  <c r="BP289" i="1"/>
  <c r="Z291" i="1"/>
  <c r="BN291" i="1"/>
  <c r="Z293" i="1"/>
  <c r="BN293" i="1"/>
  <c r="Y296" i="1"/>
  <c r="Z299" i="1"/>
  <c r="BN299" i="1"/>
  <c r="Z301" i="1"/>
  <c r="BN301" i="1"/>
  <c r="Z303" i="1"/>
  <c r="BN303" i="1"/>
  <c r="Z309" i="1"/>
  <c r="BN309" i="1"/>
  <c r="Z311" i="1"/>
  <c r="BN311" i="1"/>
  <c r="Z317" i="1"/>
  <c r="Z319" i="1" s="1"/>
  <c r="BN317" i="1"/>
  <c r="Z324" i="1"/>
  <c r="Z326" i="1" s="1"/>
  <c r="BN324" i="1"/>
  <c r="Z330" i="1"/>
  <c r="Z332" i="1" s="1"/>
  <c r="BN330" i="1"/>
  <c r="S502" i="1"/>
  <c r="Z337" i="1"/>
  <c r="BN337" i="1"/>
  <c r="Y340" i="1"/>
  <c r="T502" i="1"/>
  <c r="Z345" i="1"/>
  <c r="BN345" i="1"/>
  <c r="Z347" i="1"/>
  <c r="BN347" i="1"/>
  <c r="Z349" i="1"/>
  <c r="BN349" i="1"/>
  <c r="Y352" i="1"/>
  <c r="Z355" i="1"/>
  <c r="Z356" i="1" s="1"/>
  <c r="BN355" i="1"/>
  <c r="Z359" i="1"/>
  <c r="Z361" i="1" s="1"/>
  <c r="BN359" i="1"/>
  <c r="BP359" i="1"/>
  <c r="U502" i="1"/>
  <c r="Z370" i="1"/>
  <c r="Z371" i="1" s="1"/>
  <c r="BN370" i="1"/>
  <c r="Y371" i="1"/>
  <c r="Z374" i="1"/>
  <c r="BN374" i="1"/>
  <c r="BP374" i="1"/>
  <c r="Z380" i="1"/>
  <c r="Z381" i="1" s="1"/>
  <c r="BN380" i="1"/>
  <c r="Z386" i="1"/>
  <c r="BN386" i="1"/>
  <c r="BP386" i="1"/>
  <c r="Z388" i="1"/>
  <c r="BN388" i="1"/>
  <c r="Z390" i="1"/>
  <c r="BN390" i="1"/>
  <c r="Z392" i="1"/>
  <c r="BN392" i="1"/>
  <c r="Z394" i="1"/>
  <c r="BN394" i="1"/>
  <c r="Y397" i="1"/>
  <c r="Z400" i="1"/>
  <c r="Z401" i="1" s="1"/>
  <c r="BN400" i="1"/>
  <c r="Z405" i="1"/>
  <c r="Z406" i="1" s="1"/>
  <c r="BN405" i="1"/>
  <c r="BP405" i="1"/>
  <c r="Y406" i="1"/>
  <c r="Z409" i="1"/>
  <c r="BN409" i="1"/>
  <c r="BP409" i="1"/>
  <c r="Z411" i="1"/>
  <c r="BN411" i="1"/>
  <c r="Y419" i="1"/>
  <c r="Y502" i="1"/>
  <c r="Y436" i="1"/>
  <c r="Z424" i="1"/>
  <c r="BN424" i="1"/>
  <c r="BP425" i="1"/>
  <c r="BN425" i="1"/>
  <c r="Z425" i="1"/>
  <c r="BP429" i="1"/>
  <c r="BN429" i="1"/>
  <c r="Z429" i="1"/>
  <c r="BP433" i="1"/>
  <c r="BN433" i="1"/>
  <c r="Z433" i="1"/>
  <c r="BP445" i="1"/>
  <c r="BN445" i="1"/>
  <c r="Z445" i="1"/>
  <c r="BP449" i="1"/>
  <c r="BN449" i="1"/>
  <c r="Z449" i="1"/>
  <c r="Y451" i="1"/>
  <c r="Y456" i="1"/>
  <c r="BP453" i="1"/>
  <c r="BN453" i="1"/>
  <c r="Z453" i="1"/>
  <c r="BP463" i="1"/>
  <c r="BN463" i="1"/>
  <c r="Z463" i="1"/>
  <c r="Y472" i="1"/>
  <c r="Y471" i="1"/>
  <c r="BP475" i="1"/>
  <c r="BN475" i="1"/>
  <c r="Z475" i="1"/>
  <c r="Z476" i="1" s="1"/>
  <c r="Y477" i="1"/>
  <c r="Y480" i="1"/>
  <c r="BP479" i="1"/>
  <c r="BN479" i="1"/>
  <c r="Z479" i="1"/>
  <c r="Z480" i="1" s="1"/>
  <c r="Y481" i="1"/>
  <c r="Y486" i="1"/>
  <c r="BP483" i="1"/>
  <c r="BN483" i="1"/>
  <c r="Z483" i="1"/>
  <c r="Z485" i="1" s="1"/>
  <c r="Z489" i="1"/>
  <c r="Z490" i="1" s="1"/>
  <c r="BN489" i="1"/>
  <c r="BP489" i="1"/>
  <c r="Y490" i="1"/>
  <c r="Y491" i="1"/>
  <c r="Z456" i="1" l="1"/>
  <c r="Z450" i="1"/>
  <c r="Z376" i="1"/>
  <c r="Z339" i="1"/>
  <c r="Z441" i="1"/>
  <c r="Z137" i="1"/>
  <c r="Z77" i="1"/>
  <c r="Z63" i="1"/>
  <c r="Z435" i="1"/>
  <c r="Z413" i="1"/>
  <c r="Z313" i="1"/>
  <c r="Z305" i="1"/>
  <c r="Z117" i="1"/>
  <c r="Z110" i="1"/>
  <c r="Z104" i="1"/>
  <c r="Z351" i="1"/>
  <c r="Z230" i="1"/>
  <c r="Z199" i="1"/>
  <c r="Z167" i="1"/>
  <c r="Z255" i="1"/>
  <c r="Z246" i="1"/>
  <c r="Z211" i="1"/>
  <c r="Y496" i="1"/>
  <c r="Y493" i="1"/>
  <c r="Z396" i="1"/>
  <c r="Z295" i="1"/>
  <c r="Z465" i="1"/>
  <c r="Y492" i="1"/>
  <c r="Z96" i="1"/>
  <c r="Z89" i="1"/>
  <c r="Z57" i="1"/>
  <c r="Z43" i="1"/>
  <c r="Z497" i="1" s="1"/>
  <c r="Z31" i="1"/>
  <c r="Y494" i="1"/>
  <c r="Y495" i="1" l="1"/>
</calcChain>
</file>

<file path=xl/sharedStrings.xml><?xml version="1.0" encoding="utf-8"?>
<sst xmlns="http://schemas.openxmlformats.org/spreadsheetml/2006/main" count="2249" uniqueCount="776">
  <si>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</si>
  <si>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</si>
  <si>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</si>
  <si>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</si>
  <si>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</si>
  <si>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</si>
  <si>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</si>
  <si>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</si>
  <si>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</si>
  <si>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</si>
  <si>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</si>
  <si>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</si>
  <si>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</si>
  <si>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</si>
  <si>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</si>
  <si>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</si>
  <si>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</si>
  <si>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</si>
  <si>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</si>
  <si>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43В, лит В, офис 4,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</si>
  <si>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</si>
  <si>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</si>
  <si>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</si>
  <si>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</si>
  <si>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</si>
  <si>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</si>
  <si>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</si>
  <si>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</si>
  <si>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</si>
  <si>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</si>
  <si>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</si>
  <si>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</si>
  <si>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</si>
  <si>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</si>
  <si>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</si>
  <si>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</si>
  <si>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</si>
  <si>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</si>
  <si>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</si>
  <si>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</si>
  <si>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</si>
  <si>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</si>
  <si>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</si>
  <si>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</si>
  <si>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</si>
  <si>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</si>
  <si>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</si>
  <si>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</si>
  <si>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</si>
  <si>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</si>
  <si>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</si>
  <si>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</si>
  <si>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</si>
  <si>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</si>
  <si>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</si>
  <si>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</si>
  <si>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</si>
  <si>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</si>
  <si>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</si>
  <si>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</si>
  <si>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</si>
  <si>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</si>
  <si>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</si>
  <si>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</si>
  <si>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</si>
  <si>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</si>
  <si>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</si>
  <si>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</si>
  <si>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</si>
  <si>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</si>
  <si>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</si>
  <si>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</si>
  <si>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</si>
  <si>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</si>
  <si>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</si>
  <si>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</si>
  <si>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</si>
  <si>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Короб, мин. 14</t>
  </si>
  <si>
    <t>СК3</t>
  </si>
  <si>
    <t>ЕАЭС N RU Д-RU.РА06.В.91067/23, ЕАЭС N RU Д-RU.РА08.В.78145/23</t>
  </si>
  <si>
    <t>Короб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</si>
  <si>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</si>
  <si>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</si>
  <si>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</si>
  <si>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</si>
  <si>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</si>
  <si>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</si>
  <si>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</si>
  <si>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</si>
  <si>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</si>
  <si>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</si>
  <si>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</si>
  <si>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</si>
  <si>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</si>
  <si>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</si>
  <si>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</si>
  <si>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</si>
  <si>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</si>
  <si>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</si>
  <si>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</si>
  <si>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</si>
  <si>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</si>
  <si>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</si>
  <si>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</si>
  <si>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</si>
  <si>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</si>
  <si>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</si>
  <si>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</si>
  <si>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</si>
  <si>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</si>
  <si>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</si>
  <si>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360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</si>
  <si>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</si>
  <si>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</si>
  <si>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</si>
  <si>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</si>
  <si>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</si>
  <si>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</si>
  <si>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</si>
  <si>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</si>
  <si>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</si>
  <si>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</si>
  <si>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</si>
  <si>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</si>
  <si>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</si>
  <si>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</si>
  <si>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</si>
  <si>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</si>
  <si>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</si>
  <si>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</si>
  <si>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</si>
  <si>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</si>
  <si>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</si>
  <si>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</si>
  <si>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</si>
  <si>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Короб, мин. 270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</si>
  <si>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</si>
  <si>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</si>
  <si>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</si>
  <si>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</si>
  <si>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</si>
  <si>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</si>
  <si>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</si>
  <si>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</si>
  <si>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</si>
  <si>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</si>
  <si>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</si>
  <si>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</si>
  <si>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</si>
  <si>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</si>
  <si>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</si>
  <si>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</si>
  <si>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</si>
  <si>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</si>
  <si>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</si>
  <si>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</si>
  <si>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</si>
  <si>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</si>
  <si>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</si>
  <si>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</si>
  <si>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</si>
  <si>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</si>
  <si>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</si>
  <si>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</si>
  <si>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</si>
  <si>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</si>
  <si>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</si>
  <si>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</si>
  <si>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</si>
  <si>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</si>
  <si>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</si>
  <si>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</si>
  <si>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</si>
  <si>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</si>
  <si>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</si>
  <si>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</si>
  <si>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</si>
  <si>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</si>
  <si>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</si>
  <si>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</si>
  <si>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</si>
  <si>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</si>
  <si>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Короб, мин. 450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</si>
  <si>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</si>
  <si>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</si>
  <si>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</si>
  <si>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</si>
  <si>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</si>
  <si>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</si>
  <si>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</si>
  <si>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</si>
  <si>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</si>
  <si>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</si>
  <si>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</si>
  <si>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</si>
  <si>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</si>
  <si>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</si>
  <si>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</si>
  <si>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</si>
  <si>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</si>
  <si>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</si>
  <si>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</si>
  <si>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</si>
  <si>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</si>
  <si>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</si>
  <si>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</si>
  <si>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</si>
  <si>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</si>
  <si>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</si>
  <si>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</si>
  <si>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</si>
  <si>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</si>
  <si>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</si>
  <si>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</si>
  <si>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</si>
  <si>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</si>
  <si>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</si>
  <si>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</si>
  <si>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</si>
  <si>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</si>
  <si>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</si>
  <si>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</si>
  <si>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</si>
  <si>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</si>
  <si>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</si>
  <si>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</si>
  <si>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</si>
  <si>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</si>
  <si>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</si>
  <si>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</si>
  <si>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</si>
  <si>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</si>
  <si>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</si>
  <si>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</si>
  <si>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</si>
  <si>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</si>
  <si>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</si>
  <si>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</si>
  <si>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</si>
  <si>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</si>
  <si>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</si>
  <si>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</si>
  <si>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</si>
  <si>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</si>
  <si>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</si>
  <si>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</si>
  <si>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</si>
  <si>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</si>
  <si>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</si>
  <si>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</si>
  <si>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</si>
  <si>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</si>
  <si>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</si>
  <si>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</si>
  <si>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</si>
  <si>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</si>
  <si>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</si>
  <si>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</si>
  <si>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</si>
  <si>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</si>
  <si>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</si>
  <si>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</si>
  <si>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</si>
  <si>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</si>
  <si>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</si>
  <si>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</si>
  <si>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</si>
  <si>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</si>
  <si>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</si>
  <si>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</si>
  <si>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Короб, мин. 18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</si>
  <si>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</si>
  <si>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</si>
  <si>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</si>
  <si>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</si>
  <si>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</si>
  <si>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</si>
  <si>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</si>
  <si>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</si>
  <si>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</si>
  <si>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</si>
  <si>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</si>
  <si>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</si>
  <si>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</si>
  <si>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</si>
  <si>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</si>
  <si>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</si>
  <si>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</si>
  <si>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</si>
  <si>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</si>
  <si>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</si>
  <si>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</si>
  <si>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</si>
  <si>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</si>
  <si>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</si>
  <si>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</si>
  <si>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</si>
  <si>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</si>
  <si>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</si>
  <si>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</si>
  <si>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</si>
  <si>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</si>
  <si>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</si>
  <si>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</si>
  <si>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</si>
  <si>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</si>
  <si>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</si>
  <si>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</si>
  <si>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</si>
  <si>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</si>
  <si>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</si>
  <si>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</si>
  <si>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</si>
  <si>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</si>
  <si>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</si>
  <si>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</si>
  <si>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</si>
  <si>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</si>
  <si>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</si>
  <si>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</si>
  <si>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</si>
  <si>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</si>
  <si>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</si>
  <si>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</si>
  <si>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</si>
  <si>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</si>
  <si>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</si>
  <si>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</si>
  <si>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</si>
  <si>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</si>
  <si>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</si>
  <si>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</si>
  <si>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</si>
  <si>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</si>
  <si>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</si>
  <si>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</si>
  <si>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</si>
  <si>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</si>
  <si>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</si>
  <si>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</si>
  <si>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</si>
  <si>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</si>
  <si>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</si>
  <si>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</si>
  <si>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</si>
  <si>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</si>
  <si>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</si>
  <si>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</si>
  <si>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</si>
  <si>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</si>
  <si>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</si>
  <si>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</si>
  <si>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</si>
  <si>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</si>
  <si>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</si>
  <si>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</si>
  <si>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</si>
  <si>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</si>
  <si>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</si>
  <si>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</si>
  <si>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</si>
  <si>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</si>
  <si>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</si>
  <si>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</si>
  <si>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</si>
  <si>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</si>
  <si>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</si>
  <si>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</si>
  <si>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</si>
  <si>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</si>
  <si>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</si>
  <si>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</si>
  <si>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</si>
  <si>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</si>
  <si>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</si>
  <si>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</si>
  <si>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</si>
  <si>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</si>
  <si>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</si>
  <si>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</si>
  <si>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</si>
  <si>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</si>
  <si>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</si>
  <si>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</si>
  <si>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</si>
  <si>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</si>
  <si>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</si>
  <si>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</si>
  <si>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</si>
  <si>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</si>
  <si>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</si>
  <si>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</si>
  <si>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</si>
  <si>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</si>
  <si>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</si>
  <si>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</si>
  <si>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</si>
  <si>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</si>
  <si>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</si>
  <si>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</si>
  <si>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</si>
  <si>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</si>
  <si>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</si>
  <si>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</si>
  <si>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</si>
  <si>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</si>
  <si>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</si>
  <si>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</si>
  <si>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</si>
  <si>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</si>
  <si>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</si>
  <si>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</si>
  <si>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</si>
  <si>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</si>
  <si>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</si>
  <si>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</si>
  <si>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</si>
  <si>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</si>
  <si>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</si>
  <si>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</si>
  <si>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</si>
  <si>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</si>
  <si>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</si>
  <si>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</si>
  <si>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</si>
  <si>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</si>
  <si>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</si>
  <si>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</si>
  <si>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</si>
  <si>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</si>
  <si>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</si>
  <si>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</si>
  <si>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</si>
  <si>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</si>
  <si>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</si>
  <si>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</si>
  <si>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</si>
  <si>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</si>
  <si>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</si>
  <si>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</si>
  <si>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</si>
  <si>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</si>
  <si>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</si>
  <si>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</si>
  <si>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</si>
  <si>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</si>
  <si>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</si>
  <si>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</si>
  <si>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</si>
  <si>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</si>
  <si>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</si>
  <si>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</si>
  <si>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</si>
  <si>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</si>
  <si>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</si>
  <si>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</si>
  <si>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</si>
  <si>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</si>
  <si>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</si>
  <si>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</si>
  <si>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</si>
  <si>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</si>
  <si>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</si>
  <si>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</si>
  <si>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</si>
  <si>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</si>
  <si>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</si>
  <si>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</si>
  <si>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</si>
  <si>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</si>
  <si>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</si>
  <si>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</si>
  <si>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</si>
  <si>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</si>
  <si>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</si>
  <si>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</si>
  <si>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</si>
  <si>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</si>
  <si>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</si>
  <si>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</si>
  <si>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</si>
  <si>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</si>
  <si>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</si>
  <si>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</si>
  <si>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</si>
  <si>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</si>
  <si>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</si>
  <si>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</si>
  <si>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</si>
  <si>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</si>
  <si>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</si>
  <si>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</si>
  <si>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</si>
  <si>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</si>
  <si>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</si>
  <si>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</si>
  <si>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</si>
  <si>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</si>
  <si>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</si>
  <si>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</si>
  <si>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</si>
  <si>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</si>
  <si>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</si>
  <si>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</si>
  <si>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</si>
  <si>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</si>
  <si>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</si>
  <si>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</si>
  <si>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</si>
  <si>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</si>
  <si>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</si>
  <si>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</si>
  <si>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</si>
  <si>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</si>
  <si>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</si>
  <si>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</si>
  <si>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</si>
  <si>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</si>
  <si>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</si>
  <si>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</si>
  <si>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</si>
  <si>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</si>
  <si>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</si>
  <si>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</si>
  <si>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</si>
  <si>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</si>
  <si>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</si>
  <si>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</si>
  <si>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</si>
  <si>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</si>
  <si>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</si>
  <si>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</si>
  <si>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</si>
  <si>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</si>
  <si>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</si>
  <si>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</si>
  <si>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</si>
  <si>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</si>
  <si>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</si>
  <si>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</si>
  <si>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</si>
  <si>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</si>
  <si>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</si>
  <si>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</si>
  <si>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</si>
  <si>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</si>
  <si>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</si>
  <si>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</si>
  <si>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Короб, мин. 705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</si>
  <si>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</si>
  <si>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</si>
  <si>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</si>
  <si>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</si>
  <si>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</si>
  <si>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</si>
  <si>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</si>
  <si>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</si>
  <si>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</si>
  <si>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</si>
  <si>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</si>
  <si>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</si>
  <si>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</si>
  <si>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</si>
  <si>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</si>
  <si>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</si>
  <si>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Короб, мин. 1005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</si>
  <si>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</si>
  <si>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</si>
  <si>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</si>
  <si>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</si>
  <si>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</si>
  <si>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</si>
  <si>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</si>
  <si>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</si>
  <si>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</si>
  <si>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</si>
  <si>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</si>
  <si>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</si>
  <si>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</si>
  <si>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</si>
  <si>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</si>
  <si>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</si>
  <si>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</si>
  <si>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</si>
  <si>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</si>
  <si>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</si>
  <si>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</si>
  <si>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</si>
  <si>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</si>
  <si>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</si>
  <si>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</si>
  <si>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</si>
  <si>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</si>
  <si>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</si>
  <si>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</si>
  <si>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</si>
  <si>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</si>
  <si>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</si>
  <si>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</si>
  <si>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</si>
  <si>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</si>
  <si>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</si>
  <si>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</si>
  <si>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</si>
  <si>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</si>
  <si>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</si>
  <si>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</si>
  <si>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</si>
  <si>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</si>
  <si>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</si>
  <si>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</si>
  <si>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</si>
  <si>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</si>
  <si>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</si>
  <si>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</si>
  <si>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</si>
  <si>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</si>
  <si>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</si>
  <si>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</si>
  <si>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</si>
  <si>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</si>
  <si>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</si>
  <si>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</si>
  <si>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</si>
  <si>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</si>
  <si>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</si>
  <si>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</si>
  <si>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</si>
  <si>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</si>
  <si>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</si>
  <si>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</si>
  <si>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</si>
  <si>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</si>
  <si>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</si>
  <si>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</si>
  <si>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</si>
  <si>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</si>
  <si>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</si>
  <si>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</si>
  <si>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</si>
  <si>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</si>
  <si>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</si>
  <si>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</si>
  <si>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</si>
  <si>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</si>
  <si>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</si>
  <si>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</si>
  <si>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</si>
  <si>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</si>
  <si>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</si>
  <si>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</si>
  <si>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</si>
  <si>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</si>
  <si>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</si>
  <si>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</si>
  <si>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</si>
  <si>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</si>
  <si>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</si>
  <si>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</si>
  <si>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</si>
  <si>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</si>
  <si>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</si>
  <si>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</si>
  <si>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</si>
  <si>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</si>
  <si>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</si>
  <si>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</si>
  <si>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</si>
  <si>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</si>
  <si>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</si>
  <si>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</si>
  <si>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</si>
  <si>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</si>
  <si>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</si>
  <si>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</si>
  <si>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</si>
  <si>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</si>
  <si>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</si>
  <si>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</si>
  <si>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</si>
  <si>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</si>
  <si>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</si>
  <si>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</si>
  <si>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</si>
  <si>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</si>
  <si>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</si>
  <si>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</si>
  <si>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</si>
  <si>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</si>
  <si>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</si>
  <si>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</si>
  <si>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</si>
  <si>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</si>
  <si>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</si>
  <si>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</si>
  <si>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</si>
  <si>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</si>
  <si>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</si>
  <si>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</si>
  <si>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</si>
  <si>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</si>
  <si>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</si>
  <si>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</si>
  <si>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</si>
  <si>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</si>
  <si>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</si>
  <si>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</si>
  <si>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</si>
  <si>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</si>
  <si>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</si>
  <si>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</si>
  <si>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</si>
  <si>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</si>
  <si>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</si>
  <si>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</si>
  <si>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</si>
  <si>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</si>
  <si>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</si>
  <si>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</si>
  <si>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</si>
  <si>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</si>
  <si>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</si>
  <si>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</si>
  <si>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</si>
  <si>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</si>
  <si>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</si>
  <si>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</si>
  <si>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</si>
  <si>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</si>
  <si>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</si>
  <si>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</si>
  <si>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</si>
  <si>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</si>
  <si>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</si>
  <si>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</si>
  <si>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</si>
  <si>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</si>
  <si>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</si>
  <si>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</si>
  <si>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</si>
  <si>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</si>
  <si>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</si>
  <si>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</si>
  <si>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</si>
  <si>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</si>
  <si>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</si>
  <si>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</si>
  <si>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</si>
  <si>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</si>
  <si>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</si>
  <si>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</si>
  <si>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</si>
  <si>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</si>
  <si>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</si>
  <si>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</si>
  <si>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</si>
  <si>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</si>
  <si>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</si>
  <si>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</si>
  <si>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</si>
  <si>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</si>
  <si>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</si>
  <si>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</si>
  <si>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</si>
  <si>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</si>
  <si>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</si>
  <si>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</si>
  <si>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</si>
  <si>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</si>
  <si>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</si>
  <si>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</si>
  <si>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</si>
  <si>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</si>
  <si>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</si>
  <si>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</si>
  <si>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на 4 европалет, подписать №2, мультиреф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</si>
</sst>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20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1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3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110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10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18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533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54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39" xfId="0" applyBorder="1" applyProtection="1">
      <protection hidden="1"/>
    </xf>
    <xf numFmtId="0" fontId="18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42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92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97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56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15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59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58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75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2"/>
  <sheetViews>
    <sheetView showGridLines="0" tabSelected="1" zoomScaleNormal="100" zoomScaleSheetLayoutView="100" workbookViewId="0">
      <selection activeCell="AA56" sqref="AA56"/>
    </sheetView>
  </sheetViews>
  <sheetFormatPr defaultColWidth="9.140625" defaultRowHeight="12.75" x14ac:dyDescent="0.2"/>
  <cols>
    <col min="1" max="1" width="9.140625" style="53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8" customWidth="1"/>
    <col min="19" max="19" width="6.140625" style="53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8" customWidth="1"/>
    <col min="25" max="25" width="11" style="538" customWidth="1"/>
    <col min="26" max="26" width="10" style="538" customWidth="1"/>
    <col min="27" max="27" width="11.5703125" style="538" customWidth="1"/>
    <col min="28" max="28" width="10.42578125" style="538" customWidth="1"/>
    <col min="29" max="29" width="30" style="53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8" customWidth="1"/>
    <col min="34" max="34" width="9.140625" style="538" customWidth="1"/>
    <col min="35" max="16384" width="9.140625" style="538"/>
  </cols>
  <sheetData>
    <row r="1" spans="1:32" s="542" customFormat="1" ht="45" customHeight="1" x14ac:dyDescent="0.2">
      <c r="A1" s="41"/>
      <c r="B1" s="41"/>
      <c r="C1" s="41"/>
      <c r="D1" s="807" t="s">
        <v>0</v>
      </c>
      <c r="E1" s="584"/>
      <c r="F1" s="584"/>
      <c r="G1" s="12" t="s">
        <v>1</v>
      </c>
      <c r="H1" s="807" t="s">
        <v>2</v>
      </c>
      <c r="I1" s="584"/>
      <c r="J1" s="584"/>
      <c r="K1" s="584"/>
      <c r="L1" s="584"/>
      <c r="M1" s="584"/>
      <c r="N1" s="584"/>
      <c r="O1" s="584"/>
      <c r="P1" s="584"/>
      <c r="Q1" s="584"/>
      <c r="R1" s="848" t="s">
        <v>3</v>
      </c>
      <c r="S1" s="584"/>
      <c r="T1" s="5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3"/>
      <c r="R2" s="553"/>
      <c r="S2" s="553"/>
      <c r="T2" s="553"/>
      <c r="U2" s="553"/>
      <c r="V2" s="553"/>
      <c r="W2" s="553"/>
      <c r="X2" s="16"/>
      <c r="Y2" s="16"/>
      <c r="Z2" s="16"/>
      <c r="AA2" s="16"/>
      <c r="AB2" s="51"/>
      <c r="AC2" s="51"/>
      <c r="AD2" s="51"/>
      <c r="AE2" s="51"/>
    </row>
    <row r="3" spans="1:32" s="54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3"/>
      <c r="Q3" s="553"/>
      <c r="R3" s="553"/>
      <c r="S3" s="553"/>
      <c r="T3" s="553"/>
      <c r="U3" s="553"/>
      <c r="V3" s="553"/>
      <c r="W3" s="553"/>
      <c r="X3" s="16"/>
      <c r="Y3" s="16"/>
      <c r="Z3" s="16"/>
      <c r="AA3" s="16"/>
      <c r="AB3" s="51"/>
      <c r="AC3" s="51"/>
      <c r="AD3" s="51"/>
      <c r="AE3" s="51"/>
    </row>
    <row r="4" spans="1:32" s="54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2" customFormat="1" ht="23.45" customHeight="1" x14ac:dyDescent="0.2">
      <c r="A5" s="761" t="s">
        <v>8</v>
      </c>
      <c r="B5" s="550"/>
      <c r="C5" s="551"/>
      <c r="D5" s="666"/>
      <c r="E5" s="668"/>
      <c r="F5" s="616" t="s">
        <v>9</v>
      </c>
      <c r="G5" s="551"/>
      <c r="H5" s="666" t="s">
        <v>775</v>
      </c>
      <c r="I5" s="667"/>
      <c r="J5" s="667"/>
      <c r="K5" s="667"/>
      <c r="L5" s="667"/>
      <c r="M5" s="668"/>
      <c r="N5" s="58"/>
      <c r="P5" s="24" t="s">
        <v>10</v>
      </c>
      <c r="Q5" s="592">
        <v>45956</v>
      </c>
      <c r="R5" s="593"/>
      <c r="T5" s="744" t="s">
        <v>11</v>
      </c>
      <c r="U5" s="656"/>
      <c r="V5" s="746" t="s">
        <v>12</v>
      </c>
      <c r="W5" s="593"/>
      <c r="AB5" s="51"/>
      <c r="AC5" s="51"/>
      <c r="AD5" s="51"/>
      <c r="AE5" s="51"/>
    </row>
    <row r="6" spans="1:32" s="542" customFormat="1" ht="24" customHeight="1" x14ac:dyDescent="0.2">
      <c r="A6" s="761" t="s">
        <v>13</v>
      </c>
      <c r="B6" s="550"/>
      <c r="C6" s="551"/>
      <c r="D6" s="670" t="s">
        <v>14</v>
      </c>
      <c r="E6" s="671"/>
      <c r="F6" s="671"/>
      <c r="G6" s="671"/>
      <c r="H6" s="671"/>
      <c r="I6" s="671"/>
      <c r="J6" s="671"/>
      <c r="K6" s="671"/>
      <c r="L6" s="671"/>
      <c r="M6" s="593"/>
      <c r="N6" s="59"/>
      <c r="P6" s="24" t="s">
        <v>15</v>
      </c>
      <c r="Q6" s="600" t="str">
        <f>IF(Q5=0," ",CHOOSE(WEEKDAY(Q5,2),"Понедельник","Вторник","Среда","Четверг","Пятница","Суббота","Воскресенье"))</f>
        <v>Воскресенье</v>
      </c>
      <c r="R6" s="565"/>
      <c r="T6" s="739" t="s">
        <v>16</v>
      </c>
      <c r="U6" s="656"/>
      <c r="V6" s="677" t="s">
        <v>17</v>
      </c>
      <c r="W6" s="678"/>
      <c r="AB6" s="51"/>
      <c r="AC6" s="51"/>
      <c r="AD6" s="51"/>
      <c r="AE6" s="51"/>
    </row>
    <row r="7" spans="1:32" s="542" customFormat="1" ht="21.75" hidden="1" customHeight="1" x14ac:dyDescent="0.2">
      <c r="A7" s="55"/>
      <c r="B7" s="55"/>
      <c r="C7" s="55"/>
      <c r="D7" s="819" t="str">
        <f>IFERROR(VLOOKUP(DeliveryAddress,Table,3,0),1)</f>
        <v>1</v>
      </c>
      <c r="E7" s="820"/>
      <c r="F7" s="820"/>
      <c r="G7" s="820"/>
      <c r="H7" s="820"/>
      <c r="I7" s="820"/>
      <c r="J7" s="820"/>
      <c r="K7" s="820"/>
      <c r="L7" s="820"/>
      <c r="M7" s="735"/>
      <c r="N7" s="60"/>
      <c r="P7" s="24"/>
      <c r="Q7" s="42"/>
      <c r="R7" s="42"/>
      <c r="T7" s="553"/>
      <c r="U7" s="656"/>
      <c r="V7" s="679"/>
      <c r="W7" s="680"/>
      <c r="AB7" s="51"/>
      <c r="AC7" s="51"/>
      <c r="AD7" s="51"/>
      <c r="AE7" s="51"/>
    </row>
    <row r="8" spans="1:32" s="542" customFormat="1" ht="25.5" customHeight="1" x14ac:dyDescent="0.2">
      <c r="A8" s="578" t="s">
        <v>18</v>
      </c>
      <c r="B8" s="558"/>
      <c r="C8" s="559"/>
      <c r="D8" s="826" t="s">
        <v>19</v>
      </c>
      <c r="E8" s="827"/>
      <c r="F8" s="827"/>
      <c r="G8" s="827"/>
      <c r="H8" s="827"/>
      <c r="I8" s="827"/>
      <c r="J8" s="827"/>
      <c r="K8" s="827"/>
      <c r="L8" s="827"/>
      <c r="M8" s="828"/>
      <c r="N8" s="61"/>
      <c r="P8" s="24" t="s">
        <v>20</v>
      </c>
      <c r="Q8" s="734">
        <v>0.41666666666666669</v>
      </c>
      <c r="R8" s="735"/>
      <c r="T8" s="553"/>
      <c r="U8" s="656"/>
      <c r="V8" s="679"/>
      <c r="W8" s="680"/>
      <c r="AB8" s="51"/>
      <c r="AC8" s="51"/>
      <c r="AD8" s="51"/>
      <c r="AE8" s="51"/>
    </row>
    <row r="9" spans="1:32" s="542" customFormat="1" ht="39.950000000000003" customHeight="1" x14ac:dyDescent="0.2">
      <c r="A9" s="5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3"/>
      <c r="C9" s="553"/>
      <c r="D9" s="629"/>
      <c r="E9" s="630"/>
      <c r="F9" s="5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3"/>
      <c r="H9" s="717" t="str">
        <f>IF(AND($A$9="Тип доверенности/получателя при получении в адресе перегруза:",$D$9="Разовая доверенность"),"Введите ФИО","")</f>
        <v/>
      </c>
      <c r="I9" s="630"/>
      <c r="J9" s="7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0"/>
      <c r="L9" s="630"/>
      <c r="M9" s="630"/>
      <c r="N9" s="543"/>
      <c r="P9" s="26" t="s">
        <v>21</v>
      </c>
      <c r="Q9" s="809"/>
      <c r="R9" s="621"/>
      <c r="T9" s="553"/>
      <c r="U9" s="656"/>
      <c r="V9" s="681"/>
      <c r="W9" s="682"/>
      <c r="X9" s="43"/>
      <c r="Y9" s="43"/>
      <c r="Z9" s="43"/>
      <c r="AA9" s="43"/>
      <c r="AB9" s="51"/>
      <c r="AC9" s="51"/>
      <c r="AD9" s="51"/>
      <c r="AE9" s="51"/>
    </row>
    <row r="10" spans="1:32" s="542" customFormat="1" ht="26.45" customHeight="1" x14ac:dyDescent="0.2">
      <c r="A10" s="5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3"/>
      <c r="C10" s="553"/>
      <c r="D10" s="629"/>
      <c r="E10" s="630"/>
      <c r="F10" s="5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3"/>
      <c r="H10" s="693" t="str">
        <f>IFERROR(VLOOKUP($D$10,Proxy,2,FALSE),"")</f>
        <v/>
      </c>
      <c r="I10" s="553"/>
      <c r="J10" s="553"/>
      <c r="K10" s="553"/>
      <c r="L10" s="553"/>
      <c r="M10" s="553"/>
      <c r="N10" s="541"/>
      <c r="P10" s="26" t="s">
        <v>22</v>
      </c>
      <c r="Q10" s="741"/>
      <c r="R10" s="742"/>
      <c r="U10" s="24" t="s">
        <v>23</v>
      </c>
      <c r="V10" s="838" t="s">
        <v>24</v>
      </c>
      <c r="W10" s="678"/>
      <c r="X10" s="44"/>
      <c r="Y10" s="44"/>
      <c r="Z10" s="44"/>
      <c r="AA10" s="44"/>
      <c r="AB10" s="51"/>
      <c r="AC10" s="51"/>
      <c r="AD10" s="51"/>
      <c r="AE10" s="51"/>
    </row>
    <row r="11" spans="1:32" s="54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10"/>
      <c r="R11" s="593"/>
      <c r="U11" s="24" t="s">
        <v>27</v>
      </c>
      <c r="V11" s="620" t="s">
        <v>28</v>
      </c>
      <c r="W11" s="621"/>
      <c r="X11" s="45"/>
      <c r="Y11" s="45"/>
      <c r="Z11" s="45"/>
      <c r="AA11" s="45"/>
      <c r="AB11" s="51"/>
      <c r="AC11" s="51"/>
      <c r="AD11" s="51"/>
      <c r="AE11" s="51"/>
    </row>
    <row r="12" spans="1:32" s="542" customFormat="1" ht="18.600000000000001" customHeight="1" x14ac:dyDescent="0.2">
      <c r="A12" s="751" t="s">
        <v>29</v>
      </c>
      <c r="B12" s="550"/>
      <c r="C12" s="550"/>
      <c r="D12" s="550"/>
      <c r="E12" s="550"/>
      <c r="F12" s="550"/>
      <c r="G12" s="550"/>
      <c r="H12" s="550"/>
      <c r="I12" s="550"/>
      <c r="J12" s="550"/>
      <c r="K12" s="550"/>
      <c r="L12" s="550"/>
      <c r="M12" s="551"/>
      <c r="N12" s="62"/>
      <c r="P12" s="24" t="s">
        <v>30</v>
      </c>
      <c r="Q12" s="734"/>
      <c r="R12" s="735"/>
      <c r="S12" s="23"/>
      <c r="U12" s="24"/>
      <c r="V12" s="584"/>
      <c r="W12" s="553"/>
      <c r="AB12" s="51"/>
      <c r="AC12" s="51"/>
      <c r="AD12" s="51"/>
      <c r="AE12" s="51"/>
    </row>
    <row r="13" spans="1:32" s="542" customFormat="1" ht="23.25" customHeight="1" x14ac:dyDescent="0.2">
      <c r="A13" s="751" t="s">
        <v>31</v>
      </c>
      <c r="B13" s="550"/>
      <c r="C13" s="550"/>
      <c r="D13" s="550"/>
      <c r="E13" s="550"/>
      <c r="F13" s="550"/>
      <c r="G13" s="550"/>
      <c r="H13" s="550"/>
      <c r="I13" s="550"/>
      <c r="J13" s="550"/>
      <c r="K13" s="550"/>
      <c r="L13" s="550"/>
      <c r="M13" s="551"/>
      <c r="N13" s="62"/>
      <c r="O13" s="26"/>
      <c r="P13" s="26" t="s">
        <v>32</v>
      </c>
      <c r="Q13" s="620"/>
      <c r="R13" s="62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2" customFormat="1" ht="18.600000000000001" customHeight="1" x14ac:dyDescent="0.2">
      <c r="A14" s="751" t="s">
        <v>33</v>
      </c>
      <c r="B14" s="550"/>
      <c r="C14" s="550"/>
      <c r="D14" s="550"/>
      <c r="E14" s="550"/>
      <c r="F14" s="550"/>
      <c r="G14" s="550"/>
      <c r="H14" s="550"/>
      <c r="I14" s="550"/>
      <c r="J14" s="550"/>
      <c r="K14" s="550"/>
      <c r="L14" s="550"/>
      <c r="M14" s="55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2" customFormat="1" ht="22.5" customHeight="1" x14ac:dyDescent="0.2">
      <c r="A15" s="753" t="s">
        <v>34</v>
      </c>
      <c r="B15" s="550"/>
      <c r="C15" s="550"/>
      <c r="D15" s="550"/>
      <c r="E15" s="550"/>
      <c r="F15" s="550"/>
      <c r="G15" s="550"/>
      <c r="H15" s="550"/>
      <c r="I15" s="550"/>
      <c r="J15" s="550"/>
      <c r="K15" s="550"/>
      <c r="L15" s="550"/>
      <c r="M15" s="551"/>
      <c r="N15" s="63"/>
      <c r="P15" s="771" t="s">
        <v>35</v>
      </c>
      <c r="Q15" s="584"/>
      <c r="R15" s="584"/>
      <c r="S15" s="584"/>
      <c r="T15" s="5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72"/>
      <c r="Q16" s="772"/>
      <c r="R16" s="772"/>
      <c r="S16" s="772"/>
      <c r="T16" s="77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9" t="s">
        <v>36</v>
      </c>
      <c r="B17" s="569" t="s">
        <v>37</v>
      </c>
      <c r="C17" s="763" t="s">
        <v>38</v>
      </c>
      <c r="D17" s="569" t="s">
        <v>39</v>
      </c>
      <c r="E17" s="570"/>
      <c r="F17" s="569" t="s">
        <v>40</v>
      </c>
      <c r="G17" s="569" t="s">
        <v>41</v>
      </c>
      <c r="H17" s="569" t="s">
        <v>42</v>
      </c>
      <c r="I17" s="569" t="s">
        <v>43</v>
      </c>
      <c r="J17" s="569" t="s">
        <v>44</v>
      </c>
      <c r="K17" s="569" t="s">
        <v>45</v>
      </c>
      <c r="L17" s="569" t="s">
        <v>46</v>
      </c>
      <c r="M17" s="569" t="s">
        <v>47</v>
      </c>
      <c r="N17" s="569" t="s">
        <v>48</v>
      </c>
      <c r="O17" s="569" t="s">
        <v>49</v>
      </c>
      <c r="P17" s="569" t="s">
        <v>50</v>
      </c>
      <c r="Q17" s="798"/>
      <c r="R17" s="798"/>
      <c r="S17" s="798"/>
      <c r="T17" s="570"/>
      <c r="U17" s="586" t="s">
        <v>51</v>
      </c>
      <c r="V17" s="551"/>
      <c r="W17" s="569" t="s">
        <v>52</v>
      </c>
      <c r="X17" s="569" t="s">
        <v>53</v>
      </c>
      <c r="Y17" s="587" t="s">
        <v>54</v>
      </c>
      <c r="Z17" s="691" t="s">
        <v>55</v>
      </c>
      <c r="AA17" s="610" t="s">
        <v>56</v>
      </c>
      <c r="AB17" s="610" t="s">
        <v>57</v>
      </c>
      <c r="AC17" s="610" t="s">
        <v>58</v>
      </c>
      <c r="AD17" s="610" t="s">
        <v>59</v>
      </c>
      <c r="AE17" s="611"/>
      <c r="AF17" s="612"/>
      <c r="AG17" s="66"/>
      <c r="BD17" s="65" t="s">
        <v>60</v>
      </c>
    </row>
    <row r="18" spans="1:68" ht="14.25" customHeight="1" x14ac:dyDescent="0.2">
      <c r="A18" s="573"/>
      <c r="B18" s="573"/>
      <c r="C18" s="573"/>
      <c r="D18" s="571"/>
      <c r="E18" s="572"/>
      <c r="F18" s="573"/>
      <c r="G18" s="573"/>
      <c r="H18" s="573"/>
      <c r="I18" s="573"/>
      <c r="J18" s="573"/>
      <c r="K18" s="573"/>
      <c r="L18" s="573"/>
      <c r="M18" s="573"/>
      <c r="N18" s="573"/>
      <c r="O18" s="573"/>
      <c r="P18" s="571"/>
      <c r="Q18" s="799"/>
      <c r="R18" s="799"/>
      <c r="S18" s="799"/>
      <c r="T18" s="572"/>
      <c r="U18" s="67" t="s">
        <v>61</v>
      </c>
      <c r="V18" s="67" t="s">
        <v>62</v>
      </c>
      <c r="W18" s="573"/>
      <c r="X18" s="573"/>
      <c r="Y18" s="588"/>
      <c r="Z18" s="692"/>
      <c r="AA18" s="694"/>
      <c r="AB18" s="694"/>
      <c r="AC18" s="694"/>
      <c r="AD18" s="613"/>
      <c r="AE18" s="614"/>
      <c r="AF18" s="615"/>
      <c r="AG18" s="66"/>
      <c r="BD18" s="65"/>
    </row>
    <row r="19" spans="1:68" ht="27.75" hidden="1" customHeight="1" x14ac:dyDescent="0.2">
      <c r="A19" s="672" t="s">
        <v>63</v>
      </c>
      <c r="B19" s="673"/>
      <c r="C19" s="673"/>
      <c r="D19" s="673"/>
      <c r="E19" s="673"/>
      <c r="F19" s="673"/>
      <c r="G19" s="673"/>
      <c r="H19" s="673"/>
      <c r="I19" s="673"/>
      <c r="J19" s="673"/>
      <c r="K19" s="673"/>
      <c r="L19" s="673"/>
      <c r="M19" s="673"/>
      <c r="N19" s="673"/>
      <c r="O19" s="673"/>
      <c r="P19" s="673"/>
      <c r="Q19" s="673"/>
      <c r="R19" s="673"/>
      <c r="S19" s="673"/>
      <c r="T19" s="673"/>
      <c r="U19" s="673"/>
      <c r="V19" s="673"/>
      <c r="W19" s="673"/>
      <c r="X19" s="673"/>
      <c r="Y19" s="673"/>
      <c r="Z19" s="673"/>
      <c r="AA19" s="48"/>
      <c r="AB19" s="48"/>
      <c r="AC19" s="48"/>
    </row>
    <row r="20" spans="1:68" ht="16.5" hidden="1" customHeight="1" x14ac:dyDescent="0.25">
      <c r="A20" s="563" t="s">
        <v>63</v>
      </c>
      <c r="B20" s="553"/>
      <c r="C20" s="553"/>
      <c r="D20" s="553"/>
      <c r="E20" s="553"/>
      <c r="F20" s="553"/>
      <c r="G20" s="553"/>
      <c r="H20" s="553"/>
      <c r="I20" s="553"/>
      <c r="J20" s="553"/>
      <c r="K20" s="553"/>
      <c r="L20" s="553"/>
      <c r="M20" s="553"/>
      <c r="N20" s="553"/>
      <c r="O20" s="553"/>
      <c r="P20" s="553"/>
      <c r="Q20" s="553"/>
      <c r="R20" s="553"/>
      <c r="S20" s="553"/>
      <c r="T20" s="553"/>
      <c r="U20" s="553"/>
      <c r="V20" s="553"/>
      <c r="W20" s="553"/>
      <c r="X20" s="553"/>
      <c r="Y20" s="553"/>
      <c r="Z20" s="553"/>
      <c r="AA20" s="539"/>
      <c r="AB20" s="539"/>
      <c r="AC20" s="539"/>
    </row>
    <row r="21" spans="1:68" ht="14.25" hidden="1" customHeight="1" x14ac:dyDescent="0.25">
      <c r="A21" s="562" t="s">
        <v>64</v>
      </c>
      <c r="B21" s="553"/>
      <c r="C21" s="553"/>
      <c r="D21" s="553"/>
      <c r="E21" s="553"/>
      <c r="F21" s="553"/>
      <c r="G21" s="553"/>
      <c r="H21" s="553"/>
      <c r="I21" s="553"/>
      <c r="J21" s="553"/>
      <c r="K21" s="553"/>
      <c r="L21" s="553"/>
      <c r="M21" s="553"/>
      <c r="N21" s="553"/>
      <c r="O21" s="553"/>
      <c r="P21" s="553"/>
      <c r="Q21" s="553"/>
      <c r="R21" s="553"/>
      <c r="S21" s="553"/>
      <c r="T21" s="553"/>
      <c r="U21" s="553"/>
      <c r="V21" s="553"/>
      <c r="W21" s="553"/>
      <c r="X21" s="553"/>
      <c r="Y21" s="553"/>
      <c r="Z21" s="553"/>
      <c r="AA21" s="540"/>
      <c r="AB21" s="540"/>
      <c r="AC21" s="540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4">
        <v>4680115886643</v>
      </c>
      <c r="E22" s="565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87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5"/>
      <c r="R22" s="555"/>
      <c r="S22" s="555"/>
      <c r="T22" s="556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4"/>
      <c r="B23" s="553"/>
      <c r="C23" s="553"/>
      <c r="D23" s="553"/>
      <c r="E23" s="553"/>
      <c r="F23" s="553"/>
      <c r="G23" s="553"/>
      <c r="H23" s="553"/>
      <c r="I23" s="553"/>
      <c r="J23" s="553"/>
      <c r="K23" s="553"/>
      <c r="L23" s="553"/>
      <c r="M23" s="553"/>
      <c r="N23" s="553"/>
      <c r="O23" s="575"/>
      <c r="P23" s="557" t="s">
        <v>71</v>
      </c>
      <c r="Q23" s="558"/>
      <c r="R23" s="558"/>
      <c r="S23" s="558"/>
      <c r="T23" s="558"/>
      <c r="U23" s="558"/>
      <c r="V23" s="559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53"/>
      <c r="B24" s="553"/>
      <c r="C24" s="553"/>
      <c r="D24" s="553"/>
      <c r="E24" s="553"/>
      <c r="F24" s="553"/>
      <c r="G24" s="553"/>
      <c r="H24" s="553"/>
      <c r="I24" s="553"/>
      <c r="J24" s="553"/>
      <c r="K24" s="553"/>
      <c r="L24" s="553"/>
      <c r="M24" s="553"/>
      <c r="N24" s="553"/>
      <c r="O24" s="575"/>
      <c r="P24" s="557" t="s">
        <v>71</v>
      </c>
      <c r="Q24" s="558"/>
      <c r="R24" s="558"/>
      <c r="S24" s="558"/>
      <c r="T24" s="558"/>
      <c r="U24" s="558"/>
      <c r="V24" s="559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62" t="s">
        <v>73</v>
      </c>
      <c r="B25" s="553"/>
      <c r="C25" s="553"/>
      <c r="D25" s="553"/>
      <c r="E25" s="553"/>
      <c r="F25" s="553"/>
      <c r="G25" s="553"/>
      <c r="H25" s="553"/>
      <c r="I25" s="553"/>
      <c r="J25" s="553"/>
      <c r="K25" s="553"/>
      <c r="L25" s="553"/>
      <c r="M25" s="553"/>
      <c r="N25" s="553"/>
      <c r="O25" s="553"/>
      <c r="P25" s="553"/>
      <c r="Q25" s="553"/>
      <c r="R25" s="553"/>
      <c r="S25" s="553"/>
      <c r="T25" s="553"/>
      <c r="U25" s="553"/>
      <c r="V25" s="553"/>
      <c r="W25" s="553"/>
      <c r="X25" s="553"/>
      <c r="Y25" s="553"/>
      <c r="Z25" s="553"/>
      <c r="AA25" s="540"/>
      <c r="AB25" s="540"/>
      <c r="AC25" s="540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4">
        <v>4680115885912</v>
      </c>
      <c r="E26" s="565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 t="s">
        <v>77</v>
      </c>
      <c r="M26" s="33" t="s">
        <v>78</v>
      </c>
      <c r="N26" s="33"/>
      <c r="O26" s="32">
        <v>40</v>
      </c>
      <c r="P26" s="75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5"/>
      <c r="R26" s="555"/>
      <c r="S26" s="555"/>
      <c r="T26" s="556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79</v>
      </c>
      <c r="AG26" s="64"/>
      <c r="AJ26" s="68" t="s">
        <v>80</v>
      </c>
      <c r="AK26" s="68">
        <v>25.2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81</v>
      </c>
      <c r="B27" s="54" t="s">
        <v>82</v>
      </c>
      <c r="C27" s="31">
        <v>4301051776</v>
      </c>
      <c r="D27" s="564">
        <v>4607091388237</v>
      </c>
      <c r="E27" s="565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78</v>
      </c>
      <c r="N27" s="33"/>
      <c r="O27" s="32">
        <v>40</v>
      </c>
      <c r="P27" s="7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5"/>
      <c r="R27" s="555"/>
      <c r="S27" s="555"/>
      <c r="T27" s="556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83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84</v>
      </c>
      <c r="B28" s="54" t="s">
        <v>85</v>
      </c>
      <c r="C28" s="31">
        <v>4301052063</v>
      </c>
      <c r="D28" s="564">
        <v>4680115887350</v>
      </c>
      <c r="E28" s="565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86</v>
      </c>
      <c r="N28" s="33"/>
      <c r="O28" s="32">
        <v>40</v>
      </c>
      <c r="P28" s="85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5"/>
      <c r="R28" s="555"/>
      <c r="S28" s="555"/>
      <c r="T28" s="556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87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88</v>
      </c>
      <c r="B29" s="54" t="s">
        <v>89</v>
      </c>
      <c r="C29" s="31">
        <v>4301051863</v>
      </c>
      <c r="D29" s="564">
        <v>4680115885905</v>
      </c>
      <c r="E29" s="565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/>
      <c r="M29" s="33" t="s">
        <v>86</v>
      </c>
      <c r="N29" s="33"/>
      <c r="O29" s="32">
        <v>40</v>
      </c>
      <c r="P29" s="82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5"/>
      <c r="R29" s="555"/>
      <c r="S29" s="555"/>
      <c r="T29" s="556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90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91</v>
      </c>
      <c r="B30" s="54" t="s">
        <v>92</v>
      </c>
      <c r="C30" s="31">
        <v>4301051851</v>
      </c>
      <c r="D30" s="564">
        <v>4607091388244</v>
      </c>
      <c r="E30" s="565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/>
      <c r="M30" s="33" t="s">
        <v>86</v>
      </c>
      <c r="N30" s="33"/>
      <c r="O30" s="32">
        <v>40</v>
      </c>
      <c r="P30" s="8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5"/>
      <c r="R30" s="555"/>
      <c r="S30" s="555"/>
      <c r="T30" s="556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74"/>
      <c r="B31" s="553"/>
      <c r="C31" s="553"/>
      <c r="D31" s="553"/>
      <c r="E31" s="553"/>
      <c r="F31" s="553"/>
      <c r="G31" s="553"/>
      <c r="H31" s="553"/>
      <c r="I31" s="553"/>
      <c r="J31" s="553"/>
      <c r="K31" s="553"/>
      <c r="L31" s="553"/>
      <c r="M31" s="553"/>
      <c r="N31" s="553"/>
      <c r="O31" s="575"/>
      <c r="P31" s="557" t="s">
        <v>71</v>
      </c>
      <c r="Q31" s="558"/>
      <c r="R31" s="558"/>
      <c r="S31" s="558"/>
      <c r="T31" s="558"/>
      <c r="U31" s="558"/>
      <c r="V31" s="559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hidden="1" x14ac:dyDescent="0.2">
      <c r="A32" s="553"/>
      <c r="B32" s="553"/>
      <c r="C32" s="553"/>
      <c r="D32" s="553"/>
      <c r="E32" s="553"/>
      <c r="F32" s="553"/>
      <c r="G32" s="553"/>
      <c r="H32" s="553"/>
      <c r="I32" s="553"/>
      <c r="J32" s="553"/>
      <c r="K32" s="553"/>
      <c r="L32" s="553"/>
      <c r="M32" s="553"/>
      <c r="N32" s="553"/>
      <c r="O32" s="575"/>
      <c r="P32" s="557" t="s">
        <v>71</v>
      </c>
      <c r="Q32" s="558"/>
      <c r="R32" s="558"/>
      <c r="S32" s="558"/>
      <c r="T32" s="558"/>
      <c r="U32" s="558"/>
      <c r="V32" s="559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hidden="1" customHeight="1" x14ac:dyDescent="0.25">
      <c r="A33" s="562" t="s">
        <v>93</v>
      </c>
      <c r="B33" s="553"/>
      <c r="C33" s="553"/>
      <c r="D33" s="553"/>
      <c r="E33" s="553"/>
      <c r="F33" s="553"/>
      <c r="G33" s="553"/>
      <c r="H33" s="553"/>
      <c r="I33" s="553"/>
      <c r="J33" s="553"/>
      <c r="K33" s="553"/>
      <c r="L33" s="553"/>
      <c r="M33" s="553"/>
      <c r="N33" s="553"/>
      <c r="O33" s="553"/>
      <c r="P33" s="553"/>
      <c r="Q33" s="553"/>
      <c r="R33" s="553"/>
      <c r="S33" s="553"/>
      <c r="T33" s="553"/>
      <c r="U33" s="553"/>
      <c r="V33" s="553"/>
      <c r="W33" s="553"/>
      <c r="X33" s="553"/>
      <c r="Y33" s="553"/>
      <c r="Z33" s="553"/>
      <c r="AA33" s="540"/>
      <c r="AB33" s="540"/>
      <c r="AC33" s="540"/>
    </row>
    <row r="34" spans="1:68" ht="27" hidden="1" customHeight="1" x14ac:dyDescent="0.25">
      <c r="A34" s="54" t="s">
        <v>94</v>
      </c>
      <c r="B34" s="54" t="s">
        <v>95</v>
      </c>
      <c r="C34" s="31">
        <v>4301032013</v>
      </c>
      <c r="D34" s="564">
        <v>4607091388503</v>
      </c>
      <c r="E34" s="565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6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5"/>
      <c r="R34" s="555"/>
      <c r="S34" s="555"/>
      <c r="T34" s="556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74"/>
      <c r="B35" s="553"/>
      <c r="C35" s="553"/>
      <c r="D35" s="553"/>
      <c r="E35" s="553"/>
      <c r="F35" s="553"/>
      <c r="G35" s="553"/>
      <c r="H35" s="553"/>
      <c r="I35" s="553"/>
      <c r="J35" s="553"/>
      <c r="K35" s="553"/>
      <c r="L35" s="553"/>
      <c r="M35" s="553"/>
      <c r="N35" s="553"/>
      <c r="O35" s="575"/>
      <c r="P35" s="557" t="s">
        <v>71</v>
      </c>
      <c r="Q35" s="558"/>
      <c r="R35" s="558"/>
      <c r="S35" s="558"/>
      <c r="T35" s="558"/>
      <c r="U35" s="558"/>
      <c r="V35" s="559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hidden="1" x14ac:dyDescent="0.2">
      <c r="A36" s="553"/>
      <c r="B36" s="553"/>
      <c r="C36" s="553"/>
      <c r="D36" s="553"/>
      <c r="E36" s="553"/>
      <c r="F36" s="553"/>
      <c r="G36" s="553"/>
      <c r="H36" s="553"/>
      <c r="I36" s="553"/>
      <c r="J36" s="553"/>
      <c r="K36" s="553"/>
      <c r="L36" s="553"/>
      <c r="M36" s="553"/>
      <c r="N36" s="553"/>
      <c r="O36" s="575"/>
      <c r="P36" s="557" t="s">
        <v>71</v>
      </c>
      <c r="Q36" s="558"/>
      <c r="R36" s="558"/>
      <c r="S36" s="558"/>
      <c r="T36" s="558"/>
      <c r="U36" s="558"/>
      <c r="V36" s="559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hidden="1" customHeight="1" x14ac:dyDescent="0.2">
      <c r="A37" s="672" t="s">
        <v>99</v>
      </c>
      <c r="B37" s="673"/>
      <c r="C37" s="673"/>
      <c r="D37" s="673"/>
      <c r="E37" s="673"/>
      <c r="F37" s="673"/>
      <c r="G37" s="673"/>
      <c r="H37" s="673"/>
      <c r="I37" s="673"/>
      <c r="J37" s="673"/>
      <c r="K37" s="673"/>
      <c r="L37" s="673"/>
      <c r="M37" s="673"/>
      <c r="N37" s="673"/>
      <c r="O37" s="673"/>
      <c r="P37" s="673"/>
      <c r="Q37" s="673"/>
      <c r="R37" s="673"/>
      <c r="S37" s="673"/>
      <c r="T37" s="673"/>
      <c r="U37" s="673"/>
      <c r="V37" s="673"/>
      <c r="W37" s="673"/>
      <c r="X37" s="673"/>
      <c r="Y37" s="673"/>
      <c r="Z37" s="673"/>
      <c r="AA37" s="48"/>
      <c r="AB37" s="48"/>
      <c r="AC37" s="48"/>
    </row>
    <row r="38" spans="1:68" ht="16.5" hidden="1" customHeight="1" x14ac:dyDescent="0.25">
      <c r="A38" s="563" t="s">
        <v>100</v>
      </c>
      <c r="B38" s="553"/>
      <c r="C38" s="553"/>
      <c r="D38" s="553"/>
      <c r="E38" s="553"/>
      <c r="F38" s="553"/>
      <c r="G38" s="553"/>
      <c r="H38" s="553"/>
      <c r="I38" s="553"/>
      <c r="J38" s="553"/>
      <c r="K38" s="553"/>
      <c r="L38" s="553"/>
      <c r="M38" s="553"/>
      <c r="N38" s="553"/>
      <c r="O38" s="553"/>
      <c r="P38" s="553"/>
      <c r="Q38" s="553"/>
      <c r="R38" s="553"/>
      <c r="S38" s="553"/>
      <c r="T38" s="553"/>
      <c r="U38" s="553"/>
      <c r="V38" s="553"/>
      <c r="W38" s="553"/>
      <c r="X38" s="553"/>
      <c r="Y38" s="553"/>
      <c r="Z38" s="553"/>
      <c r="AA38" s="539"/>
      <c r="AB38" s="539"/>
      <c r="AC38" s="539"/>
    </row>
    <row r="39" spans="1:68" ht="14.25" hidden="1" customHeight="1" x14ac:dyDescent="0.25">
      <c r="A39" s="562" t="s">
        <v>101</v>
      </c>
      <c r="B39" s="553"/>
      <c r="C39" s="553"/>
      <c r="D39" s="553"/>
      <c r="E39" s="553"/>
      <c r="F39" s="553"/>
      <c r="G39" s="553"/>
      <c r="H39" s="553"/>
      <c r="I39" s="553"/>
      <c r="J39" s="553"/>
      <c r="K39" s="553"/>
      <c r="L39" s="553"/>
      <c r="M39" s="553"/>
      <c r="N39" s="553"/>
      <c r="O39" s="553"/>
      <c r="P39" s="553"/>
      <c r="Q39" s="553"/>
      <c r="R39" s="553"/>
      <c r="S39" s="553"/>
      <c r="T39" s="553"/>
      <c r="U39" s="553"/>
      <c r="V39" s="553"/>
      <c r="W39" s="553"/>
      <c r="X39" s="553"/>
      <c r="Y39" s="553"/>
      <c r="Z39" s="553"/>
      <c r="AA39" s="540"/>
      <c r="AB39" s="540"/>
      <c r="AC39" s="540"/>
    </row>
    <row r="40" spans="1:68" ht="16.5" hidden="1" customHeight="1" x14ac:dyDescent="0.25">
      <c r="A40" s="54" t="s">
        <v>102</v>
      </c>
      <c r="B40" s="54" t="s">
        <v>103</v>
      </c>
      <c r="C40" s="31">
        <v>4301011380</v>
      </c>
      <c r="D40" s="564">
        <v>4607091385670</v>
      </c>
      <c r="E40" s="565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68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5"/>
      <c r="R40" s="555"/>
      <c r="S40" s="555"/>
      <c r="T40" s="556"/>
      <c r="U40" s="34"/>
      <c r="V40" s="34"/>
      <c r="W40" s="35" t="s">
        <v>69</v>
      </c>
      <c r="X40" s="545">
        <v>0</v>
      </c>
      <c r="Y40" s="546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107</v>
      </c>
      <c r="AG40" s="64"/>
      <c r="AJ40" s="68" t="s">
        <v>80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hidden="1" customHeight="1" x14ac:dyDescent="0.25">
      <c r="A41" s="54" t="s">
        <v>108</v>
      </c>
      <c r="B41" s="54" t="s">
        <v>109</v>
      </c>
      <c r="C41" s="31">
        <v>4301011382</v>
      </c>
      <c r="D41" s="564">
        <v>4607091385687</v>
      </c>
      <c r="E41" s="565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110</v>
      </c>
      <c r="L41" s="32" t="s">
        <v>111</v>
      </c>
      <c r="M41" s="33" t="s">
        <v>78</v>
      </c>
      <c r="N41" s="33"/>
      <c r="O41" s="32">
        <v>50</v>
      </c>
      <c r="P41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5"/>
      <c r="R41" s="555"/>
      <c r="S41" s="555"/>
      <c r="T41" s="556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107</v>
      </c>
      <c r="AG41" s="64"/>
      <c r="AJ41" s="68" t="s">
        <v>80</v>
      </c>
      <c r="AK41" s="68">
        <v>1440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112</v>
      </c>
      <c r="B42" s="54" t="s">
        <v>113</v>
      </c>
      <c r="C42" s="31">
        <v>4301011565</v>
      </c>
      <c r="D42" s="564">
        <v>4680115882539</v>
      </c>
      <c r="E42" s="565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110</v>
      </c>
      <c r="L42" s="32"/>
      <c r="M42" s="33" t="s">
        <v>78</v>
      </c>
      <c r="N42" s="33"/>
      <c r="O42" s="32">
        <v>50</v>
      </c>
      <c r="P42" s="83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5"/>
      <c r="R42" s="555"/>
      <c r="S42" s="555"/>
      <c r="T42" s="556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574"/>
      <c r="B43" s="553"/>
      <c r="C43" s="553"/>
      <c r="D43" s="553"/>
      <c r="E43" s="553"/>
      <c r="F43" s="553"/>
      <c r="G43" s="553"/>
      <c r="H43" s="553"/>
      <c r="I43" s="553"/>
      <c r="J43" s="553"/>
      <c r="K43" s="553"/>
      <c r="L43" s="553"/>
      <c r="M43" s="553"/>
      <c r="N43" s="553"/>
      <c r="O43" s="575"/>
      <c r="P43" s="557" t="s">
        <v>71</v>
      </c>
      <c r="Q43" s="558"/>
      <c r="R43" s="558"/>
      <c r="S43" s="558"/>
      <c r="T43" s="558"/>
      <c r="U43" s="558"/>
      <c r="V43" s="559"/>
      <c r="W43" s="37" t="s">
        <v>72</v>
      </c>
      <c r="X43" s="547">
        <f>IFERROR(X40/H40,"0")+IFERROR(X41/H41,"0")+IFERROR(X42/H42,"0")</f>
        <v>0</v>
      </c>
      <c r="Y43" s="547">
        <f>IFERROR(Y40/H40,"0")+IFERROR(Y41/H41,"0")+IFERROR(Y42/H42,"0")</f>
        <v>0</v>
      </c>
      <c r="Z43" s="547">
        <f>IFERROR(IF(Z40="",0,Z40),"0")+IFERROR(IF(Z41="",0,Z41),"0")+IFERROR(IF(Z42="",0,Z42),"0")</f>
        <v>0</v>
      </c>
      <c r="AA43" s="548"/>
      <c r="AB43" s="548"/>
      <c r="AC43" s="548"/>
    </row>
    <row r="44" spans="1:68" hidden="1" x14ac:dyDescent="0.2">
      <c r="A44" s="553"/>
      <c r="B44" s="553"/>
      <c r="C44" s="553"/>
      <c r="D44" s="553"/>
      <c r="E44" s="553"/>
      <c r="F44" s="553"/>
      <c r="G44" s="553"/>
      <c r="H44" s="553"/>
      <c r="I44" s="553"/>
      <c r="J44" s="553"/>
      <c r="K44" s="553"/>
      <c r="L44" s="553"/>
      <c r="M44" s="553"/>
      <c r="N44" s="553"/>
      <c r="O44" s="575"/>
      <c r="P44" s="557" t="s">
        <v>71</v>
      </c>
      <c r="Q44" s="558"/>
      <c r="R44" s="558"/>
      <c r="S44" s="558"/>
      <c r="T44" s="558"/>
      <c r="U44" s="558"/>
      <c r="V44" s="559"/>
      <c r="W44" s="37" t="s">
        <v>69</v>
      </c>
      <c r="X44" s="547">
        <f>IFERROR(SUM(X40:X42),"0")</f>
        <v>0</v>
      </c>
      <c r="Y44" s="547">
        <f>IFERROR(SUM(Y40:Y42),"0")</f>
        <v>0</v>
      </c>
      <c r="Z44" s="37"/>
      <c r="AA44" s="548"/>
      <c r="AB44" s="548"/>
      <c r="AC44" s="548"/>
    </row>
    <row r="45" spans="1:68" ht="14.25" hidden="1" customHeight="1" x14ac:dyDescent="0.25">
      <c r="A45" s="562" t="s">
        <v>73</v>
      </c>
      <c r="B45" s="553"/>
      <c r="C45" s="553"/>
      <c r="D45" s="553"/>
      <c r="E45" s="553"/>
      <c r="F45" s="553"/>
      <c r="G45" s="553"/>
      <c r="H45" s="553"/>
      <c r="I45" s="553"/>
      <c r="J45" s="553"/>
      <c r="K45" s="553"/>
      <c r="L45" s="553"/>
      <c r="M45" s="553"/>
      <c r="N45" s="553"/>
      <c r="O45" s="553"/>
      <c r="P45" s="553"/>
      <c r="Q45" s="553"/>
      <c r="R45" s="553"/>
      <c r="S45" s="553"/>
      <c r="T45" s="553"/>
      <c r="U45" s="553"/>
      <c r="V45" s="553"/>
      <c r="W45" s="553"/>
      <c r="X45" s="553"/>
      <c r="Y45" s="553"/>
      <c r="Z45" s="553"/>
      <c r="AA45" s="540"/>
      <c r="AB45" s="540"/>
      <c r="AC45" s="540"/>
    </row>
    <row r="46" spans="1:68" ht="16.5" hidden="1" customHeight="1" x14ac:dyDescent="0.25">
      <c r="A46" s="54" t="s">
        <v>114</v>
      </c>
      <c r="B46" s="54" t="s">
        <v>115</v>
      </c>
      <c r="C46" s="31">
        <v>4301051820</v>
      </c>
      <c r="D46" s="564">
        <v>4680115884915</v>
      </c>
      <c r="E46" s="565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/>
      <c r="M46" s="33" t="s">
        <v>78</v>
      </c>
      <c r="N46" s="33"/>
      <c r="O46" s="32">
        <v>40</v>
      </c>
      <c r="P46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5"/>
      <c r="R46" s="555"/>
      <c r="S46" s="555"/>
      <c r="T46" s="556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116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74"/>
      <c r="B47" s="553"/>
      <c r="C47" s="553"/>
      <c r="D47" s="553"/>
      <c r="E47" s="553"/>
      <c r="F47" s="553"/>
      <c r="G47" s="553"/>
      <c r="H47" s="553"/>
      <c r="I47" s="553"/>
      <c r="J47" s="553"/>
      <c r="K47" s="553"/>
      <c r="L47" s="553"/>
      <c r="M47" s="553"/>
      <c r="N47" s="553"/>
      <c r="O47" s="575"/>
      <c r="P47" s="557" t="s">
        <v>71</v>
      </c>
      <c r="Q47" s="558"/>
      <c r="R47" s="558"/>
      <c r="S47" s="558"/>
      <c r="T47" s="558"/>
      <c r="U47" s="558"/>
      <c r="V47" s="559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hidden="1" x14ac:dyDescent="0.2">
      <c r="A48" s="553"/>
      <c r="B48" s="553"/>
      <c r="C48" s="553"/>
      <c r="D48" s="553"/>
      <c r="E48" s="553"/>
      <c r="F48" s="553"/>
      <c r="G48" s="553"/>
      <c r="H48" s="553"/>
      <c r="I48" s="553"/>
      <c r="J48" s="553"/>
      <c r="K48" s="553"/>
      <c r="L48" s="553"/>
      <c r="M48" s="553"/>
      <c r="N48" s="553"/>
      <c r="O48" s="575"/>
      <c r="P48" s="557" t="s">
        <v>71</v>
      </c>
      <c r="Q48" s="558"/>
      <c r="R48" s="558"/>
      <c r="S48" s="558"/>
      <c r="T48" s="558"/>
      <c r="U48" s="558"/>
      <c r="V48" s="559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hidden="1" customHeight="1" x14ac:dyDescent="0.25">
      <c r="A49" s="563" t="s">
        <v>117</v>
      </c>
      <c r="B49" s="553"/>
      <c r="C49" s="553"/>
      <c r="D49" s="553"/>
      <c r="E49" s="553"/>
      <c r="F49" s="553"/>
      <c r="G49" s="553"/>
      <c r="H49" s="553"/>
      <c r="I49" s="553"/>
      <c r="J49" s="553"/>
      <c r="K49" s="553"/>
      <c r="L49" s="553"/>
      <c r="M49" s="553"/>
      <c r="N49" s="553"/>
      <c r="O49" s="553"/>
      <c r="P49" s="553"/>
      <c r="Q49" s="553"/>
      <c r="R49" s="553"/>
      <c r="S49" s="553"/>
      <c r="T49" s="553"/>
      <c r="U49" s="553"/>
      <c r="V49" s="553"/>
      <c r="W49" s="553"/>
      <c r="X49" s="553"/>
      <c r="Y49" s="553"/>
      <c r="Z49" s="553"/>
      <c r="AA49" s="539"/>
      <c r="AB49" s="539"/>
      <c r="AC49" s="539"/>
    </row>
    <row r="50" spans="1:68" ht="14.25" hidden="1" customHeight="1" x14ac:dyDescent="0.25">
      <c r="A50" s="562" t="s">
        <v>101</v>
      </c>
      <c r="B50" s="553"/>
      <c r="C50" s="553"/>
      <c r="D50" s="553"/>
      <c r="E50" s="553"/>
      <c r="F50" s="553"/>
      <c r="G50" s="553"/>
      <c r="H50" s="553"/>
      <c r="I50" s="553"/>
      <c r="J50" s="553"/>
      <c r="K50" s="553"/>
      <c r="L50" s="553"/>
      <c r="M50" s="553"/>
      <c r="N50" s="553"/>
      <c r="O50" s="553"/>
      <c r="P50" s="553"/>
      <c r="Q50" s="553"/>
      <c r="R50" s="553"/>
      <c r="S50" s="553"/>
      <c r="T50" s="553"/>
      <c r="U50" s="553"/>
      <c r="V50" s="553"/>
      <c r="W50" s="553"/>
      <c r="X50" s="553"/>
      <c r="Y50" s="553"/>
      <c r="Z50" s="553"/>
      <c r="AA50" s="540"/>
      <c r="AB50" s="540"/>
      <c r="AC50" s="540"/>
    </row>
    <row r="51" spans="1:68" ht="27" hidden="1" customHeight="1" x14ac:dyDescent="0.25">
      <c r="A51" s="54" t="s">
        <v>118</v>
      </c>
      <c r="B51" s="54" t="s">
        <v>119</v>
      </c>
      <c r="C51" s="31">
        <v>4301012030</v>
      </c>
      <c r="D51" s="564">
        <v>4680115885882</v>
      </c>
      <c r="E51" s="565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104</v>
      </c>
      <c r="L51" s="32"/>
      <c r="M51" s="33" t="s">
        <v>78</v>
      </c>
      <c r="N51" s="33"/>
      <c r="O51" s="32">
        <v>50</v>
      </c>
      <c r="P51" s="74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5"/>
      <c r="R51" s="555"/>
      <c r="S51" s="555"/>
      <c r="T51" s="556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120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hidden="1" customHeight="1" x14ac:dyDescent="0.25">
      <c r="A52" s="54" t="s">
        <v>121</v>
      </c>
      <c r="B52" s="54" t="s">
        <v>122</v>
      </c>
      <c r="C52" s="31">
        <v>4301011816</v>
      </c>
      <c r="D52" s="564">
        <v>4680115881426</v>
      </c>
      <c r="E52" s="565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80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5"/>
      <c r="R52" s="555"/>
      <c r="S52" s="555"/>
      <c r="T52" s="556"/>
      <c r="U52" s="34"/>
      <c r="V52" s="34"/>
      <c r="W52" s="35" t="s">
        <v>69</v>
      </c>
      <c r="X52" s="545">
        <v>0</v>
      </c>
      <c r="Y52" s="546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123</v>
      </c>
      <c r="AG52" s="64"/>
      <c r="AJ52" s="68" t="s">
        <v>80</v>
      </c>
      <c r="AK52" s="68">
        <v>10.8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4301011386</v>
      </c>
      <c r="D53" s="564">
        <v>4680115880283</v>
      </c>
      <c r="E53" s="565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76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5"/>
      <c r="R53" s="555"/>
      <c r="S53" s="555"/>
      <c r="T53" s="556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127</v>
      </c>
      <c r="B54" s="54" t="s">
        <v>128</v>
      </c>
      <c r="C54" s="31">
        <v>4301011806</v>
      </c>
      <c r="D54" s="564">
        <v>4680115881525</v>
      </c>
      <c r="E54" s="565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62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5"/>
      <c r="R54" s="555"/>
      <c r="S54" s="555"/>
      <c r="T54" s="556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130</v>
      </c>
      <c r="B55" s="54" t="s">
        <v>131</v>
      </c>
      <c r="C55" s="31">
        <v>4301011589</v>
      </c>
      <c r="D55" s="564">
        <v>4680115885899</v>
      </c>
      <c r="E55" s="565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/>
      <c r="M55" s="33" t="s">
        <v>86</v>
      </c>
      <c r="N55" s="33"/>
      <c r="O55" s="32">
        <v>50</v>
      </c>
      <c r="P55" s="7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5"/>
      <c r="R55" s="555"/>
      <c r="S55" s="555"/>
      <c r="T55" s="556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4301011801</v>
      </c>
      <c r="D56" s="564">
        <v>4680115881419</v>
      </c>
      <c r="E56" s="565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110</v>
      </c>
      <c r="L56" s="32" t="s">
        <v>135</v>
      </c>
      <c r="M56" s="33" t="s">
        <v>106</v>
      </c>
      <c r="N56" s="33"/>
      <c r="O56" s="32">
        <v>50</v>
      </c>
      <c r="P56" s="83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5"/>
      <c r="R56" s="555"/>
      <c r="S56" s="555"/>
      <c r="T56" s="556"/>
      <c r="U56" s="34"/>
      <c r="V56" s="34"/>
      <c r="W56" s="35" t="s">
        <v>69</v>
      </c>
      <c r="X56" s="545">
        <v>90</v>
      </c>
      <c r="Y56" s="546">
        <f t="shared" si="0"/>
        <v>90</v>
      </c>
      <c r="Z56" s="36">
        <f>IFERROR(IF(Y56=0,"",ROUNDUP(Y56/H56,0)*0.00902),"")</f>
        <v>0.1804</v>
      </c>
      <c r="AA56" s="56"/>
      <c r="AB56" s="57"/>
      <c r="AC56" s="101" t="s">
        <v>136</v>
      </c>
      <c r="AG56" s="64"/>
      <c r="AJ56" s="68" t="s">
        <v>80</v>
      </c>
      <c r="AK56" s="68">
        <v>1215</v>
      </c>
      <c r="BB56" s="102" t="s">
        <v>1</v>
      </c>
      <c r="BM56" s="64">
        <f t="shared" si="1"/>
        <v>94.199999999999989</v>
      </c>
      <c r="BN56" s="64">
        <f t="shared" si="2"/>
        <v>94.199999999999989</v>
      </c>
      <c r="BO56" s="64">
        <f t="shared" si="3"/>
        <v>0.15151515151515152</v>
      </c>
      <c r="BP56" s="64">
        <f t="shared" si="4"/>
        <v>0.15151515151515152</v>
      </c>
    </row>
    <row r="57" spans="1:68" x14ac:dyDescent="0.2">
      <c r="A57" s="574"/>
      <c r="B57" s="553"/>
      <c r="C57" s="553"/>
      <c r="D57" s="553"/>
      <c r="E57" s="553"/>
      <c r="F57" s="553"/>
      <c r="G57" s="553"/>
      <c r="H57" s="553"/>
      <c r="I57" s="553"/>
      <c r="J57" s="553"/>
      <c r="K57" s="553"/>
      <c r="L57" s="553"/>
      <c r="M57" s="553"/>
      <c r="N57" s="553"/>
      <c r="O57" s="575"/>
      <c r="P57" s="557" t="s">
        <v>71</v>
      </c>
      <c r="Q57" s="558"/>
      <c r="R57" s="558"/>
      <c r="S57" s="558"/>
      <c r="T57" s="558"/>
      <c r="U57" s="558"/>
      <c r="V57" s="559"/>
      <c r="W57" s="37" t="s">
        <v>72</v>
      </c>
      <c r="X57" s="547">
        <f>IFERROR(X51/H51,"0")+IFERROR(X52/H52,"0")+IFERROR(X53/H53,"0")+IFERROR(X54/H54,"0")+IFERROR(X55/H55,"0")+IFERROR(X56/H56,"0")</f>
        <v>20</v>
      </c>
      <c r="Y57" s="547">
        <f>IFERROR(Y51/H51,"0")+IFERROR(Y52/H52,"0")+IFERROR(Y53/H53,"0")+IFERROR(Y54/H54,"0")+IFERROR(Y55/H55,"0")+IFERROR(Y56/H56,"0")</f>
        <v>20</v>
      </c>
      <c r="Z57" s="547">
        <f>IFERROR(IF(Z51="",0,Z51),"0")+IFERROR(IF(Z52="",0,Z52),"0")+IFERROR(IF(Z53="",0,Z53),"0")+IFERROR(IF(Z54="",0,Z54),"0")+IFERROR(IF(Z55="",0,Z55),"0")+IFERROR(IF(Z56="",0,Z56),"0")</f>
        <v>0.1804</v>
      </c>
      <c r="AA57" s="548"/>
      <c r="AB57" s="548"/>
      <c r="AC57" s="548"/>
    </row>
    <row r="58" spans="1:68" x14ac:dyDescent="0.2">
      <c r="A58" s="553"/>
      <c r="B58" s="553"/>
      <c r="C58" s="553"/>
      <c r="D58" s="553"/>
      <c r="E58" s="553"/>
      <c r="F58" s="553"/>
      <c r="G58" s="553"/>
      <c r="H58" s="553"/>
      <c r="I58" s="553"/>
      <c r="J58" s="553"/>
      <c r="K58" s="553"/>
      <c r="L58" s="553"/>
      <c r="M58" s="553"/>
      <c r="N58" s="553"/>
      <c r="O58" s="575"/>
      <c r="P58" s="557" t="s">
        <v>71</v>
      </c>
      <c r="Q58" s="558"/>
      <c r="R58" s="558"/>
      <c r="S58" s="558"/>
      <c r="T58" s="558"/>
      <c r="U58" s="558"/>
      <c r="V58" s="559"/>
      <c r="W58" s="37" t="s">
        <v>69</v>
      </c>
      <c r="X58" s="547">
        <f>IFERROR(SUM(X51:X56),"0")</f>
        <v>90</v>
      </c>
      <c r="Y58" s="547">
        <f>IFERROR(SUM(Y51:Y56),"0")</f>
        <v>90</v>
      </c>
      <c r="Z58" s="37"/>
      <c r="AA58" s="548"/>
      <c r="AB58" s="548"/>
      <c r="AC58" s="548"/>
    </row>
    <row r="59" spans="1:68" ht="14.25" hidden="1" customHeight="1" x14ac:dyDescent="0.25">
      <c r="A59" s="562" t="s">
        <v>137</v>
      </c>
      <c r="B59" s="553"/>
      <c r="C59" s="553"/>
      <c r="D59" s="553"/>
      <c r="E59" s="553"/>
      <c r="F59" s="553"/>
      <c r="G59" s="553"/>
      <c r="H59" s="553"/>
      <c r="I59" s="553"/>
      <c r="J59" s="553"/>
      <c r="K59" s="553"/>
      <c r="L59" s="553"/>
      <c r="M59" s="553"/>
      <c r="N59" s="553"/>
      <c r="O59" s="553"/>
      <c r="P59" s="553"/>
      <c r="Q59" s="553"/>
      <c r="R59" s="553"/>
      <c r="S59" s="553"/>
      <c r="T59" s="553"/>
      <c r="U59" s="553"/>
      <c r="V59" s="553"/>
      <c r="W59" s="553"/>
      <c r="X59" s="553"/>
      <c r="Y59" s="553"/>
      <c r="Z59" s="553"/>
      <c r="AA59" s="540"/>
      <c r="AB59" s="540"/>
      <c r="AC59" s="540"/>
    </row>
    <row r="60" spans="1:68" ht="16.5" hidden="1" customHeight="1" x14ac:dyDescent="0.25">
      <c r="A60" s="54" t="s">
        <v>138</v>
      </c>
      <c r="B60" s="54" t="s">
        <v>139</v>
      </c>
      <c r="C60" s="31">
        <v>4301020298</v>
      </c>
      <c r="D60" s="564">
        <v>4680115881440</v>
      </c>
      <c r="E60" s="565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104</v>
      </c>
      <c r="L60" s="32"/>
      <c r="M60" s="33" t="s">
        <v>106</v>
      </c>
      <c r="N60" s="33"/>
      <c r="O60" s="32">
        <v>50</v>
      </c>
      <c r="P60" s="58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5"/>
      <c r="R60" s="555"/>
      <c r="S60" s="555"/>
      <c r="T60" s="556"/>
      <c r="U60" s="34"/>
      <c r="V60" s="34"/>
      <c r="W60" s="35" t="s">
        <v>69</v>
      </c>
      <c r="X60" s="545">
        <v>0</v>
      </c>
      <c r="Y60" s="546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140</v>
      </c>
      <c r="AG60" s="64"/>
      <c r="AJ60" s="68"/>
      <c r="AK60" s="68">
        <v>0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141</v>
      </c>
      <c r="B61" s="54" t="s">
        <v>142</v>
      </c>
      <c r="C61" s="31">
        <v>4301020358</v>
      </c>
      <c r="D61" s="564">
        <v>4680115885950</v>
      </c>
      <c r="E61" s="565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78</v>
      </c>
      <c r="N61" s="33"/>
      <c r="O61" s="32">
        <v>50</v>
      </c>
      <c r="P61" s="65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5"/>
      <c r="R61" s="555"/>
      <c r="S61" s="555"/>
      <c r="T61" s="556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4301020296</v>
      </c>
      <c r="D62" s="564">
        <v>4680115881433</v>
      </c>
      <c r="E62" s="565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 t="s">
        <v>77</v>
      </c>
      <c r="M62" s="33" t="s">
        <v>106</v>
      </c>
      <c r="N62" s="33"/>
      <c r="O62" s="32">
        <v>50</v>
      </c>
      <c r="P62" s="70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5"/>
      <c r="R62" s="555"/>
      <c r="S62" s="555"/>
      <c r="T62" s="556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140</v>
      </c>
      <c r="AG62" s="64"/>
      <c r="AJ62" s="68" t="s">
        <v>80</v>
      </c>
      <c r="AK62" s="68">
        <v>37.799999999999997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574"/>
      <c r="B63" s="553"/>
      <c r="C63" s="553"/>
      <c r="D63" s="553"/>
      <c r="E63" s="553"/>
      <c r="F63" s="553"/>
      <c r="G63" s="553"/>
      <c r="H63" s="553"/>
      <c r="I63" s="553"/>
      <c r="J63" s="553"/>
      <c r="K63" s="553"/>
      <c r="L63" s="553"/>
      <c r="M63" s="553"/>
      <c r="N63" s="553"/>
      <c r="O63" s="575"/>
      <c r="P63" s="557" t="s">
        <v>71</v>
      </c>
      <c r="Q63" s="558"/>
      <c r="R63" s="558"/>
      <c r="S63" s="558"/>
      <c r="T63" s="558"/>
      <c r="U63" s="558"/>
      <c r="V63" s="559"/>
      <c r="W63" s="37" t="s">
        <v>72</v>
      </c>
      <c r="X63" s="547">
        <f>IFERROR(X60/H60,"0")+IFERROR(X61/H61,"0")+IFERROR(X62/H62,"0")</f>
        <v>0</v>
      </c>
      <c r="Y63" s="547">
        <f>IFERROR(Y60/H60,"0")+IFERROR(Y61/H61,"0")+IFERROR(Y62/H62,"0")</f>
        <v>0</v>
      </c>
      <c r="Z63" s="547">
        <f>IFERROR(IF(Z60="",0,Z60),"0")+IFERROR(IF(Z61="",0,Z61),"0")+IFERROR(IF(Z62="",0,Z62),"0")</f>
        <v>0</v>
      </c>
      <c r="AA63" s="548"/>
      <c r="AB63" s="548"/>
      <c r="AC63" s="548"/>
    </row>
    <row r="64" spans="1:68" hidden="1" x14ac:dyDescent="0.2">
      <c r="A64" s="553"/>
      <c r="B64" s="553"/>
      <c r="C64" s="553"/>
      <c r="D64" s="553"/>
      <c r="E64" s="553"/>
      <c r="F64" s="553"/>
      <c r="G64" s="553"/>
      <c r="H64" s="553"/>
      <c r="I64" s="553"/>
      <c r="J64" s="553"/>
      <c r="K64" s="553"/>
      <c r="L64" s="553"/>
      <c r="M64" s="553"/>
      <c r="N64" s="553"/>
      <c r="O64" s="575"/>
      <c r="P64" s="557" t="s">
        <v>71</v>
      </c>
      <c r="Q64" s="558"/>
      <c r="R64" s="558"/>
      <c r="S64" s="558"/>
      <c r="T64" s="558"/>
      <c r="U64" s="558"/>
      <c r="V64" s="559"/>
      <c r="W64" s="37" t="s">
        <v>69</v>
      </c>
      <c r="X64" s="547">
        <f>IFERROR(SUM(X60:X62),"0")</f>
        <v>0</v>
      </c>
      <c r="Y64" s="547">
        <f>IFERROR(SUM(Y60:Y62),"0")</f>
        <v>0</v>
      </c>
      <c r="Z64" s="37"/>
      <c r="AA64" s="548"/>
      <c r="AB64" s="548"/>
      <c r="AC64" s="548"/>
    </row>
    <row r="65" spans="1:68" ht="14.25" hidden="1" customHeight="1" x14ac:dyDescent="0.25">
      <c r="A65" s="562" t="s">
        <v>64</v>
      </c>
      <c r="B65" s="553"/>
      <c r="C65" s="553"/>
      <c r="D65" s="553"/>
      <c r="E65" s="553"/>
      <c r="F65" s="553"/>
      <c r="G65" s="553"/>
      <c r="H65" s="553"/>
      <c r="I65" s="553"/>
      <c r="J65" s="553"/>
      <c r="K65" s="553"/>
      <c r="L65" s="553"/>
      <c r="M65" s="553"/>
      <c r="N65" s="553"/>
      <c r="O65" s="553"/>
      <c r="P65" s="553"/>
      <c r="Q65" s="553"/>
      <c r="R65" s="553"/>
      <c r="S65" s="553"/>
      <c r="T65" s="553"/>
      <c r="U65" s="553"/>
      <c r="V65" s="553"/>
      <c r="W65" s="553"/>
      <c r="X65" s="553"/>
      <c r="Y65" s="553"/>
      <c r="Z65" s="553"/>
      <c r="AA65" s="540"/>
      <c r="AB65" s="540"/>
      <c r="AC65" s="540"/>
    </row>
    <row r="66" spans="1:68" ht="27" hidden="1" customHeight="1" x14ac:dyDescent="0.25">
      <c r="A66" s="54" t="s">
        <v>145</v>
      </c>
      <c r="B66" s="54" t="s">
        <v>146</v>
      </c>
      <c r="C66" s="31">
        <v>4301031243</v>
      </c>
      <c r="D66" s="564">
        <v>4680115885073</v>
      </c>
      <c r="E66" s="565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76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5"/>
      <c r="R66" s="555"/>
      <c r="S66" s="555"/>
      <c r="T66" s="556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147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148</v>
      </c>
      <c r="B67" s="54" t="s">
        <v>149</v>
      </c>
      <c r="C67" s="31">
        <v>4301031241</v>
      </c>
      <c r="D67" s="564">
        <v>4680115885059</v>
      </c>
      <c r="E67" s="565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61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5"/>
      <c r="R67" s="555"/>
      <c r="S67" s="555"/>
      <c r="T67" s="556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150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151</v>
      </c>
      <c r="B68" s="54" t="s">
        <v>152</v>
      </c>
      <c r="C68" s="31">
        <v>4301031316</v>
      </c>
      <c r="D68" s="564">
        <v>4680115885097</v>
      </c>
      <c r="E68" s="565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5"/>
      <c r="R68" s="555"/>
      <c r="S68" s="555"/>
      <c r="T68" s="556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153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74"/>
      <c r="B69" s="553"/>
      <c r="C69" s="553"/>
      <c r="D69" s="553"/>
      <c r="E69" s="553"/>
      <c r="F69" s="553"/>
      <c r="G69" s="553"/>
      <c r="H69" s="553"/>
      <c r="I69" s="553"/>
      <c r="J69" s="553"/>
      <c r="K69" s="553"/>
      <c r="L69" s="553"/>
      <c r="M69" s="553"/>
      <c r="N69" s="553"/>
      <c r="O69" s="575"/>
      <c r="P69" s="557" t="s">
        <v>71</v>
      </c>
      <c r="Q69" s="558"/>
      <c r="R69" s="558"/>
      <c r="S69" s="558"/>
      <c r="T69" s="558"/>
      <c r="U69" s="558"/>
      <c r="V69" s="559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hidden="1" x14ac:dyDescent="0.2">
      <c r="A70" s="553"/>
      <c r="B70" s="553"/>
      <c r="C70" s="553"/>
      <c r="D70" s="553"/>
      <c r="E70" s="553"/>
      <c r="F70" s="553"/>
      <c r="G70" s="553"/>
      <c r="H70" s="553"/>
      <c r="I70" s="553"/>
      <c r="J70" s="553"/>
      <c r="K70" s="553"/>
      <c r="L70" s="553"/>
      <c r="M70" s="553"/>
      <c r="N70" s="553"/>
      <c r="O70" s="575"/>
      <c r="P70" s="557" t="s">
        <v>71</v>
      </c>
      <c r="Q70" s="558"/>
      <c r="R70" s="558"/>
      <c r="S70" s="558"/>
      <c r="T70" s="558"/>
      <c r="U70" s="558"/>
      <c r="V70" s="559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hidden="1" customHeight="1" x14ac:dyDescent="0.25">
      <c r="A71" s="562" t="s">
        <v>73</v>
      </c>
      <c r="B71" s="553"/>
      <c r="C71" s="553"/>
      <c r="D71" s="553"/>
      <c r="E71" s="553"/>
      <c r="F71" s="553"/>
      <c r="G71" s="553"/>
      <c r="H71" s="553"/>
      <c r="I71" s="553"/>
      <c r="J71" s="553"/>
      <c r="K71" s="553"/>
      <c r="L71" s="553"/>
      <c r="M71" s="553"/>
      <c r="N71" s="553"/>
      <c r="O71" s="553"/>
      <c r="P71" s="553"/>
      <c r="Q71" s="553"/>
      <c r="R71" s="553"/>
      <c r="S71" s="553"/>
      <c r="T71" s="553"/>
      <c r="U71" s="553"/>
      <c r="V71" s="553"/>
      <c r="W71" s="553"/>
      <c r="X71" s="553"/>
      <c r="Y71" s="553"/>
      <c r="Z71" s="553"/>
      <c r="AA71" s="540"/>
      <c r="AB71" s="540"/>
      <c r="AC71" s="540"/>
    </row>
    <row r="72" spans="1:68" ht="16.5" hidden="1" customHeight="1" x14ac:dyDescent="0.25">
      <c r="A72" s="54" t="s">
        <v>154</v>
      </c>
      <c r="B72" s="54" t="s">
        <v>155</v>
      </c>
      <c r="C72" s="31">
        <v>4301051838</v>
      </c>
      <c r="D72" s="564">
        <v>4680115881891</v>
      </c>
      <c r="E72" s="565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104</v>
      </c>
      <c r="L72" s="32"/>
      <c r="M72" s="33" t="s">
        <v>78</v>
      </c>
      <c r="N72" s="33"/>
      <c r="O72" s="32">
        <v>40</v>
      </c>
      <c r="P72" s="8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5"/>
      <c r="R72" s="555"/>
      <c r="S72" s="555"/>
      <c r="T72" s="556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156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157</v>
      </c>
      <c r="B73" s="54" t="s">
        <v>158</v>
      </c>
      <c r="C73" s="31">
        <v>4301051846</v>
      </c>
      <c r="D73" s="564">
        <v>4680115885769</v>
      </c>
      <c r="E73" s="565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104</v>
      </c>
      <c r="L73" s="32"/>
      <c r="M73" s="33" t="s">
        <v>78</v>
      </c>
      <c r="N73" s="33"/>
      <c r="O73" s="32">
        <v>45</v>
      </c>
      <c r="P73" s="8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5"/>
      <c r="R73" s="555"/>
      <c r="S73" s="555"/>
      <c r="T73" s="556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159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160</v>
      </c>
      <c r="B74" s="54" t="s">
        <v>161</v>
      </c>
      <c r="C74" s="31">
        <v>4301051837</v>
      </c>
      <c r="D74" s="564">
        <v>4680115884311</v>
      </c>
      <c r="E74" s="565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/>
      <c r="M74" s="33" t="s">
        <v>78</v>
      </c>
      <c r="N74" s="33"/>
      <c r="O74" s="32">
        <v>40</v>
      </c>
      <c r="P74" s="75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5"/>
      <c r="R74" s="555"/>
      <c r="S74" s="555"/>
      <c r="T74" s="556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4301051844</v>
      </c>
      <c r="D75" s="564">
        <v>4680115885929</v>
      </c>
      <c r="E75" s="565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78</v>
      </c>
      <c r="N75" s="33"/>
      <c r="O75" s="32">
        <v>45</v>
      </c>
      <c r="P75" s="87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5"/>
      <c r="R75" s="555"/>
      <c r="S75" s="555"/>
      <c r="T75" s="556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164</v>
      </c>
      <c r="B76" s="54" t="s">
        <v>165</v>
      </c>
      <c r="C76" s="31">
        <v>4301051929</v>
      </c>
      <c r="D76" s="564">
        <v>4680115884403</v>
      </c>
      <c r="E76" s="565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/>
      <c r="M76" s="33" t="s">
        <v>78</v>
      </c>
      <c r="N76" s="33"/>
      <c r="O76" s="32">
        <v>40</v>
      </c>
      <c r="P76" s="74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5"/>
      <c r="R76" s="555"/>
      <c r="S76" s="555"/>
      <c r="T76" s="556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74"/>
      <c r="B77" s="553"/>
      <c r="C77" s="553"/>
      <c r="D77" s="553"/>
      <c r="E77" s="553"/>
      <c r="F77" s="553"/>
      <c r="G77" s="553"/>
      <c r="H77" s="553"/>
      <c r="I77" s="553"/>
      <c r="J77" s="553"/>
      <c r="K77" s="553"/>
      <c r="L77" s="553"/>
      <c r="M77" s="553"/>
      <c r="N77" s="553"/>
      <c r="O77" s="575"/>
      <c r="P77" s="557" t="s">
        <v>71</v>
      </c>
      <c r="Q77" s="558"/>
      <c r="R77" s="558"/>
      <c r="S77" s="558"/>
      <c r="T77" s="558"/>
      <c r="U77" s="558"/>
      <c r="V77" s="559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hidden="1" x14ac:dyDescent="0.2">
      <c r="A78" s="553"/>
      <c r="B78" s="553"/>
      <c r="C78" s="553"/>
      <c r="D78" s="553"/>
      <c r="E78" s="553"/>
      <c r="F78" s="553"/>
      <c r="G78" s="553"/>
      <c r="H78" s="553"/>
      <c r="I78" s="553"/>
      <c r="J78" s="553"/>
      <c r="K78" s="553"/>
      <c r="L78" s="553"/>
      <c r="M78" s="553"/>
      <c r="N78" s="553"/>
      <c r="O78" s="575"/>
      <c r="P78" s="557" t="s">
        <v>71</v>
      </c>
      <c r="Q78" s="558"/>
      <c r="R78" s="558"/>
      <c r="S78" s="558"/>
      <c r="T78" s="558"/>
      <c r="U78" s="558"/>
      <c r="V78" s="559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hidden="1" customHeight="1" x14ac:dyDescent="0.25">
      <c r="A79" s="562" t="s">
        <v>167</v>
      </c>
      <c r="B79" s="553"/>
      <c r="C79" s="553"/>
      <c r="D79" s="553"/>
      <c r="E79" s="553"/>
      <c r="F79" s="553"/>
      <c r="G79" s="553"/>
      <c r="H79" s="553"/>
      <c r="I79" s="553"/>
      <c r="J79" s="553"/>
      <c r="K79" s="553"/>
      <c r="L79" s="553"/>
      <c r="M79" s="553"/>
      <c r="N79" s="553"/>
      <c r="O79" s="553"/>
      <c r="P79" s="553"/>
      <c r="Q79" s="553"/>
      <c r="R79" s="553"/>
      <c r="S79" s="553"/>
      <c r="T79" s="553"/>
      <c r="U79" s="553"/>
      <c r="V79" s="553"/>
      <c r="W79" s="553"/>
      <c r="X79" s="553"/>
      <c r="Y79" s="553"/>
      <c r="Z79" s="553"/>
      <c r="AA79" s="540"/>
      <c r="AB79" s="540"/>
      <c r="AC79" s="540"/>
    </row>
    <row r="80" spans="1:68" ht="27" hidden="1" customHeight="1" x14ac:dyDescent="0.25">
      <c r="A80" s="54" t="s">
        <v>168</v>
      </c>
      <c r="B80" s="54" t="s">
        <v>169</v>
      </c>
      <c r="C80" s="31">
        <v>4301060455</v>
      </c>
      <c r="D80" s="564">
        <v>4680115881532</v>
      </c>
      <c r="E80" s="565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104</v>
      </c>
      <c r="L80" s="32"/>
      <c r="M80" s="33" t="s">
        <v>86</v>
      </c>
      <c r="N80" s="33"/>
      <c r="O80" s="32">
        <v>30</v>
      </c>
      <c r="P80" s="69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5"/>
      <c r="R80" s="555"/>
      <c r="S80" s="555"/>
      <c r="T80" s="556"/>
      <c r="U80" s="34"/>
      <c r="V80" s="34"/>
      <c r="W80" s="35" t="s">
        <v>69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170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171</v>
      </c>
      <c r="B81" s="54" t="s">
        <v>172</v>
      </c>
      <c r="C81" s="31">
        <v>4301060351</v>
      </c>
      <c r="D81" s="564">
        <v>4680115881464</v>
      </c>
      <c r="E81" s="565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110</v>
      </c>
      <c r="L81" s="32"/>
      <c r="M81" s="33" t="s">
        <v>78</v>
      </c>
      <c r="N81" s="33"/>
      <c r="O81" s="32">
        <v>30</v>
      </c>
      <c r="P81" s="86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5"/>
      <c r="R81" s="555"/>
      <c r="S81" s="555"/>
      <c r="T81" s="556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173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74"/>
      <c r="B82" s="553"/>
      <c r="C82" s="553"/>
      <c r="D82" s="553"/>
      <c r="E82" s="553"/>
      <c r="F82" s="553"/>
      <c r="G82" s="553"/>
      <c r="H82" s="553"/>
      <c r="I82" s="553"/>
      <c r="J82" s="553"/>
      <c r="K82" s="553"/>
      <c r="L82" s="553"/>
      <c r="M82" s="553"/>
      <c r="N82" s="553"/>
      <c r="O82" s="575"/>
      <c r="P82" s="557" t="s">
        <v>71</v>
      </c>
      <c r="Q82" s="558"/>
      <c r="R82" s="558"/>
      <c r="S82" s="558"/>
      <c r="T82" s="558"/>
      <c r="U82" s="558"/>
      <c r="V82" s="559"/>
      <c r="W82" s="37" t="s">
        <v>72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hidden="1" x14ac:dyDescent="0.2">
      <c r="A83" s="553"/>
      <c r="B83" s="553"/>
      <c r="C83" s="553"/>
      <c r="D83" s="553"/>
      <c r="E83" s="553"/>
      <c r="F83" s="553"/>
      <c r="G83" s="553"/>
      <c r="H83" s="553"/>
      <c r="I83" s="553"/>
      <c r="J83" s="553"/>
      <c r="K83" s="553"/>
      <c r="L83" s="553"/>
      <c r="M83" s="553"/>
      <c r="N83" s="553"/>
      <c r="O83" s="575"/>
      <c r="P83" s="557" t="s">
        <v>71</v>
      </c>
      <c r="Q83" s="558"/>
      <c r="R83" s="558"/>
      <c r="S83" s="558"/>
      <c r="T83" s="558"/>
      <c r="U83" s="558"/>
      <c r="V83" s="559"/>
      <c r="W83" s="37" t="s">
        <v>69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hidden="1" customHeight="1" x14ac:dyDescent="0.25">
      <c r="A84" s="563" t="s">
        <v>174</v>
      </c>
      <c r="B84" s="553"/>
      <c r="C84" s="553"/>
      <c r="D84" s="553"/>
      <c r="E84" s="553"/>
      <c r="F84" s="553"/>
      <c r="G84" s="553"/>
      <c r="H84" s="553"/>
      <c r="I84" s="553"/>
      <c r="J84" s="553"/>
      <c r="K84" s="553"/>
      <c r="L84" s="553"/>
      <c r="M84" s="553"/>
      <c r="N84" s="553"/>
      <c r="O84" s="553"/>
      <c r="P84" s="553"/>
      <c r="Q84" s="553"/>
      <c r="R84" s="553"/>
      <c r="S84" s="553"/>
      <c r="T84" s="553"/>
      <c r="U84" s="553"/>
      <c r="V84" s="553"/>
      <c r="W84" s="553"/>
      <c r="X84" s="553"/>
      <c r="Y84" s="553"/>
      <c r="Z84" s="553"/>
      <c r="AA84" s="539"/>
      <c r="AB84" s="539"/>
      <c r="AC84" s="539"/>
    </row>
    <row r="85" spans="1:68" ht="14.25" hidden="1" customHeight="1" x14ac:dyDescent="0.25">
      <c r="A85" s="562" t="s">
        <v>101</v>
      </c>
      <c r="B85" s="553"/>
      <c r="C85" s="553"/>
      <c r="D85" s="553"/>
      <c r="E85" s="553"/>
      <c r="F85" s="553"/>
      <c r="G85" s="553"/>
      <c r="H85" s="553"/>
      <c r="I85" s="553"/>
      <c r="J85" s="553"/>
      <c r="K85" s="553"/>
      <c r="L85" s="553"/>
      <c r="M85" s="553"/>
      <c r="N85" s="553"/>
      <c r="O85" s="553"/>
      <c r="P85" s="553"/>
      <c r="Q85" s="553"/>
      <c r="R85" s="553"/>
      <c r="S85" s="553"/>
      <c r="T85" s="553"/>
      <c r="U85" s="553"/>
      <c r="V85" s="553"/>
      <c r="W85" s="553"/>
      <c r="X85" s="553"/>
      <c r="Y85" s="553"/>
      <c r="Z85" s="553"/>
      <c r="AA85" s="540"/>
      <c r="AB85" s="540"/>
      <c r="AC85" s="540"/>
    </row>
    <row r="86" spans="1:68" ht="27" hidden="1" customHeight="1" x14ac:dyDescent="0.25">
      <c r="A86" s="54" t="s">
        <v>175</v>
      </c>
      <c r="B86" s="54" t="s">
        <v>176</v>
      </c>
      <c r="C86" s="31">
        <v>4301011468</v>
      </c>
      <c r="D86" s="564">
        <v>4680115881327</v>
      </c>
      <c r="E86" s="565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104</v>
      </c>
      <c r="L86" s="32" t="s">
        <v>105</v>
      </c>
      <c r="M86" s="33" t="s">
        <v>86</v>
      </c>
      <c r="N86" s="33"/>
      <c r="O86" s="32">
        <v>50</v>
      </c>
      <c r="P86" s="8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5"/>
      <c r="R86" s="555"/>
      <c r="S86" s="555"/>
      <c r="T86" s="556"/>
      <c r="U86" s="34"/>
      <c r="V86" s="34"/>
      <c r="W86" s="35" t="s">
        <v>69</v>
      </c>
      <c r="X86" s="545">
        <v>0</v>
      </c>
      <c r="Y86" s="54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177</v>
      </c>
      <c r="AG86" s="64"/>
      <c r="AJ86" s="68" t="s">
        <v>80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178</v>
      </c>
      <c r="B87" s="54" t="s">
        <v>179</v>
      </c>
      <c r="C87" s="31">
        <v>4301011476</v>
      </c>
      <c r="D87" s="564">
        <v>4680115881518</v>
      </c>
      <c r="E87" s="565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110</v>
      </c>
      <c r="L87" s="32"/>
      <c r="M87" s="33" t="s">
        <v>78</v>
      </c>
      <c r="N87" s="33"/>
      <c r="O87" s="32">
        <v>50</v>
      </c>
      <c r="P87" s="72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5"/>
      <c r="R87" s="555"/>
      <c r="S87" s="555"/>
      <c r="T87" s="556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177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180</v>
      </c>
      <c r="B88" s="54" t="s">
        <v>181</v>
      </c>
      <c r="C88" s="31">
        <v>4301011443</v>
      </c>
      <c r="D88" s="564">
        <v>4680115881303</v>
      </c>
      <c r="E88" s="565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110</v>
      </c>
      <c r="L88" s="32" t="s">
        <v>182</v>
      </c>
      <c r="M88" s="33" t="s">
        <v>86</v>
      </c>
      <c r="N88" s="33"/>
      <c r="O88" s="32">
        <v>50</v>
      </c>
      <c r="P88" s="73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5"/>
      <c r="R88" s="555"/>
      <c r="S88" s="555"/>
      <c r="T88" s="556"/>
      <c r="U88" s="34"/>
      <c r="V88" s="34"/>
      <c r="W88" s="35" t="s">
        <v>69</v>
      </c>
      <c r="X88" s="545">
        <v>27</v>
      </c>
      <c r="Y88" s="546">
        <f>IFERROR(IF(X88="",0,CEILING((X88/$H88),1)*$H88),"")</f>
        <v>27</v>
      </c>
      <c r="Z88" s="36">
        <f>IFERROR(IF(Y88=0,"",ROUNDUP(Y88/H88,0)*0.00902),"")</f>
        <v>5.4120000000000001E-2</v>
      </c>
      <c r="AA88" s="56"/>
      <c r="AB88" s="57"/>
      <c r="AC88" s="133" t="s">
        <v>177</v>
      </c>
      <c r="AG88" s="64"/>
      <c r="AJ88" s="68" t="s">
        <v>80</v>
      </c>
      <c r="AK88" s="68">
        <v>2025</v>
      </c>
      <c r="BB88" s="134" t="s">
        <v>1</v>
      </c>
      <c r="BM88" s="64">
        <f>IFERROR(X88*I88/H88,"0")</f>
        <v>28.26</v>
      </c>
      <c r="BN88" s="64">
        <f>IFERROR(Y88*I88/H88,"0")</f>
        <v>28.26</v>
      </c>
      <c r="BO88" s="64">
        <f>IFERROR(1/J88*(X88/H88),"0")</f>
        <v>4.5454545454545456E-2</v>
      </c>
      <c r="BP88" s="64">
        <f>IFERROR(1/J88*(Y88/H88),"0")</f>
        <v>4.5454545454545456E-2</v>
      </c>
    </row>
    <row r="89" spans="1:68" x14ac:dyDescent="0.2">
      <c r="A89" s="574"/>
      <c r="B89" s="553"/>
      <c r="C89" s="553"/>
      <c r="D89" s="553"/>
      <c r="E89" s="553"/>
      <c r="F89" s="553"/>
      <c r="G89" s="553"/>
      <c r="H89" s="553"/>
      <c r="I89" s="553"/>
      <c r="J89" s="553"/>
      <c r="K89" s="553"/>
      <c r="L89" s="553"/>
      <c r="M89" s="553"/>
      <c r="N89" s="553"/>
      <c r="O89" s="575"/>
      <c r="P89" s="557" t="s">
        <v>71</v>
      </c>
      <c r="Q89" s="558"/>
      <c r="R89" s="558"/>
      <c r="S89" s="558"/>
      <c r="T89" s="558"/>
      <c r="U89" s="558"/>
      <c r="V89" s="559"/>
      <c r="W89" s="37" t="s">
        <v>72</v>
      </c>
      <c r="X89" s="547">
        <f>IFERROR(X86/H86,"0")+IFERROR(X87/H87,"0")+IFERROR(X88/H88,"0")</f>
        <v>6</v>
      </c>
      <c r="Y89" s="547">
        <f>IFERROR(Y86/H86,"0")+IFERROR(Y87/H87,"0")+IFERROR(Y88/H88,"0")</f>
        <v>6</v>
      </c>
      <c r="Z89" s="547">
        <f>IFERROR(IF(Z86="",0,Z86),"0")+IFERROR(IF(Z87="",0,Z87),"0")+IFERROR(IF(Z88="",0,Z88),"0")</f>
        <v>5.4120000000000001E-2</v>
      </c>
      <c r="AA89" s="548"/>
      <c r="AB89" s="548"/>
      <c r="AC89" s="548"/>
    </row>
    <row r="90" spans="1:68" x14ac:dyDescent="0.2">
      <c r="A90" s="553"/>
      <c r="B90" s="553"/>
      <c r="C90" s="553"/>
      <c r="D90" s="553"/>
      <c r="E90" s="553"/>
      <c r="F90" s="553"/>
      <c r="G90" s="553"/>
      <c r="H90" s="553"/>
      <c r="I90" s="553"/>
      <c r="J90" s="553"/>
      <c r="K90" s="553"/>
      <c r="L90" s="553"/>
      <c r="M90" s="553"/>
      <c r="N90" s="553"/>
      <c r="O90" s="575"/>
      <c r="P90" s="557" t="s">
        <v>71</v>
      </c>
      <c r="Q90" s="558"/>
      <c r="R90" s="558"/>
      <c r="S90" s="558"/>
      <c r="T90" s="558"/>
      <c r="U90" s="558"/>
      <c r="V90" s="559"/>
      <c r="W90" s="37" t="s">
        <v>69</v>
      </c>
      <c r="X90" s="547">
        <f>IFERROR(SUM(X86:X88),"0")</f>
        <v>27</v>
      </c>
      <c r="Y90" s="547">
        <f>IFERROR(SUM(Y86:Y88),"0")</f>
        <v>27</v>
      </c>
      <c r="Z90" s="37"/>
      <c r="AA90" s="548"/>
      <c r="AB90" s="548"/>
      <c r="AC90" s="548"/>
    </row>
    <row r="91" spans="1:68" ht="14.25" hidden="1" customHeight="1" x14ac:dyDescent="0.25">
      <c r="A91" s="562" t="s">
        <v>73</v>
      </c>
      <c r="B91" s="553"/>
      <c r="C91" s="553"/>
      <c r="D91" s="553"/>
      <c r="E91" s="553"/>
      <c r="F91" s="553"/>
      <c r="G91" s="553"/>
      <c r="H91" s="553"/>
      <c r="I91" s="553"/>
      <c r="J91" s="553"/>
      <c r="K91" s="553"/>
      <c r="L91" s="553"/>
      <c r="M91" s="553"/>
      <c r="N91" s="553"/>
      <c r="O91" s="553"/>
      <c r="P91" s="553"/>
      <c r="Q91" s="553"/>
      <c r="R91" s="553"/>
      <c r="S91" s="553"/>
      <c r="T91" s="553"/>
      <c r="U91" s="553"/>
      <c r="V91" s="553"/>
      <c r="W91" s="553"/>
      <c r="X91" s="553"/>
      <c r="Y91" s="553"/>
      <c r="Z91" s="553"/>
      <c r="AA91" s="540"/>
      <c r="AB91" s="540"/>
      <c r="AC91" s="540"/>
    </row>
    <row r="92" spans="1:68" ht="16.5" hidden="1" customHeight="1" x14ac:dyDescent="0.25">
      <c r="A92" s="54" t="s">
        <v>183</v>
      </c>
      <c r="B92" s="54" t="s">
        <v>184</v>
      </c>
      <c r="C92" s="31">
        <v>4301051712</v>
      </c>
      <c r="D92" s="564">
        <v>4607091386967</v>
      </c>
      <c r="E92" s="565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104</v>
      </c>
      <c r="L92" s="32"/>
      <c r="M92" s="33" t="s">
        <v>86</v>
      </c>
      <c r="N92" s="33"/>
      <c r="O92" s="32">
        <v>45</v>
      </c>
      <c r="P92" s="821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5"/>
      <c r="R92" s="555"/>
      <c r="S92" s="555"/>
      <c r="T92" s="556"/>
      <c r="U92" s="34"/>
      <c r="V92" s="34"/>
      <c r="W92" s="35" t="s">
        <v>69</v>
      </c>
      <c r="X92" s="545">
        <v>0</v>
      </c>
      <c r="Y92" s="546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185</v>
      </c>
      <c r="AG92" s="64"/>
      <c r="AJ92" s="68"/>
      <c r="AK92" s="68">
        <v>0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186</v>
      </c>
      <c r="B93" s="54" t="s">
        <v>187</v>
      </c>
      <c r="C93" s="31">
        <v>4301051788</v>
      </c>
      <c r="D93" s="564">
        <v>4680115884953</v>
      </c>
      <c r="E93" s="565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78</v>
      </c>
      <c r="N93" s="33"/>
      <c r="O93" s="32">
        <v>45</v>
      </c>
      <c r="P93" s="66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5"/>
      <c r="R93" s="555"/>
      <c r="S93" s="555"/>
      <c r="T93" s="556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188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189</v>
      </c>
      <c r="B94" s="54" t="s">
        <v>190</v>
      </c>
      <c r="C94" s="31">
        <v>4301051718</v>
      </c>
      <c r="D94" s="564">
        <v>4607091385731</v>
      </c>
      <c r="E94" s="565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86</v>
      </c>
      <c r="N94" s="33"/>
      <c r="O94" s="32">
        <v>45</v>
      </c>
      <c r="P94" s="82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5"/>
      <c r="R94" s="555"/>
      <c r="S94" s="555"/>
      <c r="T94" s="556"/>
      <c r="U94" s="34"/>
      <c r="V94" s="34"/>
      <c r="W94" s="35" t="s">
        <v>69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191</v>
      </c>
      <c r="B95" s="54" t="s">
        <v>192</v>
      </c>
      <c r="C95" s="31">
        <v>4301051438</v>
      </c>
      <c r="D95" s="564">
        <v>4680115880894</v>
      </c>
      <c r="E95" s="565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/>
      <c r="M95" s="33" t="s">
        <v>78</v>
      </c>
      <c r="N95" s="33"/>
      <c r="O95" s="32">
        <v>45</v>
      </c>
      <c r="P95" s="83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5"/>
      <c r="R95" s="555"/>
      <c r="S95" s="555"/>
      <c r="T95" s="556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193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idden="1" x14ac:dyDescent="0.2">
      <c r="A96" s="574"/>
      <c r="B96" s="553"/>
      <c r="C96" s="553"/>
      <c r="D96" s="553"/>
      <c r="E96" s="553"/>
      <c r="F96" s="553"/>
      <c r="G96" s="553"/>
      <c r="H96" s="553"/>
      <c r="I96" s="553"/>
      <c r="J96" s="553"/>
      <c r="K96" s="553"/>
      <c r="L96" s="553"/>
      <c r="M96" s="553"/>
      <c r="N96" s="553"/>
      <c r="O96" s="575"/>
      <c r="P96" s="557" t="s">
        <v>71</v>
      </c>
      <c r="Q96" s="558"/>
      <c r="R96" s="558"/>
      <c r="S96" s="558"/>
      <c r="T96" s="558"/>
      <c r="U96" s="558"/>
      <c r="V96" s="559"/>
      <c r="W96" s="37" t="s">
        <v>72</v>
      </c>
      <c r="X96" s="547">
        <f>IFERROR(X92/H92,"0")+IFERROR(X93/H93,"0")+IFERROR(X94/H94,"0")+IFERROR(X95/H95,"0")</f>
        <v>0</v>
      </c>
      <c r="Y96" s="547">
        <f>IFERROR(Y92/H92,"0")+IFERROR(Y93/H93,"0")+IFERROR(Y94/H94,"0")+IFERROR(Y95/H95,"0")</f>
        <v>0</v>
      </c>
      <c r="Z96" s="547">
        <f>IFERROR(IF(Z92="",0,Z92),"0")+IFERROR(IF(Z93="",0,Z93),"0")+IFERROR(IF(Z94="",0,Z94),"0")+IFERROR(IF(Z95="",0,Z95),"0")</f>
        <v>0</v>
      </c>
      <c r="AA96" s="548"/>
      <c r="AB96" s="548"/>
      <c r="AC96" s="548"/>
    </row>
    <row r="97" spans="1:68" hidden="1" x14ac:dyDescent="0.2">
      <c r="A97" s="553"/>
      <c r="B97" s="553"/>
      <c r="C97" s="553"/>
      <c r="D97" s="553"/>
      <c r="E97" s="553"/>
      <c r="F97" s="553"/>
      <c r="G97" s="553"/>
      <c r="H97" s="553"/>
      <c r="I97" s="553"/>
      <c r="J97" s="553"/>
      <c r="K97" s="553"/>
      <c r="L97" s="553"/>
      <c r="M97" s="553"/>
      <c r="N97" s="553"/>
      <c r="O97" s="575"/>
      <c r="P97" s="557" t="s">
        <v>71</v>
      </c>
      <c r="Q97" s="558"/>
      <c r="R97" s="558"/>
      <c r="S97" s="558"/>
      <c r="T97" s="558"/>
      <c r="U97" s="558"/>
      <c r="V97" s="559"/>
      <c r="W97" s="37" t="s">
        <v>69</v>
      </c>
      <c r="X97" s="547">
        <f>IFERROR(SUM(X92:X95),"0")</f>
        <v>0</v>
      </c>
      <c r="Y97" s="547">
        <f>IFERROR(SUM(Y92:Y95),"0")</f>
        <v>0</v>
      </c>
      <c r="Z97" s="37"/>
      <c r="AA97" s="548"/>
      <c r="AB97" s="548"/>
      <c r="AC97" s="548"/>
    </row>
    <row r="98" spans="1:68" ht="16.5" hidden="1" customHeight="1" x14ac:dyDescent="0.25">
      <c r="A98" s="563" t="s">
        <v>194</v>
      </c>
      <c r="B98" s="553"/>
      <c r="C98" s="553"/>
      <c r="D98" s="553"/>
      <c r="E98" s="553"/>
      <c r="F98" s="553"/>
      <c r="G98" s="553"/>
      <c r="H98" s="553"/>
      <c r="I98" s="553"/>
      <c r="J98" s="553"/>
      <c r="K98" s="553"/>
      <c r="L98" s="553"/>
      <c r="M98" s="553"/>
      <c r="N98" s="553"/>
      <c r="O98" s="553"/>
      <c r="P98" s="553"/>
      <c r="Q98" s="553"/>
      <c r="R98" s="553"/>
      <c r="S98" s="553"/>
      <c r="T98" s="553"/>
      <c r="U98" s="553"/>
      <c r="V98" s="553"/>
      <c r="W98" s="553"/>
      <c r="X98" s="553"/>
      <c r="Y98" s="553"/>
      <c r="Z98" s="553"/>
      <c r="AA98" s="539"/>
      <c r="AB98" s="539"/>
      <c r="AC98" s="539"/>
    </row>
    <row r="99" spans="1:68" ht="14.25" hidden="1" customHeight="1" x14ac:dyDescent="0.25">
      <c r="A99" s="562" t="s">
        <v>101</v>
      </c>
      <c r="B99" s="553"/>
      <c r="C99" s="553"/>
      <c r="D99" s="553"/>
      <c r="E99" s="553"/>
      <c r="F99" s="553"/>
      <c r="G99" s="553"/>
      <c r="H99" s="553"/>
      <c r="I99" s="553"/>
      <c r="J99" s="553"/>
      <c r="K99" s="553"/>
      <c r="L99" s="553"/>
      <c r="M99" s="553"/>
      <c r="N99" s="553"/>
      <c r="O99" s="553"/>
      <c r="P99" s="553"/>
      <c r="Q99" s="553"/>
      <c r="R99" s="553"/>
      <c r="S99" s="553"/>
      <c r="T99" s="553"/>
      <c r="U99" s="553"/>
      <c r="V99" s="553"/>
      <c r="W99" s="553"/>
      <c r="X99" s="553"/>
      <c r="Y99" s="553"/>
      <c r="Z99" s="553"/>
      <c r="AA99" s="540"/>
      <c r="AB99" s="540"/>
      <c r="AC99" s="540"/>
    </row>
    <row r="100" spans="1:68" ht="37.5" hidden="1" customHeight="1" x14ac:dyDescent="0.25">
      <c r="A100" s="54" t="s">
        <v>195</v>
      </c>
      <c r="B100" s="54" t="s">
        <v>196</v>
      </c>
      <c r="C100" s="31">
        <v>4301011514</v>
      </c>
      <c r="D100" s="564">
        <v>4680115882133</v>
      </c>
      <c r="E100" s="565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5"/>
      <c r="R100" s="555"/>
      <c r="S100" s="555"/>
      <c r="T100" s="556"/>
      <c r="U100" s="34"/>
      <c r="V100" s="34"/>
      <c r="W100" s="35" t="s">
        <v>69</v>
      </c>
      <c r="X100" s="545">
        <v>0</v>
      </c>
      <c r="Y100" s="546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197</v>
      </c>
      <c r="AG100" s="64"/>
      <c r="AJ100" s="68" t="s">
        <v>80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198</v>
      </c>
      <c r="B101" s="54" t="s">
        <v>199</v>
      </c>
      <c r="C101" s="31">
        <v>4301011417</v>
      </c>
      <c r="D101" s="564">
        <v>4680115880269</v>
      </c>
      <c r="E101" s="565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110</v>
      </c>
      <c r="L101" s="32"/>
      <c r="M101" s="33" t="s">
        <v>78</v>
      </c>
      <c r="N101" s="33"/>
      <c r="O101" s="32">
        <v>50</v>
      </c>
      <c r="P101" s="58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5"/>
      <c r="R101" s="555"/>
      <c r="S101" s="555"/>
      <c r="T101" s="556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197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200</v>
      </c>
      <c r="B102" s="54" t="s">
        <v>201</v>
      </c>
      <c r="C102" s="31">
        <v>4301011415</v>
      </c>
      <c r="D102" s="564">
        <v>4680115880429</v>
      </c>
      <c r="E102" s="565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110</v>
      </c>
      <c r="L102" s="32" t="s">
        <v>202</v>
      </c>
      <c r="M102" s="33" t="s">
        <v>78</v>
      </c>
      <c r="N102" s="33"/>
      <c r="O102" s="32">
        <v>50</v>
      </c>
      <c r="P102" s="63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5"/>
      <c r="R102" s="555"/>
      <c r="S102" s="555"/>
      <c r="T102" s="556"/>
      <c r="U102" s="34"/>
      <c r="V102" s="34"/>
      <c r="W102" s="35" t="s">
        <v>69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197</v>
      </c>
      <c r="AG102" s="64"/>
      <c r="AJ102" s="68" t="s">
        <v>80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hidden="1" customHeight="1" x14ac:dyDescent="0.25">
      <c r="A103" s="54" t="s">
        <v>203</v>
      </c>
      <c r="B103" s="54" t="s">
        <v>204</v>
      </c>
      <c r="C103" s="31">
        <v>4301011462</v>
      </c>
      <c r="D103" s="564">
        <v>4680115881457</v>
      </c>
      <c r="E103" s="565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110</v>
      </c>
      <c r="L103" s="32"/>
      <c r="M103" s="33" t="s">
        <v>78</v>
      </c>
      <c r="N103" s="33"/>
      <c r="O103" s="32">
        <v>50</v>
      </c>
      <c r="P103" s="80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5"/>
      <c r="R103" s="555"/>
      <c r="S103" s="555"/>
      <c r="T103" s="556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197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574"/>
      <c r="B104" s="553"/>
      <c r="C104" s="553"/>
      <c r="D104" s="553"/>
      <c r="E104" s="553"/>
      <c r="F104" s="553"/>
      <c r="G104" s="553"/>
      <c r="H104" s="553"/>
      <c r="I104" s="553"/>
      <c r="J104" s="553"/>
      <c r="K104" s="553"/>
      <c r="L104" s="553"/>
      <c r="M104" s="553"/>
      <c r="N104" s="553"/>
      <c r="O104" s="575"/>
      <c r="P104" s="557" t="s">
        <v>71</v>
      </c>
      <c r="Q104" s="558"/>
      <c r="R104" s="558"/>
      <c r="S104" s="558"/>
      <c r="T104" s="558"/>
      <c r="U104" s="558"/>
      <c r="V104" s="559"/>
      <c r="W104" s="37" t="s">
        <v>72</v>
      </c>
      <c r="X104" s="547">
        <f>IFERROR(X100/H100,"0")+IFERROR(X101/H101,"0")+IFERROR(X102/H102,"0")+IFERROR(X103/H103,"0")</f>
        <v>0</v>
      </c>
      <c r="Y104" s="547">
        <f>IFERROR(Y100/H100,"0")+IFERROR(Y101/H101,"0")+IFERROR(Y102/H102,"0")+IFERROR(Y103/H103,"0")</f>
        <v>0</v>
      </c>
      <c r="Z104" s="547">
        <f>IFERROR(IF(Z100="",0,Z100),"0")+IFERROR(IF(Z101="",0,Z101),"0")+IFERROR(IF(Z102="",0,Z102),"0")+IFERROR(IF(Z103="",0,Z103),"0")</f>
        <v>0</v>
      </c>
      <c r="AA104" s="548"/>
      <c r="AB104" s="548"/>
      <c r="AC104" s="548"/>
    </row>
    <row r="105" spans="1:68" hidden="1" x14ac:dyDescent="0.2">
      <c r="A105" s="553"/>
      <c r="B105" s="553"/>
      <c r="C105" s="553"/>
      <c r="D105" s="553"/>
      <c r="E105" s="553"/>
      <c r="F105" s="553"/>
      <c r="G105" s="553"/>
      <c r="H105" s="553"/>
      <c r="I105" s="553"/>
      <c r="J105" s="553"/>
      <c r="K105" s="553"/>
      <c r="L105" s="553"/>
      <c r="M105" s="553"/>
      <c r="N105" s="553"/>
      <c r="O105" s="575"/>
      <c r="P105" s="557" t="s">
        <v>71</v>
      </c>
      <c r="Q105" s="558"/>
      <c r="R105" s="558"/>
      <c r="S105" s="558"/>
      <c r="T105" s="558"/>
      <c r="U105" s="558"/>
      <c r="V105" s="559"/>
      <c r="W105" s="37" t="s">
        <v>69</v>
      </c>
      <c r="X105" s="547">
        <f>IFERROR(SUM(X100:X103),"0")</f>
        <v>0</v>
      </c>
      <c r="Y105" s="547">
        <f>IFERROR(SUM(Y100:Y103),"0")</f>
        <v>0</v>
      </c>
      <c r="Z105" s="37"/>
      <c r="AA105" s="548"/>
      <c r="AB105" s="548"/>
      <c r="AC105" s="548"/>
    </row>
    <row r="106" spans="1:68" ht="14.25" hidden="1" customHeight="1" x14ac:dyDescent="0.25">
      <c r="A106" s="562" t="s">
        <v>137</v>
      </c>
      <c r="B106" s="553"/>
      <c r="C106" s="553"/>
      <c r="D106" s="553"/>
      <c r="E106" s="553"/>
      <c r="F106" s="553"/>
      <c r="G106" s="553"/>
      <c r="H106" s="553"/>
      <c r="I106" s="553"/>
      <c r="J106" s="553"/>
      <c r="K106" s="553"/>
      <c r="L106" s="553"/>
      <c r="M106" s="553"/>
      <c r="N106" s="553"/>
      <c r="O106" s="553"/>
      <c r="P106" s="553"/>
      <c r="Q106" s="553"/>
      <c r="R106" s="553"/>
      <c r="S106" s="553"/>
      <c r="T106" s="553"/>
      <c r="U106" s="553"/>
      <c r="V106" s="553"/>
      <c r="W106" s="553"/>
      <c r="X106" s="553"/>
      <c r="Y106" s="553"/>
      <c r="Z106" s="553"/>
      <c r="AA106" s="540"/>
      <c r="AB106" s="540"/>
      <c r="AC106" s="540"/>
    </row>
    <row r="107" spans="1:68" ht="16.5" hidden="1" customHeight="1" x14ac:dyDescent="0.25">
      <c r="A107" s="54" t="s">
        <v>205</v>
      </c>
      <c r="B107" s="54" t="s">
        <v>206</v>
      </c>
      <c r="C107" s="31">
        <v>4301020345</v>
      </c>
      <c r="D107" s="564">
        <v>4680115881488</v>
      </c>
      <c r="E107" s="565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59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5"/>
      <c r="R107" s="555"/>
      <c r="S107" s="555"/>
      <c r="T107" s="556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207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208</v>
      </c>
      <c r="B108" s="54" t="s">
        <v>209</v>
      </c>
      <c r="C108" s="31">
        <v>4301020346</v>
      </c>
      <c r="D108" s="564">
        <v>4680115882775</v>
      </c>
      <c r="E108" s="565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69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5"/>
      <c r="R108" s="555"/>
      <c r="S108" s="555"/>
      <c r="T108" s="556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207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210</v>
      </c>
      <c r="B109" s="54" t="s">
        <v>211</v>
      </c>
      <c r="C109" s="31">
        <v>4301020344</v>
      </c>
      <c r="D109" s="564">
        <v>4680115880658</v>
      </c>
      <c r="E109" s="565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68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5"/>
      <c r="R109" s="555"/>
      <c r="S109" s="555"/>
      <c r="T109" s="556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207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74"/>
      <c r="B110" s="553"/>
      <c r="C110" s="553"/>
      <c r="D110" s="553"/>
      <c r="E110" s="553"/>
      <c r="F110" s="553"/>
      <c r="G110" s="553"/>
      <c r="H110" s="553"/>
      <c r="I110" s="553"/>
      <c r="J110" s="553"/>
      <c r="K110" s="553"/>
      <c r="L110" s="553"/>
      <c r="M110" s="553"/>
      <c r="N110" s="553"/>
      <c r="O110" s="575"/>
      <c r="P110" s="557" t="s">
        <v>71</v>
      </c>
      <c r="Q110" s="558"/>
      <c r="R110" s="558"/>
      <c r="S110" s="558"/>
      <c r="T110" s="558"/>
      <c r="U110" s="558"/>
      <c r="V110" s="559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hidden="1" x14ac:dyDescent="0.2">
      <c r="A111" s="553"/>
      <c r="B111" s="553"/>
      <c r="C111" s="553"/>
      <c r="D111" s="553"/>
      <c r="E111" s="553"/>
      <c r="F111" s="553"/>
      <c r="G111" s="553"/>
      <c r="H111" s="553"/>
      <c r="I111" s="553"/>
      <c r="J111" s="553"/>
      <c r="K111" s="553"/>
      <c r="L111" s="553"/>
      <c r="M111" s="553"/>
      <c r="N111" s="553"/>
      <c r="O111" s="575"/>
      <c r="P111" s="557" t="s">
        <v>71</v>
      </c>
      <c r="Q111" s="558"/>
      <c r="R111" s="558"/>
      <c r="S111" s="558"/>
      <c r="T111" s="558"/>
      <c r="U111" s="558"/>
      <c r="V111" s="559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hidden="1" customHeight="1" x14ac:dyDescent="0.25">
      <c r="A112" s="562" t="s">
        <v>73</v>
      </c>
      <c r="B112" s="553"/>
      <c r="C112" s="553"/>
      <c r="D112" s="553"/>
      <c r="E112" s="553"/>
      <c r="F112" s="553"/>
      <c r="G112" s="553"/>
      <c r="H112" s="553"/>
      <c r="I112" s="553"/>
      <c r="J112" s="553"/>
      <c r="K112" s="553"/>
      <c r="L112" s="553"/>
      <c r="M112" s="553"/>
      <c r="N112" s="553"/>
      <c r="O112" s="553"/>
      <c r="P112" s="553"/>
      <c r="Q112" s="553"/>
      <c r="R112" s="553"/>
      <c r="S112" s="553"/>
      <c r="T112" s="553"/>
      <c r="U112" s="553"/>
      <c r="V112" s="553"/>
      <c r="W112" s="553"/>
      <c r="X112" s="553"/>
      <c r="Y112" s="553"/>
      <c r="Z112" s="553"/>
      <c r="AA112" s="540"/>
      <c r="AB112" s="540"/>
      <c r="AC112" s="540"/>
    </row>
    <row r="113" spans="1:68" ht="16.5" customHeight="1" x14ac:dyDescent="0.25">
      <c r="A113" s="54" t="s">
        <v>212</v>
      </c>
      <c r="B113" s="54" t="s">
        <v>213</v>
      </c>
      <c r="C113" s="31">
        <v>4301051724</v>
      </c>
      <c r="D113" s="564">
        <v>4607091385168</v>
      </c>
      <c r="E113" s="565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104</v>
      </c>
      <c r="L113" s="32"/>
      <c r="M113" s="33" t="s">
        <v>86</v>
      </c>
      <c r="N113" s="33"/>
      <c r="O113" s="32">
        <v>45</v>
      </c>
      <c r="P113" s="79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5"/>
      <c r="R113" s="555"/>
      <c r="S113" s="555"/>
      <c r="T113" s="556"/>
      <c r="U113" s="34"/>
      <c r="V113" s="34"/>
      <c r="W113" s="35" t="s">
        <v>69</v>
      </c>
      <c r="X113" s="545">
        <v>200</v>
      </c>
      <c r="Y113" s="546">
        <f>IFERROR(IF(X113="",0,CEILING((X113/$H113),1)*$H113),"")</f>
        <v>202.5</v>
      </c>
      <c r="Z113" s="36">
        <f>IFERROR(IF(Y113=0,"",ROUNDUP(Y113/H113,0)*0.01898),"")</f>
        <v>0.47450000000000003</v>
      </c>
      <c r="AA113" s="56"/>
      <c r="AB113" s="57"/>
      <c r="AC113" s="157" t="s">
        <v>214</v>
      </c>
      <c r="AG113" s="64"/>
      <c r="AJ113" s="68"/>
      <c r="AK113" s="68">
        <v>0</v>
      </c>
      <c r="BB113" s="158" t="s">
        <v>1</v>
      </c>
      <c r="BM113" s="64">
        <f>IFERROR(X113*I113/H113,"0")</f>
        <v>212.66666666666666</v>
      </c>
      <c r="BN113" s="64">
        <f>IFERROR(Y113*I113/H113,"0")</f>
        <v>215.32499999999999</v>
      </c>
      <c r="BO113" s="64">
        <f>IFERROR(1/J113*(X113/H113),"0")</f>
        <v>0.38580246913580246</v>
      </c>
      <c r="BP113" s="64">
        <f>IFERROR(1/J113*(Y113/H113),"0")</f>
        <v>0.390625</v>
      </c>
    </row>
    <row r="114" spans="1:68" ht="27" hidden="1" customHeight="1" x14ac:dyDescent="0.25">
      <c r="A114" s="54" t="s">
        <v>215</v>
      </c>
      <c r="B114" s="54" t="s">
        <v>216</v>
      </c>
      <c r="C114" s="31">
        <v>4301051730</v>
      </c>
      <c r="D114" s="564">
        <v>4607091383256</v>
      </c>
      <c r="E114" s="565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/>
      <c r="M114" s="33" t="s">
        <v>86</v>
      </c>
      <c r="N114" s="33"/>
      <c r="O114" s="32">
        <v>45</v>
      </c>
      <c r="P114" s="64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5"/>
      <c r="R114" s="555"/>
      <c r="S114" s="555"/>
      <c r="T114" s="556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214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217</v>
      </c>
      <c r="B115" s="54" t="s">
        <v>218</v>
      </c>
      <c r="C115" s="31">
        <v>4301051721</v>
      </c>
      <c r="D115" s="564">
        <v>4607091385748</v>
      </c>
      <c r="E115" s="565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/>
      <c r="M115" s="33" t="s">
        <v>86</v>
      </c>
      <c r="N115" s="33"/>
      <c r="O115" s="32">
        <v>45</v>
      </c>
      <c r="P115" s="75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5"/>
      <c r="R115" s="555"/>
      <c r="S115" s="555"/>
      <c r="T115" s="556"/>
      <c r="U115" s="34"/>
      <c r="V115" s="34"/>
      <c r="W115" s="35" t="s">
        <v>69</v>
      </c>
      <c r="X115" s="545">
        <v>10.8</v>
      </c>
      <c r="Y115" s="546">
        <f>IFERROR(IF(X115="",0,CEILING((X115/$H115),1)*$H115),"")</f>
        <v>10.8</v>
      </c>
      <c r="Z115" s="36">
        <f>IFERROR(IF(Y115=0,"",ROUNDUP(Y115/H115,0)*0.00651),"")</f>
        <v>2.6040000000000001E-2</v>
      </c>
      <c r="AA115" s="56"/>
      <c r="AB115" s="57"/>
      <c r="AC115" s="161" t="s">
        <v>214</v>
      </c>
      <c r="AG115" s="64"/>
      <c r="AJ115" s="68"/>
      <c r="AK115" s="68">
        <v>0</v>
      </c>
      <c r="BB115" s="162" t="s">
        <v>1</v>
      </c>
      <c r="BM115" s="64">
        <f>IFERROR(X115*I115/H115,"0")</f>
        <v>11.808</v>
      </c>
      <c r="BN115" s="64">
        <f>IFERROR(Y115*I115/H115,"0")</f>
        <v>11.808</v>
      </c>
      <c r="BO115" s="64">
        <f>IFERROR(1/J115*(X115/H115),"0")</f>
        <v>2.197802197802198E-2</v>
      </c>
      <c r="BP115" s="64">
        <f>IFERROR(1/J115*(Y115/H115),"0")</f>
        <v>2.197802197802198E-2</v>
      </c>
    </row>
    <row r="116" spans="1:68" ht="16.5" hidden="1" customHeight="1" x14ac:dyDescent="0.25">
      <c r="A116" s="54" t="s">
        <v>219</v>
      </c>
      <c r="B116" s="54" t="s">
        <v>220</v>
      </c>
      <c r="C116" s="31">
        <v>4301051740</v>
      </c>
      <c r="D116" s="564">
        <v>4680115884533</v>
      </c>
      <c r="E116" s="565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 t="s">
        <v>77</v>
      </c>
      <c r="M116" s="33" t="s">
        <v>78</v>
      </c>
      <c r="N116" s="33"/>
      <c r="O116" s="32">
        <v>45</v>
      </c>
      <c r="P116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5"/>
      <c r="R116" s="555"/>
      <c r="S116" s="555"/>
      <c r="T116" s="556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221</v>
      </c>
      <c r="AG116" s="64"/>
      <c r="AJ116" s="68" t="s">
        <v>80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74"/>
      <c r="B117" s="553"/>
      <c r="C117" s="553"/>
      <c r="D117" s="553"/>
      <c r="E117" s="553"/>
      <c r="F117" s="553"/>
      <c r="G117" s="553"/>
      <c r="H117" s="553"/>
      <c r="I117" s="553"/>
      <c r="J117" s="553"/>
      <c r="K117" s="553"/>
      <c r="L117" s="553"/>
      <c r="M117" s="553"/>
      <c r="N117" s="553"/>
      <c r="O117" s="575"/>
      <c r="P117" s="557" t="s">
        <v>71</v>
      </c>
      <c r="Q117" s="558"/>
      <c r="R117" s="558"/>
      <c r="S117" s="558"/>
      <c r="T117" s="558"/>
      <c r="U117" s="558"/>
      <c r="V117" s="559"/>
      <c r="W117" s="37" t="s">
        <v>72</v>
      </c>
      <c r="X117" s="547">
        <f>IFERROR(X113/H113,"0")+IFERROR(X114/H114,"0")+IFERROR(X115/H115,"0")+IFERROR(X116/H116,"0")</f>
        <v>28.691358024691358</v>
      </c>
      <c r="Y117" s="547">
        <f>IFERROR(Y113/H113,"0")+IFERROR(Y114/H114,"0")+IFERROR(Y115/H115,"0")+IFERROR(Y116/H116,"0")</f>
        <v>29</v>
      </c>
      <c r="Z117" s="547">
        <f>IFERROR(IF(Z113="",0,Z113),"0")+IFERROR(IF(Z114="",0,Z114),"0")+IFERROR(IF(Z115="",0,Z115),"0")+IFERROR(IF(Z116="",0,Z116),"0")</f>
        <v>0.50053999999999998</v>
      </c>
      <c r="AA117" s="548"/>
      <c r="AB117" s="548"/>
      <c r="AC117" s="548"/>
    </row>
    <row r="118" spans="1:68" x14ac:dyDescent="0.2">
      <c r="A118" s="553"/>
      <c r="B118" s="553"/>
      <c r="C118" s="553"/>
      <c r="D118" s="553"/>
      <c r="E118" s="553"/>
      <c r="F118" s="553"/>
      <c r="G118" s="553"/>
      <c r="H118" s="553"/>
      <c r="I118" s="553"/>
      <c r="J118" s="553"/>
      <c r="K118" s="553"/>
      <c r="L118" s="553"/>
      <c r="M118" s="553"/>
      <c r="N118" s="553"/>
      <c r="O118" s="575"/>
      <c r="P118" s="557" t="s">
        <v>71</v>
      </c>
      <c r="Q118" s="558"/>
      <c r="R118" s="558"/>
      <c r="S118" s="558"/>
      <c r="T118" s="558"/>
      <c r="U118" s="558"/>
      <c r="V118" s="559"/>
      <c r="W118" s="37" t="s">
        <v>69</v>
      </c>
      <c r="X118" s="547">
        <f>IFERROR(SUM(X113:X116),"0")</f>
        <v>210.8</v>
      </c>
      <c r="Y118" s="547">
        <f>IFERROR(SUM(Y113:Y116),"0")</f>
        <v>213.3</v>
      </c>
      <c r="Z118" s="37"/>
      <c r="AA118" s="548"/>
      <c r="AB118" s="548"/>
      <c r="AC118" s="548"/>
    </row>
    <row r="119" spans="1:68" ht="14.25" hidden="1" customHeight="1" x14ac:dyDescent="0.25">
      <c r="A119" s="562" t="s">
        <v>167</v>
      </c>
      <c r="B119" s="553"/>
      <c r="C119" s="553"/>
      <c r="D119" s="553"/>
      <c r="E119" s="553"/>
      <c r="F119" s="553"/>
      <c r="G119" s="553"/>
      <c r="H119" s="553"/>
      <c r="I119" s="553"/>
      <c r="J119" s="553"/>
      <c r="K119" s="553"/>
      <c r="L119" s="553"/>
      <c r="M119" s="553"/>
      <c r="N119" s="553"/>
      <c r="O119" s="553"/>
      <c r="P119" s="553"/>
      <c r="Q119" s="553"/>
      <c r="R119" s="553"/>
      <c r="S119" s="553"/>
      <c r="T119" s="553"/>
      <c r="U119" s="553"/>
      <c r="V119" s="553"/>
      <c r="W119" s="553"/>
      <c r="X119" s="553"/>
      <c r="Y119" s="553"/>
      <c r="Z119" s="553"/>
      <c r="AA119" s="540"/>
      <c r="AB119" s="540"/>
      <c r="AC119" s="540"/>
    </row>
    <row r="120" spans="1:68" ht="16.5" hidden="1" customHeight="1" x14ac:dyDescent="0.25">
      <c r="A120" s="54" t="s">
        <v>222</v>
      </c>
      <c r="B120" s="54" t="s">
        <v>223</v>
      </c>
      <c r="C120" s="31">
        <v>4301060317</v>
      </c>
      <c r="D120" s="564">
        <v>4680115880238</v>
      </c>
      <c r="E120" s="565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 t="s">
        <v>77</v>
      </c>
      <c r="M120" s="33" t="s">
        <v>78</v>
      </c>
      <c r="N120" s="33"/>
      <c r="O120" s="32">
        <v>40</v>
      </c>
      <c r="P120" s="81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5"/>
      <c r="R120" s="555"/>
      <c r="S120" s="555"/>
      <c r="T120" s="556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224</v>
      </c>
      <c r="AG120" s="64"/>
      <c r="AJ120" s="68" t="s">
        <v>80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74"/>
      <c r="B121" s="553"/>
      <c r="C121" s="553"/>
      <c r="D121" s="553"/>
      <c r="E121" s="553"/>
      <c r="F121" s="553"/>
      <c r="G121" s="553"/>
      <c r="H121" s="553"/>
      <c r="I121" s="553"/>
      <c r="J121" s="553"/>
      <c r="K121" s="553"/>
      <c r="L121" s="553"/>
      <c r="M121" s="553"/>
      <c r="N121" s="553"/>
      <c r="O121" s="575"/>
      <c r="P121" s="557" t="s">
        <v>71</v>
      </c>
      <c r="Q121" s="558"/>
      <c r="R121" s="558"/>
      <c r="S121" s="558"/>
      <c r="T121" s="558"/>
      <c r="U121" s="558"/>
      <c r="V121" s="559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hidden="1" x14ac:dyDescent="0.2">
      <c r="A122" s="553"/>
      <c r="B122" s="553"/>
      <c r="C122" s="553"/>
      <c r="D122" s="553"/>
      <c r="E122" s="553"/>
      <c r="F122" s="553"/>
      <c r="G122" s="553"/>
      <c r="H122" s="553"/>
      <c r="I122" s="553"/>
      <c r="J122" s="553"/>
      <c r="K122" s="553"/>
      <c r="L122" s="553"/>
      <c r="M122" s="553"/>
      <c r="N122" s="553"/>
      <c r="O122" s="575"/>
      <c r="P122" s="557" t="s">
        <v>71</v>
      </c>
      <c r="Q122" s="558"/>
      <c r="R122" s="558"/>
      <c r="S122" s="558"/>
      <c r="T122" s="558"/>
      <c r="U122" s="558"/>
      <c r="V122" s="559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hidden="1" customHeight="1" x14ac:dyDescent="0.25">
      <c r="A123" s="563" t="s">
        <v>225</v>
      </c>
      <c r="B123" s="553"/>
      <c r="C123" s="553"/>
      <c r="D123" s="553"/>
      <c r="E123" s="553"/>
      <c r="F123" s="553"/>
      <c r="G123" s="553"/>
      <c r="H123" s="553"/>
      <c r="I123" s="553"/>
      <c r="J123" s="553"/>
      <c r="K123" s="553"/>
      <c r="L123" s="553"/>
      <c r="M123" s="553"/>
      <c r="N123" s="553"/>
      <c r="O123" s="553"/>
      <c r="P123" s="553"/>
      <c r="Q123" s="553"/>
      <c r="R123" s="553"/>
      <c r="S123" s="553"/>
      <c r="T123" s="553"/>
      <c r="U123" s="553"/>
      <c r="V123" s="553"/>
      <c r="W123" s="553"/>
      <c r="X123" s="553"/>
      <c r="Y123" s="553"/>
      <c r="Z123" s="553"/>
      <c r="AA123" s="539"/>
      <c r="AB123" s="539"/>
      <c r="AC123" s="539"/>
    </row>
    <row r="124" spans="1:68" ht="14.25" hidden="1" customHeight="1" x14ac:dyDescent="0.25">
      <c r="A124" s="562" t="s">
        <v>101</v>
      </c>
      <c r="B124" s="553"/>
      <c r="C124" s="553"/>
      <c r="D124" s="553"/>
      <c r="E124" s="553"/>
      <c r="F124" s="553"/>
      <c r="G124" s="553"/>
      <c r="H124" s="553"/>
      <c r="I124" s="553"/>
      <c r="J124" s="553"/>
      <c r="K124" s="553"/>
      <c r="L124" s="553"/>
      <c r="M124" s="553"/>
      <c r="N124" s="553"/>
      <c r="O124" s="553"/>
      <c r="P124" s="553"/>
      <c r="Q124" s="553"/>
      <c r="R124" s="553"/>
      <c r="S124" s="553"/>
      <c r="T124" s="553"/>
      <c r="U124" s="553"/>
      <c r="V124" s="553"/>
      <c r="W124" s="553"/>
      <c r="X124" s="553"/>
      <c r="Y124" s="553"/>
      <c r="Z124" s="553"/>
      <c r="AA124" s="540"/>
      <c r="AB124" s="540"/>
      <c r="AC124" s="540"/>
    </row>
    <row r="125" spans="1:68" ht="27" hidden="1" customHeight="1" x14ac:dyDescent="0.25">
      <c r="A125" s="54" t="s">
        <v>226</v>
      </c>
      <c r="B125" s="54" t="s">
        <v>227</v>
      </c>
      <c r="C125" s="31">
        <v>4301011562</v>
      </c>
      <c r="D125" s="564">
        <v>4680115882577</v>
      </c>
      <c r="E125" s="565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/>
      <c r="M125" s="33" t="s">
        <v>96</v>
      </c>
      <c r="N125" s="33"/>
      <c r="O125" s="32">
        <v>90</v>
      </c>
      <c r="P125" s="65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5"/>
      <c r="R125" s="555"/>
      <c r="S125" s="555"/>
      <c r="T125" s="556"/>
      <c r="U125" s="34"/>
      <c r="V125" s="34"/>
      <c r="W125" s="35" t="s">
        <v>69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228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226</v>
      </c>
      <c r="B126" s="54" t="s">
        <v>229</v>
      </c>
      <c r="C126" s="31">
        <v>4301011564</v>
      </c>
      <c r="D126" s="564">
        <v>4680115882577</v>
      </c>
      <c r="E126" s="565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/>
      <c r="M126" s="33" t="s">
        <v>96</v>
      </c>
      <c r="N126" s="33"/>
      <c r="O126" s="32">
        <v>90</v>
      </c>
      <c r="P126" s="55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5"/>
      <c r="R126" s="555"/>
      <c r="S126" s="555"/>
      <c r="T126" s="556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228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74"/>
      <c r="B127" s="553"/>
      <c r="C127" s="553"/>
      <c r="D127" s="553"/>
      <c r="E127" s="553"/>
      <c r="F127" s="553"/>
      <c r="G127" s="553"/>
      <c r="H127" s="553"/>
      <c r="I127" s="553"/>
      <c r="J127" s="553"/>
      <c r="K127" s="553"/>
      <c r="L127" s="553"/>
      <c r="M127" s="553"/>
      <c r="N127" s="553"/>
      <c r="O127" s="575"/>
      <c r="P127" s="557" t="s">
        <v>71</v>
      </c>
      <c r="Q127" s="558"/>
      <c r="R127" s="558"/>
      <c r="S127" s="558"/>
      <c r="T127" s="558"/>
      <c r="U127" s="558"/>
      <c r="V127" s="559"/>
      <c r="W127" s="37" t="s">
        <v>72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hidden="1" x14ac:dyDescent="0.2">
      <c r="A128" s="553"/>
      <c r="B128" s="553"/>
      <c r="C128" s="553"/>
      <c r="D128" s="553"/>
      <c r="E128" s="553"/>
      <c r="F128" s="553"/>
      <c r="G128" s="553"/>
      <c r="H128" s="553"/>
      <c r="I128" s="553"/>
      <c r="J128" s="553"/>
      <c r="K128" s="553"/>
      <c r="L128" s="553"/>
      <c r="M128" s="553"/>
      <c r="N128" s="553"/>
      <c r="O128" s="575"/>
      <c r="P128" s="557" t="s">
        <v>71</v>
      </c>
      <c r="Q128" s="558"/>
      <c r="R128" s="558"/>
      <c r="S128" s="558"/>
      <c r="T128" s="558"/>
      <c r="U128" s="558"/>
      <c r="V128" s="559"/>
      <c r="W128" s="37" t="s">
        <v>69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hidden="1" customHeight="1" x14ac:dyDescent="0.25">
      <c r="A129" s="562" t="s">
        <v>64</v>
      </c>
      <c r="B129" s="553"/>
      <c r="C129" s="553"/>
      <c r="D129" s="553"/>
      <c r="E129" s="553"/>
      <c r="F129" s="553"/>
      <c r="G129" s="553"/>
      <c r="H129" s="553"/>
      <c r="I129" s="553"/>
      <c r="J129" s="553"/>
      <c r="K129" s="553"/>
      <c r="L129" s="553"/>
      <c r="M129" s="553"/>
      <c r="N129" s="553"/>
      <c r="O129" s="553"/>
      <c r="P129" s="553"/>
      <c r="Q129" s="553"/>
      <c r="R129" s="553"/>
      <c r="S129" s="553"/>
      <c r="T129" s="553"/>
      <c r="U129" s="553"/>
      <c r="V129" s="553"/>
      <c r="W129" s="553"/>
      <c r="X129" s="553"/>
      <c r="Y129" s="553"/>
      <c r="Z129" s="553"/>
      <c r="AA129" s="540"/>
      <c r="AB129" s="540"/>
      <c r="AC129" s="540"/>
    </row>
    <row r="130" spans="1:68" ht="27" hidden="1" customHeight="1" x14ac:dyDescent="0.25">
      <c r="A130" s="54" t="s">
        <v>230</v>
      </c>
      <c r="B130" s="54" t="s">
        <v>231</v>
      </c>
      <c r="C130" s="31">
        <v>4301031235</v>
      </c>
      <c r="D130" s="564">
        <v>4680115883444</v>
      </c>
      <c r="E130" s="565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/>
      <c r="M130" s="33" t="s">
        <v>96</v>
      </c>
      <c r="N130" s="33"/>
      <c r="O130" s="32">
        <v>90</v>
      </c>
      <c r="P130" s="64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5"/>
      <c r="R130" s="555"/>
      <c r="S130" s="555"/>
      <c r="T130" s="556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232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230</v>
      </c>
      <c r="B131" s="54" t="s">
        <v>233</v>
      </c>
      <c r="C131" s="31">
        <v>4301031234</v>
      </c>
      <c r="D131" s="564">
        <v>4680115883444</v>
      </c>
      <c r="E131" s="565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/>
      <c r="M131" s="33" t="s">
        <v>96</v>
      </c>
      <c r="N131" s="33"/>
      <c r="O131" s="32">
        <v>90</v>
      </c>
      <c r="P131" s="8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5"/>
      <c r="R131" s="555"/>
      <c r="S131" s="555"/>
      <c r="T131" s="556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232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74"/>
      <c r="B132" s="553"/>
      <c r="C132" s="553"/>
      <c r="D132" s="553"/>
      <c r="E132" s="553"/>
      <c r="F132" s="553"/>
      <c r="G132" s="553"/>
      <c r="H132" s="553"/>
      <c r="I132" s="553"/>
      <c r="J132" s="553"/>
      <c r="K132" s="553"/>
      <c r="L132" s="553"/>
      <c r="M132" s="553"/>
      <c r="N132" s="553"/>
      <c r="O132" s="575"/>
      <c r="P132" s="557" t="s">
        <v>71</v>
      </c>
      <c r="Q132" s="558"/>
      <c r="R132" s="558"/>
      <c r="S132" s="558"/>
      <c r="T132" s="558"/>
      <c r="U132" s="558"/>
      <c r="V132" s="559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hidden="1" x14ac:dyDescent="0.2">
      <c r="A133" s="553"/>
      <c r="B133" s="553"/>
      <c r="C133" s="553"/>
      <c r="D133" s="553"/>
      <c r="E133" s="553"/>
      <c r="F133" s="553"/>
      <c r="G133" s="553"/>
      <c r="H133" s="553"/>
      <c r="I133" s="553"/>
      <c r="J133" s="553"/>
      <c r="K133" s="553"/>
      <c r="L133" s="553"/>
      <c r="M133" s="553"/>
      <c r="N133" s="553"/>
      <c r="O133" s="575"/>
      <c r="P133" s="557" t="s">
        <v>71</v>
      </c>
      <c r="Q133" s="558"/>
      <c r="R133" s="558"/>
      <c r="S133" s="558"/>
      <c r="T133" s="558"/>
      <c r="U133" s="558"/>
      <c r="V133" s="559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hidden="1" customHeight="1" x14ac:dyDescent="0.25">
      <c r="A134" s="562" t="s">
        <v>73</v>
      </c>
      <c r="B134" s="553"/>
      <c r="C134" s="553"/>
      <c r="D134" s="553"/>
      <c r="E134" s="553"/>
      <c r="F134" s="553"/>
      <c r="G134" s="553"/>
      <c r="H134" s="553"/>
      <c r="I134" s="553"/>
      <c r="J134" s="553"/>
      <c r="K134" s="553"/>
      <c r="L134" s="553"/>
      <c r="M134" s="553"/>
      <c r="N134" s="553"/>
      <c r="O134" s="553"/>
      <c r="P134" s="553"/>
      <c r="Q134" s="553"/>
      <c r="R134" s="553"/>
      <c r="S134" s="553"/>
      <c r="T134" s="553"/>
      <c r="U134" s="553"/>
      <c r="V134" s="553"/>
      <c r="W134" s="553"/>
      <c r="X134" s="553"/>
      <c r="Y134" s="553"/>
      <c r="Z134" s="553"/>
      <c r="AA134" s="540"/>
      <c r="AB134" s="540"/>
      <c r="AC134" s="540"/>
    </row>
    <row r="135" spans="1:68" ht="16.5" hidden="1" customHeight="1" x14ac:dyDescent="0.25">
      <c r="A135" s="54" t="s">
        <v>234</v>
      </c>
      <c r="B135" s="54" t="s">
        <v>235</v>
      </c>
      <c r="C135" s="31">
        <v>4301051477</v>
      </c>
      <c r="D135" s="564">
        <v>4680115882584</v>
      </c>
      <c r="E135" s="565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63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5"/>
      <c r="R135" s="555"/>
      <c r="S135" s="555"/>
      <c r="T135" s="556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228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234</v>
      </c>
      <c r="B136" s="54" t="s">
        <v>236</v>
      </c>
      <c r="C136" s="31">
        <v>4301051476</v>
      </c>
      <c r="D136" s="564">
        <v>4680115882584</v>
      </c>
      <c r="E136" s="565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/>
      <c r="M136" s="33" t="s">
        <v>96</v>
      </c>
      <c r="N136" s="33"/>
      <c r="O136" s="32">
        <v>60</v>
      </c>
      <c r="P136" s="59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5"/>
      <c r="R136" s="555"/>
      <c r="S136" s="555"/>
      <c r="T136" s="556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228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74"/>
      <c r="B137" s="553"/>
      <c r="C137" s="553"/>
      <c r="D137" s="553"/>
      <c r="E137" s="553"/>
      <c r="F137" s="553"/>
      <c r="G137" s="553"/>
      <c r="H137" s="553"/>
      <c r="I137" s="553"/>
      <c r="J137" s="553"/>
      <c r="K137" s="553"/>
      <c r="L137" s="553"/>
      <c r="M137" s="553"/>
      <c r="N137" s="553"/>
      <c r="O137" s="575"/>
      <c r="P137" s="557" t="s">
        <v>71</v>
      </c>
      <c r="Q137" s="558"/>
      <c r="R137" s="558"/>
      <c r="S137" s="558"/>
      <c r="T137" s="558"/>
      <c r="U137" s="558"/>
      <c r="V137" s="559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hidden="1" x14ac:dyDescent="0.2">
      <c r="A138" s="553"/>
      <c r="B138" s="553"/>
      <c r="C138" s="553"/>
      <c r="D138" s="553"/>
      <c r="E138" s="553"/>
      <c r="F138" s="553"/>
      <c r="G138" s="553"/>
      <c r="H138" s="553"/>
      <c r="I138" s="553"/>
      <c r="J138" s="553"/>
      <c r="K138" s="553"/>
      <c r="L138" s="553"/>
      <c r="M138" s="553"/>
      <c r="N138" s="553"/>
      <c r="O138" s="575"/>
      <c r="P138" s="557" t="s">
        <v>71</v>
      </c>
      <c r="Q138" s="558"/>
      <c r="R138" s="558"/>
      <c r="S138" s="558"/>
      <c r="T138" s="558"/>
      <c r="U138" s="558"/>
      <c r="V138" s="559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hidden="1" customHeight="1" x14ac:dyDescent="0.25">
      <c r="A139" s="563" t="s">
        <v>99</v>
      </c>
      <c r="B139" s="553"/>
      <c r="C139" s="553"/>
      <c r="D139" s="553"/>
      <c r="E139" s="553"/>
      <c r="F139" s="553"/>
      <c r="G139" s="553"/>
      <c r="H139" s="553"/>
      <c r="I139" s="553"/>
      <c r="J139" s="553"/>
      <c r="K139" s="553"/>
      <c r="L139" s="553"/>
      <c r="M139" s="553"/>
      <c r="N139" s="553"/>
      <c r="O139" s="553"/>
      <c r="P139" s="553"/>
      <c r="Q139" s="553"/>
      <c r="R139" s="553"/>
      <c r="S139" s="553"/>
      <c r="T139" s="553"/>
      <c r="U139" s="553"/>
      <c r="V139" s="553"/>
      <c r="W139" s="553"/>
      <c r="X139" s="553"/>
      <c r="Y139" s="553"/>
      <c r="Z139" s="553"/>
      <c r="AA139" s="539"/>
      <c r="AB139" s="539"/>
      <c r="AC139" s="539"/>
    </row>
    <row r="140" spans="1:68" ht="14.25" hidden="1" customHeight="1" x14ac:dyDescent="0.25">
      <c r="A140" s="562" t="s">
        <v>101</v>
      </c>
      <c r="B140" s="553"/>
      <c r="C140" s="553"/>
      <c r="D140" s="553"/>
      <c r="E140" s="553"/>
      <c r="F140" s="553"/>
      <c r="G140" s="553"/>
      <c r="H140" s="553"/>
      <c r="I140" s="553"/>
      <c r="J140" s="553"/>
      <c r="K140" s="553"/>
      <c r="L140" s="553"/>
      <c r="M140" s="553"/>
      <c r="N140" s="553"/>
      <c r="O140" s="553"/>
      <c r="P140" s="553"/>
      <c r="Q140" s="553"/>
      <c r="R140" s="553"/>
      <c r="S140" s="553"/>
      <c r="T140" s="553"/>
      <c r="U140" s="553"/>
      <c r="V140" s="553"/>
      <c r="W140" s="553"/>
      <c r="X140" s="553"/>
      <c r="Y140" s="553"/>
      <c r="Z140" s="553"/>
      <c r="AA140" s="540"/>
      <c r="AB140" s="540"/>
      <c r="AC140" s="540"/>
    </row>
    <row r="141" spans="1:68" ht="27" hidden="1" customHeight="1" x14ac:dyDescent="0.25">
      <c r="A141" s="54" t="s">
        <v>237</v>
      </c>
      <c r="B141" s="54" t="s">
        <v>238</v>
      </c>
      <c r="C141" s="31">
        <v>4301011705</v>
      </c>
      <c r="D141" s="564">
        <v>4607091384604</v>
      </c>
      <c r="E141" s="565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110</v>
      </c>
      <c r="L141" s="32"/>
      <c r="M141" s="33" t="s">
        <v>106</v>
      </c>
      <c r="N141" s="33"/>
      <c r="O141" s="32">
        <v>50</v>
      </c>
      <c r="P141" s="7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5"/>
      <c r="R141" s="555"/>
      <c r="S141" s="555"/>
      <c r="T141" s="556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239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240</v>
      </c>
      <c r="B142" s="54" t="s">
        <v>241</v>
      </c>
      <c r="C142" s="31">
        <v>4301012179</v>
      </c>
      <c r="D142" s="564">
        <v>4680115886810</v>
      </c>
      <c r="E142" s="565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106</v>
      </c>
      <c r="N142" s="33"/>
      <c r="O142" s="32">
        <v>55</v>
      </c>
      <c r="P142" s="776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5"/>
      <c r="R142" s="555"/>
      <c r="S142" s="555"/>
      <c r="T142" s="556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242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74"/>
      <c r="B143" s="553"/>
      <c r="C143" s="553"/>
      <c r="D143" s="553"/>
      <c r="E143" s="553"/>
      <c r="F143" s="553"/>
      <c r="G143" s="553"/>
      <c r="H143" s="553"/>
      <c r="I143" s="553"/>
      <c r="J143" s="553"/>
      <c r="K143" s="553"/>
      <c r="L143" s="553"/>
      <c r="M143" s="553"/>
      <c r="N143" s="553"/>
      <c r="O143" s="575"/>
      <c r="P143" s="557" t="s">
        <v>71</v>
      </c>
      <c r="Q143" s="558"/>
      <c r="R143" s="558"/>
      <c r="S143" s="558"/>
      <c r="T143" s="558"/>
      <c r="U143" s="558"/>
      <c r="V143" s="559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hidden="1" x14ac:dyDescent="0.2">
      <c r="A144" s="553"/>
      <c r="B144" s="553"/>
      <c r="C144" s="553"/>
      <c r="D144" s="553"/>
      <c r="E144" s="553"/>
      <c r="F144" s="553"/>
      <c r="G144" s="553"/>
      <c r="H144" s="553"/>
      <c r="I144" s="553"/>
      <c r="J144" s="553"/>
      <c r="K144" s="553"/>
      <c r="L144" s="553"/>
      <c r="M144" s="553"/>
      <c r="N144" s="553"/>
      <c r="O144" s="575"/>
      <c r="P144" s="557" t="s">
        <v>71</v>
      </c>
      <c r="Q144" s="558"/>
      <c r="R144" s="558"/>
      <c r="S144" s="558"/>
      <c r="T144" s="558"/>
      <c r="U144" s="558"/>
      <c r="V144" s="559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hidden="1" customHeight="1" x14ac:dyDescent="0.25">
      <c r="A145" s="562" t="s">
        <v>64</v>
      </c>
      <c r="B145" s="553"/>
      <c r="C145" s="553"/>
      <c r="D145" s="553"/>
      <c r="E145" s="553"/>
      <c r="F145" s="553"/>
      <c r="G145" s="553"/>
      <c r="H145" s="553"/>
      <c r="I145" s="553"/>
      <c r="J145" s="553"/>
      <c r="K145" s="553"/>
      <c r="L145" s="553"/>
      <c r="M145" s="553"/>
      <c r="N145" s="553"/>
      <c r="O145" s="553"/>
      <c r="P145" s="553"/>
      <c r="Q145" s="553"/>
      <c r="R145" s="553"/>
      <c r="S145" s="553"/>
      <c r="T145" s="553"/>
      <c r="U145" s="553"/>
      <c r="V145" s="553"/>
      <c r="W145" s="553"/>
      <c r="X145" s="553"/>
      <c r="Y145" s="553"/>
      <c r="Z145" s="553"/>
      <c r="AA145" s="540"/>
      <c r="AB145" s="540"/>
      <c r="AC145" s="540"/>
    </row>
    <row r="146" spans="1:68" ht="16.5" hidden="1" customHeight="1" x14ac:dyDescent="0.25">
      <c r="A146" s="54" t="s">
        <v>243</v>
      </c>
      <c r="B146" s="54" t="s">
        <v>244</v>
      </c>
      <c r="C146" s="31">
        <v>4301030895</v>
      </c>
      <c r="D146" s="564">
        <v>4607091387667</v>
      </c>
      <c r="E146" s="565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104</v>
      </c>
      <c r="L146" s="32"/>
      <c r="M146" s="33" t="s">
        <v>106</v>
      </c>
      <c r="N146" s="33"/>
      <c r="O146" s="32">
        <v>40</v>
      </c>
      <c r="P146" s="8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5"/>
      <c r="R146" s="555"/>
      <c r="S146" s="555"/>
      <c r="T146" s="556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245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246</v>
      </c>
      <c r="B147" s="54" t="s">
        <v>247</v>
      </c>
      <c r="C147" s="31">
        <v>4301030961</v>
      </c>
      <c r="D147" s="564">
        <v>4607091387636</v>
      </c>
      <c r="E147" s="565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5"/>
      <c r="R147" s="555"/>
      <c r="S147" s="555"/>
      <c r="T147" s="556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248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249</v>
      </c>
      <c r="B148" s="54" t="s">
        <v>250</v>
      </c>
      <c r="C148" s="31">
        <v>4301030963</v>
      </c>
      <c r="D148" s="564">
        <v>4607091382426</v>
      </c>
      <c r="E148" s="565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104</v>
      </c>
      <c r="L148" s="32"/>
      <c r="M148" s="33" t="s">
        <v>68</v>
      </c>
      <c r="N148" s="33"/>
      <c r="O148" s="32">
        <v>40</v>
      </c>
      <c r="P148" s="8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5"/>
      <c r="R148" s="555"/>
      <c r="S148" s="555"/>
      <c r="T148" s="556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251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74"/>
      <c r="B149" s="553"/>
      <c r="C149" s="553"/>
      <c r="D149" s="553"/>
      <c r="E149" s="553"/>
      <c r="F149" s="553"/>
      <c r="G149" s="553"/>
      <c r="H149" s="553"/>
      <c r="I149" s="553"/>
      <c r="J149" s="553"/>
      <c r="K149" s="553"/>
      <c r="L149" s="553"/>
      <c r="M149" s="553"/>
      <c r="N149" s="553"/>
      <c r="O149" s="575"/>
      <c r="P149" s="557" t="s">
        <v>71</v>
      </c>
      <c r="Q149" s="558"/>
      <c r="R149" s="558"/>
      <c r="S149" s="558"/>
      <c r="T149" s="558"/>
      <c r="U149" s="558"/>
      <c r="V149" s="559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hidden="1" x14ac:dyDescent="0.2">
      <c r="A150" s="553"/>
      <c r="B150" s="553"/>
      <c r="C150" s="553"/>
      <c r="D150" s="553"/>
      <c r="E150" s="553"/>
      <c r="F150" s="553"/>
      <c r="G150" s="553"/>
      <c r="H150" s="553"/>
      <c r="I150" s="553"/>
      <c r="J150" s="553"/>
      <c r="K150" s="553"/>
      <c r="L150" s="553"/>
      <c r="M150" s="553"/>
      <c r="N150" s="553"/>
      <c r="O150" s="575"/>
      <c r="P150" s="557" t="s">
        <v>71</v>
      </c>
      <c r="Q150" s="558"/>
      <c r="R150" s="558"/>
      <c r="S150" s="558"/>
      <c r="T150" s="558"/>
      <c r="U150" s="558"/>
      <c r="V150" s="559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hidden="1" customHeight="1" x14ac:dyDescent="0.2">
      <c r="A151" s="672" t="s">
        <v>252</v>
      </c>
      <c r="B151" s="673"/>
      <c r="C151" s="673"/>
      <c r="D151" s="673"/>
      <c r="E151" s="673"/>
      <c r="F151" s="673"/>
      <c r="G151" s="673"/>
      <c r="H151" s="673"/>
      <c r="I151" s="673"/>
      <c r="J151" s="673"/>
      <c r="K151" s="673"/>
      <c r="L151" s="673"/>
      <c r="M151" s="673"/>
      <c r="N151" s="673"/>
      <c r="O151" s="673"/>
      <c r="P151" s="673"/>
      <c r="Q151" s="673"/>
      <c r="R151" s="673"/>
      <c r="S151" s="673"/>
      <c r="T151" s="673"/>
      <c r="U151" s="673"/>
      <c r="V151" s="673"/>
      <c r="W151" s="673"/>
      <c r="X151" s="673"/>
      <c r="Y151" s="673"/>
      <c r="Z151" s="673"/>
      <c r="AA151" s="48"/>
      <c r="AB151" s="48"/>
      <c r="AC151" s="48"/>
    </row>
    <row r="152" spans="1:68" ht="16.5" hidden="1" customHeight="1" x14ac:dyDescent="0.25">
      <c r="A152" s="563" t="s">
        <v>253</v>
      </c>
      <c r="B152" s="553"/>
      <c r="C152" s="553"/>
      <c r="D152" s="553"/>
      <c r="E152" s="553"/>
      <c r="F152" s="553"/>
      <c r="G152" s="553"/>
      <c r="H152" s="553"/>
      <c r="I152" s="553"/>
      <c r="J152" s="553"/>
      <c r="K152" s="553"/>
      <c r="L152" s="553"/>
      <c r="M152" s="553"/>
      <c r="N152" s="553"/>
      <c r="O152" s="553"/>
      <c r="P152" s="553"/>
      <c r="Q152" s="553"/>
      <c r="R152" s="553"/>
      <c r="S152" s="553"/>
      <c r="T152" s="553"/>
      <c r="U152" s="553"/>
      <c r="V152" s="553"/>
      <c r="W152" s="553"/>
      <c r="X152" s="553"/>
      <c r="Y152" s="553"/>
      <c r="Z152" s="553"/>
      <c r="AA152" s="539"/>
      <c r="AB152" s="539"/>
      <c r="AC152" s="539"/>
    </row>
    <row r="153" spans="1:68" ht="14.25" hidden="1" customHeight="1" x14ac:dyDescent="0.25">
      <c r="A153" s="562" t="s">
        <v>137</v>
      </c>
      <c r="B153" s="553"/>
      <c r="C153" s="553"/>
      <c r="D153" s="553"/>
      <c r="E153" s="553"/>
      <c r="F153" s="553"/>
      <c r="G153" s="553"/>
      <c r="H153" s="553"/>
      <c r="I153" s="553"/>
      <c r="J153" s="553"/>
      <c r="K153" s="553"/>
      <c r="L153" s="553"/>
      <c r="M153" s="553"/>
      <c r="N153" s="553"/>
      <c r="O153" s="553"/>
      <c r="P153" s="553"/>
      <c r="Q153" s="553"/>
      <c r="R153" s="553"/>
      <c r="S153" s="553"/>
      <c r="T153" s="553"/>
      <c r="U153" s="553"/>
      <c r="V153" s="553"/>
      <c r="W153" s="553"/>
      <c r="X153" s="553"/>
      <c r="Y153" s="553"/>
      <c r="Z153" s="553"/>
      <c r="AA153" s="540"/>
      <c r="AB153" s="540"/>
      <c r="AC153" s="540"/>
    </row>
    <row r="154" spans="1:68" ht="27" hidden="1" customHeight="1" x14ac:dyDescent="0.25">
      <c r="A154" s="54" t="s">
        <v>254</v>
      </c>
      <c r="B154" s="54" t="s">
        <v>255</v>
      </c>
      <c r="C154" s="31">
        <v>4301020323</v>
      </c>
      <c r="D154" s="564">
        <v>4680115886223</v>
      </c>
      <c r="E154" s="565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0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5"/>
      <c r="R154" s="555"/>
      <c r="S154" s="555"/>
      <c r="T154" s="556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256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74"/>
      <c r="B155" s="553"/>
      <c r="C155" s="553"/>
      <c r="D155" s="553"/>
      <c r="E155" s="553"/>
      <c r="F155" s="553"/>
      <c r="G155" s="553"/>
      <c r="H155" s="553"/>
      <c r="I155" s="553"/>
      <c r="J155" s="553"/>
      <c r="K155" s="553"/>
      <c r="L155" s="553"/>
      <c r="M155" s="553"/>
      <c r="N155" s="553"/>
      <c r="O155" s="575"/>
      <c r="P155" s="557" t="s">
        <v>71</v>
      </c>
      <c r="Q155" s="558"/>
      <c r="R155" s="558"/>
      <c r="S155" s="558"/>
      <c r="T155" s="558"/>
      <c r="U155" s="558"/>
      <c r="V155" s="559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hidden="1" x14ac:dyDescent="0.2">
      <c r="A156" s="553"/>
      <c r="B156" s="553"/>
      <c r="C156" s="553"/>
      <c r="D156" s="553"/>
      <c r="E156" s="553"/>
      <c r="F156" s="553"/>
      <c r="G156" s="553"/>
      <c r="H156" s="553"/>
      <c r="I156" s="553"/>
      <c r="J156" s="553"/>
      <c r="K156" s="553"/>
      <c r="L156" s="553"/>
      <c r="M156" s="553"/>
      <c r="N156" s="553"/>
      <c r="O156" s="575"/>
      <c r="P156" s="557" t="s">
        <v>71</v>
      </c>
      <c r="Q156" s="558"/>
      <c r="R156" s="558"/>
      <c r="S156" s="558"/>
      <c r="T156" s="558"/>
      <c r="U156" s="558"/>
      <c r="V156" s="559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hidden="1" customHeight="1" x14ac:dyDescent="0.25">
      <c r="A157" s="562" t="s">
        <v>64</v>
      </c>
      <c r="B157" s="553"/>
      <c r="C157" s="553"/>
      <c r="D157" s="553"/>
      <c r="E157" s="553"/>
      <c r="F157" s="553"/>
      <c r="G157" s="553"/>
      <c r="H157" s="553"/>
      <c r="I157" s="553"/>
      <c r="J157" s="553"/>
      <c r="K157" s="553"/>
      <c r="L157" s="553"/>
      <c r="M157" s="553"/>
      <c r="N157" s="553"/>
      <c r="O157" s="553"/>
      <c r="P157" s="553"/>
      <c r="Q157" s="553"/>
      <c r="R157" s="553"/>
      <c r="S157" s="553"/>
      <c r="T157" s="553"/>
      <c r="U157" s="553"/>
      <c r="V157" s="553"/>
      <c r="W157" s="553"/>
      <c r="X157" s="553"/>
      <c r="Y157" s="553"/>
      <c r="Z157" s="553"/>
      <c r="AA157" s="540"/>
      <c r="AB157" s="540"/>
      <c r="AC157" s="540"/>
    </row>
    <row r="158" spans="1:68" ht="27" hidden="1" customHeight="1" x14ac:dyDescent="0.25">
      <c r="A158" s="54" t="s">
        <v>257</v>
      </c>
      <c r="B158" s="54" t="s">
        <v>258</v>
      </c>
      <c r="C158" s="31">
        <v>4301031191</v>
      </c>
      <c r="D158" s="564">
        <v>4680115880993</v>
      </c>
      <c r="E158" s="565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110</v>
      </c>
      <c r="L158" s="32" t="s">
        <v>202</v>
      </c>
      <c r="M158" s="33" t="s">
        <v>68</v>
      </c>
      <c r="N158" s="33"/>
      <c r="O158" s="32">
        <v>40</v>
      </c>
      <c r="P158" s="8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5"/>
      <c r="R158" s="555"/>
      <c r="S158" s="555"/>
      <c r="T158" s="556"/>
      <c r="U158" s="34"/>
      <c r="V158" s="34"/>
      <c r="W158" s="35" t="s">
        <v>69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259</v>
      </c>
      <c r="AG158" s="64"/>
      <c r="AJ158" s="68" t="s">
        <v>80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260</v>
      </c>
      <c r="B159" s="54" t="s">
        <v>261</v>
      </c>
      <c r="C159" s="31">
        <v>4301031204</v>
      </c>
      <c r="D159" s="564">
        <v>4680115881761</v>
      </c>
      <c r="E159" s="565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110</v>
      </c>
      <c r="L159" s="32"/>
      <c r="M159" s="33" t="s">
        <v>68</v>
      </c>
      <c r="N159" s="33"/>
      <c r="O159" s="32">
        <v>40</v>
      </c>
      <c r="P159" s="7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5"/>
      <c r="R159" s="555"/>
      <c r="S159" s="555"/>
      <c r="T159" s="556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262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hidden="1" customHeight="1" x14ac:dyDescent="0.25">
      <c r="A160" s="54" t="s">
        <v>263</v>
      </c>
      <c r="B160" s="54" t="s">
        <v>264</v>
      </c>
      <c r="C160" s="31">
        <v>4301031201</v>
      </c>
      <c r="D160" s="564">
        <v>4680115881563</v>
      </c>
      <c r="E160" s="565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110</v>
      </c>
      <c r="L160" s="32" t="s">
        <v>202</v>
      </c>
      <c r="M160" s="33" t="s">
        <v>68</v>
      </c>
      <c r="N160" s="33"/>
      <c r="O160" s="32">
        <v>40</v>
      </c>
      <c r="P160" s="84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5"/>
      <c r="R160" s="555"/>
      <c r="S160" s="555"/>
      <c r="T160" s="556"/>
      <c r="U160" s="34"/>
      <c r="V160" s="34"/>
      <c r="W160" s="35" t="s">
        <v>69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265</v>
      </c>
      <c r="AG160" s="64"/>
      <c r="AJ160" s="68" t="s">
        <v>80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hidden="1" customHeight="1" x14ac:dyDescent="0.25">
      <c r="A161" s="54" t="s">
        <v>266</v>
      </c>
      <c r="B161" s="54" t="s">
        <v>267</v>
      </c>
      <c r="C161" s="31">
        <v>4301031199</v>
      </c>
      <c r="D161" s="564">
        <v>4680115880986</v>
      </c>
      <c r="E161" s="565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5"/>
      <c r="R161" s="555"/>
      <c r="S161" s="555"/>
      <c r="T161" s="556"/>
      <c r="U161" s="34"/>
      <c r="V161" s="34"/>
      <c r="W161" s="35" t="s">
        <v>69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259</v>
      </c>
      <c r="AG161" s="64"/>
      <c r="AJ161" s="68"/>
      <c r="AK161" s="68">
        <v>0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268</v>
      </c>
      <c r="B162" s="54" t="s">
        <v>269</v>
      </c>
      <c r="C162" s="31">
        <v>4301031205</v>
      </c>
      <c r="D162" s="564">
        <v>4680115881785</v>
      </c>
      <c r="E162" s="565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 t="s">
        <v>270</v>
      </c>
      <c r="M162" s="33" t="s">
        <v>68</v>
      </c>
      <c r="N162" s="33"/>
      <c r="O162" s="32">
        <v>40</v>
      </c>
      <c r="P162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5"/>
      <c r="R162" s="555"/>
      <c r="S162" s="555"/>
      <c r="T162" s="556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262</v>
      </c>
      <c r="AG162" s="64"/>
      <c r="AJ162" s="68" t="s">
        <v>80</v>
      </c>
      <c r="AK162" s="68">
        <v>37.799999999999997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271</v>
      </c>
      <c r="B163" s="54" t="s">
        <v>272</v>
      </c>
      <c r="C163" s="31">
        <v>4301031399</v>
      </c>
      <c r="D163" s="564">
        <v>4680115886537</v>
      </c>
      <c r="E163" s="565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5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5"/>
      <c r="R163" s="555"/>
      <c r="S163" s="555"/>
      <c r="T163" s="556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273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274</v>
      </c>
      <c r="B164" s="54" t="s">
        <v>275</v>
      </c>
      <c r="C164" s="31">
        <v>4301031202</v>
      </c>
      <c r="D164" s="564">
        <v>4680115881679</v>
      </c>
      <c r="E164" s="565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270</v>
      </c>
      <c r="M164" s="33" t="s">
        <v>68</v>
      </c>
      <c r="N164" s="33"/>
      <c r="O164" s="32">
        <v>40</v>
      </c>
      <c r="P164" s="6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5"/>
      <c r="R164" s="555"/>
      <c r="S164" s="555"/>
      <c r="T164" s="556"/>
      <c r="U164" s="34"/>
      <c r="V164" s="34"/>
      <c r="W164" s="35" t="s">
        <v>69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265</v>
      </c>
      <c r="AG164" s="64"/>
      <c r="AJ164" s="68" t="s">
        <v>80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276</v>
      </c>
      <c r="B165" s="54" t="s">
        <v>277</v>
      </c>
      <c r="C165" s="31">
        <v>4301031158</v>
      </c>
      <c r="D165" s="564">
        <v>4680115880191</v>
      </c>
      <c r="E165" s="565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8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5"/>
      <c r="R165" s="555"/>
      <c r="S165" s="555"/>
      <c r="T165" s="556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265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278</v>
      </c>
      <c r="B166" s="54" t="s">
        <v>279</v>
      </c>
      <c r="C166" s="31">
        <v>4301031245</v>
      </c>
      <c r="D166" s="564">
        <v>4680115883963</v>
      </c>
      <c r="E166" s="565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5"/>
      <c r="R166" s="555"/>
      <c r="S166" s="555"/>
      <c r="T166" s="556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280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hidden="1" x14ac:dyDescent="0.2">
      <c r="A167" s="574"/>
      <c r="B167" s="553"/>
      <c r="C167" s="553"/>
      <c r="D167" s="553"/>
      <c r="E167" s="553"/>
      <c r="F167" s="553"/>
      <c r="G167" s="553"/>
      <c r="H167" s="553"/>
      <c r="I167" s="553"/>
      <c r="J167" s="553"/>
      <c r="K167" s="553"/>
      <c r="L167" s="553"/>
      <c r="M167" s="553"/>
      <c r="N167" s="553"/>
      <c r="O167" s="575"/>
      <c r="P167" s="557" t="s">
        <v>71</v>
      </c>
      <c r="Q167" s="558"/>
      <c r="R167" s="558"/>
      <c r="S167" s="558"/>
      <c r="T167" s="558"/>
      <c r="U167" s="558"/>
      <c r="V167" s="559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0</v>
      </c>
      <c r="Y167" s="547">
        <f>IFERROR(Y158/H158,"0")+IFERROR(Y159/H159,"0")+IFERROR(Y160/H160,"0")+IFERROR(Y161/H161,"0")+IFERROR(Y162/H162,"0")+IFERROR(Y163/H163,"0")+IFERROR(Y164/H164,"0")+IFERROR(Y165/H165,"0")+IFERROR(Y166/H166,"0")</f>
        <v>0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8"/>
      <c r="AB167" s="548"/>
      <c r="AC167" s="548"/>
    </row>
    <row r="168" spans="1:68" hidden="1" x14ac:dyDescent="0.2">
      <c r="A168" s="553"/>
      <c r="B168" s="553"/>
      <c r="C168" s="553"/>
      <c r="D168" s="553"/>
      <c r="E168" s="553"/>
      <c r="F168" s="553"/>
      <c r="G168" s="553"/>
      <c r="H168" s="553"/>
      <c r="I168" s="553"/>
      <c r="J168" s="553"/>
      <c r="K168" s="553"/>
      <c r="L168" s="553"/>
      <c r="M168" s="553"/>
      <c r="N168" s="553"/>
      <c r="O168" s="575"/>
      <c r="P168" s="557" t="s">
        <v>71</v>
      </c>
      <c r="Q168" s="558"/>
      <c r="R168" s="558"/>
      <c r="S168" s="558"/>
      <c r="T168" s="558"/>
      <c r="U168" s="558"/>
      <c r="V168" s="559"/>
      <c r="W168" s="37" t="s">
        <v>69</v>
      </c>
      <c r="X168" s="547">
        <f>IFERROR(SUM(X158:X166),"0")</f>
        <v>0</v>
      </c>
      <c r="Y168" s="547">
        <f>IFERROR(SUM(Y158:Y166),"0")</f>
        <v>0</v>
      </c>
      <c r="Z168" s="37"/>
      <c r="AA168" s="548"/>
      <c r="AB168" s="548"/>
      <c r="AC168" s="548"/>
    </row>
    <row r="169" spans="1:68" ht="14.25" hidden="1" customHeight="1" x14ac:dyDescent="0.25">
      <c r="A169" s="562" t="s">
        <v>93</v>
      </c>
      <c r="B169" s="553"/>
      <c r="C169" s="553"/>
      <c r="D169" s="553"/>
      <c r="E169" s="553"/>
      <c r="F169" s="553"/>
      <c r="G169" s="553"/>
      <c r="H169" s="553"/>
      <c r="I169" s="553"/>
      <c r="J169" s="553"/>
      <c r="K169" s="553"/>
      <c r="L169" s="553"/>
      <c r="M169" s="553"/>
      <c r="N169" s="553"/>
      <c r="O169" s="553"/>
      <c r="P169" s="553"/>
      <c r="Q169" s="553"/>
      <c r="R169" s="553"/>
      <c r="S169" s="553"/>
      <c r="T169" s="553"/>
      <c r="U169" s="553"/>
      <c r="V169" s="553"/>
      <c r="W169" s="553"/>
      <c r="X169" s="553"/>
      <c r="Y169" s="553"/>
      <c r="Z169" s="553"/>
      <c r="AA169" s="540"/>
      <c r="AB169" s="540"/>
      <c r="AC169" s="540"/>
    </row>
    <row r="170" spans="1:68" ht="27" hidden="1" customHeight="1" x14ac:dyDescent="0.25">
      <c r="A170" s="54" t="s">
        <v>281</v>
      </c>
      <c r="B170" s="54" t="s">
        <v>282</v>
      </c>
      <c r="C170" s="31">
        <v>4301032053</v>
      </c>
      <c r="D170" s="564">
        <v>4680115886780</v>
      </c>
      <c r="E170" s="565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84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5"/>
      <c r="R170" s="555"/>
      <c r="S170" s="555"/>
      <c r="T170" s="556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285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4301032051</v>
      </c>
      <c r="D171" s="564">
        <v>4680115886742</v>
      </c>
      <c r="E171" s="565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81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5"/>
      <c r="R171" s="555"/>
      <c r="S171" s="555"/>
      <c r="T171" s="556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288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4301032052</v>
      </c>
      <c r="D172" s="564">
        <v>4680115886766</v>
      </c>
      <c r="E172" s="565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84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5"/>
      <c r="R172" s="555"/>
      <c r="S172" s="555"/>
      <c r="T172" s="556"/>
      <c r="U172" s="34"/>
      <c r="V172" s="34"/>
      <c r="W172" s="35" t="s">
        <v>69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288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74"/>
      <c r="B173" s="553"/>
      <c r="C173" s="553"/>
      <c r="D173" s="553"/>
      <c r="E173" s="553"/>
      <c r="F173" s="553"/>
      <c r="G173" s="553"/>
      <c r="H173" s="553"/>
      <c r="I173" s="553"/>
      <c r="J173" s="553"/>
      <c r="K173" s="553"/>
      <c r="L173" s="553"/>
      <c r="M173" s="553"/>
      <c r="N173" s="553"/>
      <c r="O173" s="575"/>
      <c r="P173" s="557" t="s">
        <v>71</v>
      </c>
      <c r="Q173" s="558"/>
      <c r="R173" s="558"/>
      <c r="S173" s="558"/>
      <c r="T173" s="558"/>
      <c r="U173" s="558"/>
      <c r="V173" s="559"/>
      <c r="W173" s="37" t="s">
        <v>72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hidden="1" x14ac:dyDescent="0.2">
      <c r="A174" s="553"/>
      <c r="B174" s="553"/>
      <c r="C174" s="553"/>
      <c r="D174" s="553"/>
      <c r="E174" s="553"/>
      <c r="F174" s="553"/>
      <c r="G174" s="553"/>
      <c r="H174" s="553"/>
      <c r="I174" s="553"/>
      <c r="J174" s="553"/>
      <c r="K174" s="553"/>
      <c r="L174" s="553"/>
      <c r="M174" s="553"/>
      <c r="N174" s="553"/>
      <c r="O174" s="575"/>
      <c r="P174" s="557" t="s">
        <v>71</v>
      </c>
      <c r="Q174" s="558"/>
      <c r="R174" s="558"/>
      <c r="S174" s="558"/>
      <c r="T174" s="558"/>
      <c r="U174" s="558"/>
      <c r="V174" s="559"/>
      <c r="W174" s="37" t="s">
        <v>69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hidden="1" customHeight="1" x14ac:dyDescent="0.25">
      <c r="A175" s="562" t="s">
        <v>291</v>
      </c>
      <c r="B175" s="553"/>
      <c r="C175" s="553"/>
      <c r="D175" s="553"/>
      <c r="E175" s="553"/>
      <c r="F175" s="553"/>
      <c r="G175" s="553"/>
      <c r="H175" s="553"/>
      <c r="I175" s="553"/>
      <c r="J175" s="553"/>
      <c r="K175" s="553"/>
      <c r="L175" s="553"/>
      <c r="M175" s="553"/>
      <c r="N175" s="553"/>
      <c r="O175" s="553"/>
      <c r="P175" s="553"/>
      <c r="Q175" s="553"/>
      <c r="R175" s="553"/>
      <c r="S175" s="553"/>
      <c r="T175" s="553"/>
      <c r="U175" s="553"/>
      <c r="V175" s="553"/>
      <c r="W175" s="553"/>
      <c r="X175" s="553"/>
      <c r="Y175" s="553"/>
      <c r="Z175" s="553"/>
      <c r="AA175" s="540"/>
      <c r="AB175" s="540"/>
      <c r="AC175" s="540"/>
    </row>
    <row r="176" spans="1:68" ht="27" hidden="1" customHeight="1" x14ac:dyDescent="0.25">
      <c r="A176" s="54" t="s">
        <v>292</v>
      </c>
      <c r="B176" s="54" t="s">
        <v>293</v>
      </c>
      <c r="C176" s="31">
        <v>4301170013</v>
      </c>
      <c r="D176" s="564">
        <v>4680115886797</v>
      </c>
      <c r="E176" s="565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64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5"/>
      <c r="R176" s="555"/>
      <c r="S176" s="555"/>
      <c r="T176" s="556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288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74"/>
      <c r="B177" s="553"/>
      <c r="C177" s="553"/>
      <c r="D177" s="553"/>
      <c r="E177" s="553"/>
      <c r="F177" s="553"/>
      <c r="G177" s="553"/>
      <c r="H177" s="553"/>
      <c r="I177" s="553"/>
      <c r="J177" s="553"/>
      <c r="K177" s="553"/>
      <c r="L177" s="553"/>
      <c r="M177" s="553"/>
      <c r="N177" s="553"/>
      <c r="O177" s="575"/>
      <c r="P177" s="557" t="s">
        <v>71</v>
      </c>
      <c r="Q177" s="558"/>
      <c r="R177" s="558"/>
      <c r="S177" s="558"/>
      <c r="T177" s="558"/>
      <c r="U177" s="558"/>
      <c r="V177" s="559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hidden="1" x14ac:dyDescent="0.2">
      <c r="A178" s="553"/>
      <c r="B178" s="553"/>
      <c r="C178" s="553"/>
      <c r="D178" s="553"/>
      <c r="E178" s="553"/>
      <c r="F178" s="553"/>
      <c r="G178" s="553"/>
      <c r="H178" s="553"/>
      <c r="I178" s="553"/>
      <c r="J178" s="553"/>
      <c r="K178" s="553"/>
      <c r="L178" s="553"/>
      <c r="M178" s="553"/>
      <c r="N178" s="553"/>
      <c r="O178" s="575"/>
      <c r="P178" s="557" t="s">
        <v>71</v>
      </c>
      <c r="Q178" s="558"/>
      <c r="R178" s="558"/>
      <c r="S178" s="558"/>
      <c r="T178" s="558"/>
      <c r="U178" s="558"/>
      <c r="V178" s="559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hidden="1" customHeight="1" x14ac:dyDescent="0.25">
      <c r="A179" s="563" t="s">
        <v>294</v>
      </c>
      <c r="B179" s="553"/>
      <c r="C179" s="553"/>
      <c r="D179" s="553"/>
      <c r="E179" s="553"/>
      <c r="F179" s="553"/>
      <c r="G179" s="553"/>
      <c r="H179" s="553"/>
      <c r="I179" s="553"/>
      <c r="J179" s="553"/>
      <c r="K179" s="553"/>
      <c r="L179" s="553"/>
      <c r="M179" s="553"/>
      <c r="N179" s="553"/>
      <c r="O179" s="553"/>
      <c r="P179" s="553"/>
      <c r="Q179" s="553"/>
      <c r="R179" s="553"/>
      <c r="S179" s="553"/>
      <c r="T179" s="553"/>
      <c r="U179" s="553"/>
      <c r="V179" s="553"/>
      <c r="W179" s="553"/>
      <c r="X179" s="553"/>
      <c r="Y179" s="553"/>
      <c r="Z179" s="553"/>
      <c r="AA179" s="539"/>
      <c r="AB179" s="539"/>
      <c r="AC179" s="539"/>
    </row>
    <row r="180" spans="1:68" ht="14.25" hidden="1" customHeight="1" x14ac:dyDescent="0.25">
      <c r="A180" s="562" t="s">
        <v>101</v>
      </c>
      <c r="B180" s="553"/>
      <c r="C180" s="553"/>
      <c r="D180" s="553"/>
      <c r="E180" s="553"/>
      <c r="F180" s="553"/>
      <c r="G180" s="553"/>
      <c r="H180" s="553"/>
      <c r="I180" s="553"/>
      <c r="J180" s="553"/>
      <c r="K180" s="553"/>
      <c r="L180" s="553"/>
      <c r="M180" s="553"/>
      <c r="N180" s="553"/>
      <c r="O180" s="553"/>
      <c r="P180" s="553"/>
      <c r="Q180" s="553"/>
      <c r="R180" s="553"/>
      <c r="S180" s="553"/>
      <c r="T180" s="553"/>
      <c r="U180" s="553"/>
      <c r="V180" s="553"/>
      <c r="W180" s="553"/>
      <c r="X180" s="553"/>
      <c r="Y180" s="553"/>
      <c r="Z180" s="553"/>
      <c r="AA180" s="540"/>
      <c r="AB180" s="540"/>
      <c r="AC180" s="540"/>
    </row>
    <row r="181" spans="1:68" ht="16.5" hidden="1" customHeight="1" x14ac:dyDescent="0.25">
      <c r="A181" s="54" t="s">
        <v>295</v>
      </c>
      <c r="B181" s="54" t="s">
        <v>296</v>
      </c>
      <c r="C181" s="31">
        <v>4301011450</v>
      </c>
      <c r="D181" s="564">
        <v>4680115881402</v>
      </c>
      <c r="E181" s="565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104</v>
      </c>
      <c r="L181" s="32"/>
      <c r="M181" s="33" t="s">
        <v>106</v>
      </c>
      <c r="N181" s="33"/>
      <c r="O181" s="32">
        <v>55</v>
      </c>
      <c r="P181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5"/>
      <c r="R181" s="555"/>
      <c r="S181" s="555"/>
      <c r="T181" s="556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297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298</v>
      </c>
      <c r="B182" s="54" t="s">
        <v>299</v>
      </c>
      <c r="C182" s="31">
        <v>4301011768</v>
      </c>
      <c r="D182" s="564">
        <v>4680115881396</v>
      </c>
      <c r="E182" s="565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5"/>
      <c r="R182" s="555"/>
      <c r="S182" s="555"/>
      <c r="T182" s="556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297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74"/>
      <c r="B183" s="553"/>
      <c r="C183" s="553"/>
      <c r="D183" s="553"/>
      <c r="E183" s="553"/>
      <c r="F183" s="553"/>
      <c r="G183" s="553"/>
      <c r="H183" s="553"/>
      <c r="I183" s="553"/>
      <c r="J183" s="553"/>
      <c r="K183" s="553"/>
      <c r="L183" s="553"/>
      <c r="M183" s="553"/>
      <c r="N183" s="553"/>
      <c r="O183" s="575"/>
      <c r="P183" s="557" t="s">
        <v>71</v>
      </c>
      <c r="Q183" s="558"/>
      <c r="R183" s="558"/>
      <c r="S183" s="558"/>
      <c r="T183" s="558"/>
      <c r="U183" s="558"/>
      <c r="V183" s="559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hidden="1" x14ac:dyDescent="0.2">
      <c r="A184" s="553"/>
      <c r="B184" s="553"/>
      <c r="C184" s="553"/>
      <c r="D184" s="553"/>
      <c r="E184" s="553"/>
      <c r="F184" s="553"/>
      <c r="G184" s="553"/>
      <c r="H184" s="553"/>
      <c r="I184" s="553"/>
      <c r="J184" s="553"/>
      <c r="K184" s="553"/>
      <c r="L184" s="553"/>
      <c r="M184" s="553"/>
      <c r="N184" s="553"/>
      <c r="O184" s="575"/>
      <c r="P184" s="557" t="s">
        <v>71</v>
      </c>
      <c r="Q184" s="558"/>
      <c r="R184" s="558"/>
      <c r="S184" s="558"/>
      <c r="T184" s="558"/>
      <c r="U184" s="558"/>
      <c r="V184" s="559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hidden="1" customHeight="1" x14ac:dyDescent="0.25">
      <c r="A185" s="562" t="s">
        <v>137</v>
      </c>
      <c r="B185" s="553"/>
      <c r="C185" s="553"/>
      <c r="D185" s="553"/>
      <c r="E185" s="553"/>
      <c r="F185" s="553"/>
      <c r="G185" s="553"/>
      <c r="H185" s="553"/>
      <c r="I185" s="553"/>
      <c r="J185" s="553"/>
      <c r="K185" s="553"/>
      <c r="L185" s="553"/>
      <c r="M185" s="553"/>
      <c r="N185" s="553"/>
      <c r="O185" s="553"/>
      <c r="P185" s="553"/>
      <c r="Q185" s="553"/>
      <c r="R185" s="553"/>
      <c r="S185" s="553"/>
      <c r="T185" s="553"/>
      <c r="U185" s="553"/>
      <c r="V185" s="553"/>
      <c r="W185" s="553"/>
      <c r="X185" s="553"/>
      <c r="Y185" s="553"/>
      <c r="Z185" s="553"/>
      <c r="AA185" s="540"/>
      <c r="AB185" s="540"/>
      <c r="AC185" s="540"/>
    </row>
    <row r="186" spans="1:68" ht="16.5" hidden="1" customHeight="1" x14ac:dyDescent="0.25">
      <c r="A186" s="54" t="s">
        <v>300</v>
      </c>
      <c r="B186" s="54" t="s">
        <v>301</v>
      </c>
      <c r="C186" s="31">
        <v>4301020261</v>
      </c>
      <c r="D186" s="564">
        <v>4680115882935</v>
      </c>
      <c r="E186" s="565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50</v>
      </c>
      <c r="P186" s="61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5"/>
      <c r="R186" s="555"/>
      <c r="S186" s="555"/>
      <c r="T186" s="556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302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303</v>
      </c>
      <c r="B187" s="54" t="s">
        <v>304</v>
      </c>
      <c r="C187" s="31">
        <v>4301020220</v>
      </c>
      <c r="D187" s="564">
        <v>4680115880764</v>
      </c>
      <c r="E187" s="565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79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5"/>
      <c r="R187" s="555"/>
      <c r="S187" s="555"/>
      <c r="T187" s="556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302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74"/>
      <c r="B188" s="553"/>
      <c r="C188" s="553"/>
      <c r="D188" s="553"/>
      <c r="E188" s="553"/>
      <c r="F188" s="553"/>
      <c r="G188" s="553"/>
      <c r="H188" s="553"/>
      <c r="I188" s="553"/>
      <c r="J188" s="553"/>
      <c r="K188" s="553"/>
      <c r="L188" s="553"/>
      <c r="M188" s="553"/>
      <c r="N188" s="553"/>
      <c r="O188" s="575"/>
      <c r="P188" s="557" t="s">
        <v>71</v>
      </c>
      <c r="Q188" s="558"/>
      <c r="R188" s="558"/>
      <c r="S188" s="558"/>
      <c r="T188" s="558"/>
      <c r="U188" s="558"/>
      <c r="V188" s="559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hidden="1" x14ac:dyDescent="0.2">
      <c r="A189" s="553"/>
      <c r="B189" s="553"/>
      <c r="C189" s="553"/>
      <c r="D189" s="553"/>
      <c r="E189" s="553"/>
      <c r="F189" s="553"/>
      <c r="G189" s="553"/>
      <c r="H189" s="553"/>
      <c r="I189" s="553"/>
      <c r="J189" s="553"/>
      <c r="K189" s="553"/>
      <c r="L189" s="553"/>
      <c r="M189" s="553"/>
      <c r="N189" s="553"/>
      <c r="O189" s="575"/>
      <c r="P189" s="557" t="s">
        <v>71</v>
      </c>
      <c r="Q189" s="558"/>
      <c r="R189" s="558"/>
      <c r="S189" s="558"/>
      <c r="T189" s="558"/>
      <c r="U189" s="558"/>
      <c r="V189" s="559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hidden="1" customHeight="1" x14ac:dyDescent="0.25">
      <c r="A190" s="562" t="s">
        <v>64</v>
      </c>
      <c r="B190" s="553"/>
      <c r="C190" s="553"/>
      <c r="D190" s="553"/>
      <c r="E190" s="553"/>
      <c r="F190" s="553"/>
      <c r="G190" s="553"/>
      <c r="H190" s="553"/>
      <c r="I190" s="553"/>
      <c r="J190" s="553"/>
      <c r="K190" s="553"/>
      <c r="L190" s="553"/>
      <c r="M190" s="553"/>
      <c r="N190" s="553"/>
      <c r="O190" s="553"/>
      <c r="P190" s="553"/>
      <c r="Q190" s="553"/>
      <c r="R190" s="553"/>
      <c r="S190" s="553"/>
      <c r="T190" s="553"/>
      <c r="U190" s="553"/>
      <c r="V190" s="553"/>
      <c r="W190" s="553"/>
      <c r="X190" s="553"/>
      <c r="Y190" s="553"/>
      <c r="Z190" s="553"/>
      <c r="AA190" s="540"/>
      <c r="AB190" s="540"/>
      <c r="AC190" s="540"/>
    </row>
    <row r="191" spans="1:68" ht="27" customHeight="1" x14ac:dyDescent="0.25">
      <c r="A191" s="54" t="s">
        <v>305</v>
      </c>
      <c r="B191" s="54" t="s">
        <v>306</v>
      </c>
      <c r="C191" s="31">
        <v>4301031224</v>
      </c>
      <c r="D191" s="564">
        <v>4680115882683</v>
      </c>
      <c r="E191" s="565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110</v>
      </c>
      <c r="L191" s="32" t="s">
        <v>202</v>
      </c>
      <c r="M191" s="33" t="s">
        <v>68</v>
      </c>
      <c r="N191" s="33"/>
      <c r="O191" s="32">
        <v>40</v>
      </c>
      <c r="P191" s="6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5"/>
      <c r="R191" s="555"/>
      <c r="S191" s="555"/>
      <c r="T191" s="556"/>
      <c r="U191" s="34"/>
      <c r="V191" s="34"/>
      <c r="W191" s="35" t="s">
        <v>69</v>
      </c>
      <c r="X191" s="545">
        <v>100</v>
      </c>
      <c r="Y191" s="546">
        <f t="shared" ref="Y191:Y198" si="10">IFERROR(IF(X191="",0,CEILING((X191/$H191),1)*$H191),"")</f>
        <v>102.60000000000001</v>
      </c>
      <c r="Z191" s="36">
        <f>IFERROR(IF(Y191=0,"",ROUNDUP(Y191/H191,0)*0.00902),"")</f>
        <v>0.17138</v>
      </c>
      <c r="AA191" s="56"/>
      <c r="AB191" s="57"/>
      <c r="AC191" s="225" t="s">
        <v>307</v>
      </c>
      <c r="AG191" s="64"/>
      <c r="AJ191" s="68" t="s">
        <v>80</v>
      </c>
      <c r="AK191" s="68">
        <v>64.8</v>
      </c>
      <c r="BB191" s="226" t="s">
        <v>1</v>
      </c>
      <c r="BM191" s="64">
        <f t="shared" ref="BM191:BM198" si="11">IFERROR(X191*I191/H191,"0")</f>
        <v>103.88888888888889</v>
      </c>
      <c r="BN191" s="64">
        <f t="shared" ref="BN191:BN198" si="12">IFERROR(Y191*I191/H191,"0")</f>
        <v>106.59000000000002</v>
      </c>
      <c r="BO191" s="64">
        <f t="shared" ref="BO191:BO198" si="13">IFERROR(1/J191*(X191/H191),"0")</f>
        <v>0.14029180695847362</v>
      </c>
      <c r="BP191" s="64">
        <f t="shared" ref="BP191:BP198" si="14">IFERROR(1/J191*(Y191/H191),"0")</f>
        <v>0.14393939393939395</v>
      </c>
    </row>
    <row r="192" spans="1:68" ht="27" hidden="1" customHeight="1" x14ac:dyDescent="0.25">
      <c r="A192" s="54" t="s">
        <v>308</v>
      </c>
      <c r="B192" s="54" t="s">
        <v>309</v>
      </c>
      <c r="C192" s="31">
        <v>4301031230</v>
      </c>
      <c r="D192" s="564">
        <v>4680115882690</v>
      </c>
      <c r="E192" s="565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110</v>
      </c>
      <c r="L192" s="32" t="s">
        <v>202</v>
      </c>
      <c r="M192" s="33" t="s">
        <v>68</v>
      </c>
      <c r="N192" s="33"/>
      <c r="O192" s="32">
        <v>40</v>
      </c>
      <c r="P192" s="7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5"/>
      <c r="R192" s="555"/>
      <c r="S192" s="555"/>
      <c r="T192" s="556"/>
      <c r="U192" s="34"/>
      <c r="V192" s="34"/>
      <c r="W192" s="35" t="s">
        <v>69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310</v>
      </c>
      <c r="AG192" s="64"/>
      <c r="AJ192" s="68" t="s">
        <v>80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311</v>
      </c>
      <c r="B193" s="54" t="s">
        <v>312</v>
      </c>
      <c r="C193" s="31">
        <v>4301031220</v>
      </c>
      <c r="D193" s="564">
        <v>4680115882669</v>
      </c>
      <c r="E193" s="565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110</v>
      </c>
      <c r="L193" s="32" t="s">
        <v>202</v>
      </c>
      <c r="M193" s="33" t="s">
        <v>68</v>
      </c>
      <c r="N193" s="33"/>
      <c r="O193" s="32">
        <v>40</v>
      </c>
      <c r="P193" s="6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5"/>
      <c r="R193" s="555"/>
      <c r="S193" s="555"/>
      <c r="T193" s="556"/>
      <c r="U193" s="34"/>
      <c r="V193" s="34"/>
      <c r="W193" s="35" t="s">
        <v>69</v>
      </c>
      <c r="X193" s="545">
        <v>60</v>
      </c>
      <c r="Y193" s="546">
        <f t="shared" si="10"/>
        <v>64.800000000000011</v>
      </c>
      <c r="Z193" s="36">
        <f>IFERROR(IF(Y193=0,"",ROUNDUP(Y193/H193,0)*0.00902),"")</f>
        <v>0.10824</v>
      </c>
      <c r="AA193" s="56"/>
      <c r="AB193" s="57"/>
      <c r="AC193" s="229" t="s">
        <v>313</v>
      </c>
      <c r="AG193" s="64"/>
      <c r="AJ193" s="68" t="s">
        <v>80</v>
      </c>
      <c r="AK193" s="68">
        <v>64.8</v>
      </c>
      <c r="BB193" s="230" t="s">
        <v>1</v>
      </c>
      <c r="BM193" s="64">
        <f t="shared" si="11"/>
        <v>62.333333333333336</v>
      </c>
      <c r="BN193" s="64">
        <f t="shared" si="12"/>
        <v>67.320000000000007</v>
      </c>
      <c r="BO193" s="64">
        <f t="shared" si="13"/>
        <v>8.4175084175084181E-2</v>
      </c>
      <c r="BP193" s="64">
        <f t="shared" si="14"/>
        <v>9.0909090909090925E-2</v>
      </c>
    </row>
    <row r="194" spans="1:68" ht="27" customHeight="1" x14ac:dyDescent="0.25">
      <c r="A194" s="54" t="s">
        <v>314</v>
      </c>
      <c r="B194" s="54" t="s">
        <v>315</v>
      </c>
      <c r="C194" s="31">
        <v>4301031221</v>
      </c>
      <c r="D194" s="564">
        <v>4680115882676</v>
      </c>
      <c r="E194" s="565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110</v>
      </c>
      <c r="L194" s="32" t="s">
        <v>202</v>
      </c>
      <c r="M194" s="33" t="s">
        <v>68</v>
      </c>
      <c r="N194" s="33"/>
      <c r="O194" s="32">
        <v>40</v>
      </c>
      <c r="P194" s="7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5"/>
      <c r="R194" s="555"/>
      <c r="S194" s="555"/>
      <c r="T194" s="556"/>
      <c r="U194" s="34"/>
      <c r="V194" s="34"/>
      <c r="W194" s="35" t="s">
        <v>69</v>
      </c>
      <c r="X194" s="545">
        <v>100</v>
      </c>
      <c r="Y194" s="546">
        <f t="shared" si="10"/>
        <v>102.60000000000001</v>
      </c>
      <c r="Z194" s="36">
        <f>IFERROR(IF(Y194=0,"",ROUNDUP(Y194/H194,0)*0.00902),"")</f>
        <v>0.17138</v>
      </c>
      <c r="AA194" s="56"/>
      <c r="AB194" s="57"/>
      <c r="AC194" s="231" t="s">
        <v>316</v>
      </c>
      <c r="AG194" s="64"/>
      <c r="AJ194" s="68" t="s">
        <v>80</v>
      </c>
      <c r="AK194" s="68">
        <v>64.8</v>
      </c>
      <c r="BB194" s="232" t="s">
        <v>1</v>
      </c>
      <c r="BM194" s="64">
        <f t="shared" si="11"/>
        <v>103.88888888888889</v>
      </c>
      <c r="BN194" s="64">
        <f t="shared" si="12"/>
        <v>106.59000000000002</v>
      </c>
      <c r="BO194" s="64">
        <f t="shared" si="13"/>
        <v>0.14029180695847362</v>
      </c>
      <c r="BP194" s="64">
        <f t="shared" si="14"/>
        <v>0.14393939393939395</v>
      </c>
    </row>
    <row r="195" spans="1:68" ht="27" hidden="1" customHeight="1" x14ac:dyDescent="0.25">
      <c r="A195" s="54" t="s">
        <v>317</v>
      </c>
      <c r="B195" s="54" t="s">
        <v>318</v>
      </c>
      <c r="C195" s="31">
        <v>4301031223</v>
      </c>
      <c r="D195" s="564">
        <v>4680115884014</v>
      </c>
      <c r="E195" s="565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5"/>
      <c r="R195" s="555"/>
      <c r="S195" s="555"/>
      <c r="T195" s="556"/>
      <c r="U195" s="34"/>
      <c r="V195" s="34"/>
      <c r="W195" s="35" t="s">
        <v>69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307</v>
      </c>
      <c r="AG195" s="64"/>
      <c r="AJ195" s="68"/>
      <c r="AK195" s="68">
        <v>0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319</v>
      </c>
      <c r="B196" s="54" t="s">
        <v>320</v>
      </c>
      <c r="C196" s="31">
        <v>4301031222</v>
      </c>
      <c r="D196" s="564">
        <v>4680115884007</v>
      </c>
      <c r="E196" s="565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270</v>
      </c>
      <c r="M196" s="33" t="s">
        <v>68</v>
      </c>
      <c r="N196" s="33"/>
      <c r="O196" s="32">
        <v>40</v>
      </c>
      <c r="P196" s="63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5"/>
      <c r="R196" s="555"/>
      <c r="S196" s="555"/>
      <c r="T196" s="556"/>
      <c r="U196" s="34"/>
      <c r="V196" s="34"/>
      <c r="W196" s="35" t="s">
        <v>69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310</v>
      </c>
      <c r="AG196" s="64"/>
      <c r="AJ196" s="68" t="s">
        <v>80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321</v>
      </c>
      <c r="B197" s="54" t="s">
        <v>322</v>
      </c>
      <c r="C197" s="31">
        <v>4301031229</v>
      </c>
      <c r="D197" s="564">
        <v>4680115884038</v>
      </c>
      <c r="E197" s="565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 t="s">
        <v>270</v>
      </c>
      <c r="M197" s="33" t="s">
        <v>68</v>
      </c>
      <c r="N197" s="33"/>
      <c r="O197" s="32">
        <v>40</v>
      </c>
      <c r="P197" s="7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5"/>
      <c r="R197" s="555"/>
      <c r="S197" s="555"/>
      <c r="T197" s="556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313</v>
      </c>
      <c r="AG197" s="64"/>
      <c r="AJ197" s="68" t="s">
        <v>80</v>
      </c>
      <c r="AK197" s="68">
        <v>32.4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323</v>
      </c>
      <c r="B198" s="54" t="s">
        <v>324</v>
      </c>
      <c r="C198" s="31">
        <v>4301031225</v>
      </c>
      <c r="D198" s="564">
        <v>4680115884021</v>
      </c>
      <c r="E198" s="565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270</v>
      </c>
      <c r="M198" s="33" t="s">
        <v>68</v>
      </c>
      <c r="N198" s="33"/>
      <c r="O198" s="32">
        <v>40</v>
      </c>
      <c r="P198" s="62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5"/>
      <c r="R198" s="555"/>
      <c r="S198" s="555"/>
      <c r="T198" s="556"/>
      <c r="U198" s="34"/>
      <c r="V198" s="34"/>
      <c r="W198" s="35" t="s">
        <v>69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316</v>
      </c>
      <c r="AG198" s="64"/>
      <c r="AJ198" s="68" t="s">
        <v>80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74"/>
      <c r="B199" s="553"/>
      <c r="C199" s="553"/>
      <c r="D199" s="553"/>
      <c r="E199" s="553"/>
      <c r="F199" s="553"/>
      <c r="G199" s="553"/>
      <c r="H199" s="553"/>
      <c r="I199" s="553"/>
      <c r="J199" s="553"/>
      <c r="K199" s="553"/>
      <c r="L199" s="553"/>
      <c r="M199" s="553"/>
      <c r="N199" s="553"/>
      <c r="O199" s="575"/>
      <c r="P199" s="557" t="s">
        <v>71</v>
      </c>
      <c r="Q199" s="558"/>
      <c r="R199" s="558"/>
      <c r="S199" s="558"/>
      <c r="T199" s="558"/>
      <c r="U199" s="558"/>
      <c r="V199" s="559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48.148148148148152</v>
      </c>
      <c r="Y199" s="547">
        <f>IFERROR(Y191/H191,"0")+IFERROR(Y192/H192,"0")+IFERROR(Y193/H193,"0")+IFERROR(Y194/H194,"0")+IFERROR(Y195/H195,"0")+IFERROR(Y196/H196,"0")+IFERROR(Y197/H197,"0")+IFERROR(Y198/H198,"0")</f>
        <v>50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0.45099999999999996</v>
      </c>
      <c r="AA199" s="548"/>
      <c r="AB199" s="548"/>
      <c r="AC199" s="548"/>
    </row>
    <row r="200" spans="1:68" x14ac:dyDescent="0.2">
      <c r="A200" s="553"/>
      <c r="B200" s="553"/>
      <c r="C200" s="553"/>
      <c r="D200" s="553"/>
      <c r="E200" s="553"/>
      <c r="F200" s="553"/>
      <c r="G200" s="553"/>
      <c r="H200" s="553"/>
      <c r="I200" s="553"/>
      <c r="J200" s="553"/>
      <c r="K200" s="553"/>
      <c r="L200" s="553"/>
      <c r="M200" s="553"/>
      <c r="N200" s="553"/>
      <c r="O200" s="575"/>
      <c r="P200" s="557" t="s">
        <v>71</v>
      </c>
      <c r="Q200" s="558"/>
      <c r="R200" s="558"/>
      <c r="S200" s="558"/>
      <c r="T200" s="558"/>
      <c r="U200" s="558"/>
      <c r="V200" s="559"/>
      <c r="W200" s="37" t="s">
        <v>69</v>
      </c>
      <c r="X200" s="547">
        <f>IFERROR(SUM(X191:X198),"0")</f>
        <v>260</v>
      </c>
      <c r="Y200" s="547">
        <f>IFERROR(SUM(Y191:Y198),"0")</f>
        <v>270.00000000000006</v>
      </c>
      <c r="Z200" s="37"/>
      <c r="AA200" s="548"/>
      <c r="AB200" s="548"/>
      <c r="AC200" s="548"/>
    </row>
    <row r="201" spans="1:68" ht="14.25" hidden="1" customHeight="1" x14ac:dyDescent="0.25">
      <c r="A201" s="562" t="s">
        <v>73</v>
      </c>
      <c r="B201" s="553"/>
      <c r="C201" s="553"/>
      <c r="D201" s="553"/>
      <c r="E201" s="553"/>
      <c r="F201" s="553"/>
      <c r="G201" s="553"/>
      <c r="H201" s="553"/>
      <c r="I201" s="553"/>
      <c r="J201" s="553"/>
      <c r="K201" s="553"/>
      <c r="L201" s="553"/>
      <c r="M201" s="553"/>
      <c r="N201" s="553"/>
      <c r="O201" s="553"/>
      <c r="P201" s="553"/>
      <c r="Q201" s="553"/>
      <c r="R201" s="553"/>
      <c r="S201" s="553"/>
      <c r="T201" s="553"/>
      <c r="U201" s="553"/>
      <c r="V201" s="553"/>
      <c r="W201" s="553"/>
      <c r="X201" s="553"/>
      <c r="Y201" s="553"/>
      <c r="Z201" s="553"/>
      <c r="AA201" s="540"/>
      <c r="AB201" s="540"/>
      <c r="AC201" s="540"/>
    </row>
    <row r="202" spans="1:68" ht="27" hidden="1" customHeight="1" x14ac:dyDescent="0.25">
      <c r="A202" s="54" t="s">
        <v>325</v>
      </c>
      <c r="B202" s="54" t="s">
        <v>326</v>
      </c>
      <c r="C202" s="31">
        <v>4301051408</v>
      </c>
      <c r="D202" s="564">
        <v>4680115881594</v>
      </c>
      <c r="E202" s="565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104</v>
      </c>
      <c r="L202" s="32"/>
      <c r="M202" s="33" t="s">
        <v>78</v>
      </c>
      <c r="N202" s="33"/>
      <c r="O202" s="32">
        <v>40</v>
      </c>
      <c r="P202" s="5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5"/>
      <c r="R202" s="555"/>
      <c r="S202" s="555"/>
      <c r="T202" s="556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327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328</v>
      </c>
      <c r="B203" s="54" t="s">
        <v>329</v>
      </c>
      <c r="C203" s="31">
        <v>4301051411</v>
      </c>
      <c r="D203" s="564">
        <v>4680115881617</v>
      </c>
      <c r="E203" s="565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104</v>
      </c>
      <c r="L203" s="32"/>
      <c r="M203" s="33" t="s">
        <v>78</v>
      </c>
      <c r="N203" s="33"/>
      <c r="O203" s="32">
        <v>40</v>
      </c>
      <c r="P203" s="7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5"/>
      <c r="R203" s="555"/>
      <c r="S203" s="555"/>
      <c r="T203" s="556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330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331</v>
      </c>
      <c r="B204" s="54" t="s">
        <v>332</v>
      </c>
      <c r="C204" s="31">
        <v>4301051656</v>
      </c>
      <c r="D204" s="564">
        <v>4680115880573</v>
      </c>
      <c r="E204" s="565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104</v>
      </c>
      <c r="L204" s="32" t="s">
        <v>105</v>
      </c>
      <c r="M204" s="33" t="s">
        <v>78</v>
      </c>
      <c r="N204" s="33"/>
      <c r="O204" s="32">
        <v>45</v>
      </c>
      <c r="P204" s="7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5"/>
      <c r="R204" s="555"/>
      <c r="S204" s="555"/>
      <c r="T204" s="556"/>
      <c r="U204" s="34"/>
      <c r="V204" s="34"/>
      <c r="W204" s="35" t="s">
        <v>69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333</v>
      </c>
      <c r="AG204" s="64"/>
      <c r="AJ204" s="68" t="s">
        <v>80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hidden="1" customHeight="1" x14ac:dyDescent="0.25">
      <c r="A205" s="54" t="s">
        <v>334</v>
      </c>
      <c r="B205" s="54" t="s">
        <v>335</v>
      </c>
      <c r="C205" s="31">
        <v>4301051407</v>
      </c>
      <c r="D205" s="564">
        <v>4680115882195</v>
      </c>
      <c r="E205" s="565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77</v>
      </c>
      <c r="M205" s="33" t="s">
        <v>78</v>
      </c>
      <c r="N205" s="33"/>
      <c r="O205" s="32">
        <v>40</v>
      </c>
      <c r="P205" s="8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5"/>
      <c r="R205" s="555"/>
      <c r="S205" s="555"/>
      <c r="T205" s="556"/>
      <c r="U205" s="34"/>
      <c r="V205" s="34"/>
      <c r="W205" s="35" t="s">
        <v>69</v>
      </c>
      <c r="X205" s="545">
        <v>0</v>
      </c>
      <c r="Y205" s="546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327</v>
      </c>
      <c r="AG205" s="64"/>
      <c r="AJ205" s="68" t="s">
        <v>80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hidden="1" customHeight="1" x14ac:dyDescent="0.25">
      <c r="A206" s="54" t="s">
        <v>336</v>
      </c>
      <c r="B206" s="54" t="s">
        <v>337</v>
      </c>
      <c r="C206" s="31">
        <v>4301051752</v>
      </c>
      <c r="D206" s="564">
        <v>4680115882607</v>
      </c>
      <c r="E206" s="565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/>
      <c r="M206" s="33" t="s">
        <v>86</v>
      </c>
      <c r="N206" s="33"/>
      <c r="O206" s="32">
        <v>45</v>
      </c>
      <c r="P206" s="72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5"/>
      <c r="R206" s="555"/>
      <c r="S206" s="555"/>
      <c r="T206" s="556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338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hidden="1" customHeight="1" x14ac:dyDescent="0.25">
      <c r="A207" s="54" t="s">
        <v>339</v>
      </c>
      <c r="B207" s="54" t="s">
        <v>340</v>
      </c>
      <c r="C207" s="31">
        <v>4301051666</v>
      </c>
      <c r="D207" s="564">
        <v>4680115880092</v>
      </c>
      <c r="E207" s="565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77</v>
      </c>
      <c r="M207" s="33" t="s">
        <v>78</v>
      </c>
      <c r="N207" s="33"/>
      <c r="O207" s="32">
        <v>45</v>
      </c>
      <c r="P207" s="72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5"/>
      <c r="R207" s="555"/>
      <c r="S207" s="555"/>
      <c r="T207" s="556"/>
      <c r="U207" s="34"/>
      <c r="V207" s="34"/>
      <c r="W207" s="35" t="s">
        <v>69</v>
      </c>
      <c r="X207" s="545">
        <v>0</v>
      </c>
      <c r="Y207" s="546">
        <f t="shared" si="15"/>
        <v>0</v>
      </c>
      <c r="Z207" s="36" t="str">
        <f t="shared" si="20"/>
        <v/>
      </c>
      <c r="AA207" s="56"/>
      <c r="AB207" s="57"/>
      <c r="AC207" s="251" t="s">
        <v>333</v>
      </c>
      <c r="AG207" s="64"/>
      <c r="AJ207" s="68" t="s">
        <v>80</v>
      </c>
      <c r="AK207" s="68">
        <v>33.6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hidden="1" customHeight="1" x14ac:dyDescent="0.25">
      <c r="A208" s="54" t="s">
        <v>341</v>
      </c>
      <c r="B208" s="54" t="s">
        <v>342</v>
      </c>
      <c r="C208" s="31">
        <v>4301051668</v>
      </c>
      <c r="D208" s="564">
        <v>4680115880221</v>
      </c>
      <c r="E208" s="565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/>
      <c r="M208" s="33" t="s">
        <v>78</v>
      </c>
      <c r="N208" s="33"/>
      <c r="O208" s="32">
        <v>45</v>
      </c>
      <c r="P208" s="75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5"/>
      <c r="R208" s="555"/>
      <c r="S208" s="555"/>
      <c r="T208" s="556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hidden="1" customHeight="1" x14ac:dyDescent="0.25">
      <c r="A209" s="54" t="s">
        <v>343</v>
      </c>
      <c r="B209" s="54" t="s">
        <v>344</v>
      </c>
      <c r="C209" s="31">
        <v>4301051945</v>
      </c>
      <c r="D209" s="564">
        <v>4680115880504</v>
      </c>
      <c r="E209" s="565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77</v>
      </c>
      <c r="M209" s="33" t="s">
        <v>86</v>
      </c>
      <c r="N209" s="33"/>
      <c r="O209" s="32">
        <v>40</v>
      </c>
      <c r="P209" s="84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5"/>
      <c r="R209" s="555"/>
      <c r="S209" s="555"/>
      <c r="T209" s="556"/>
      <c r="U209" s="34"/>
      <c r="V209" s="34"/>
      <c r="W209" s="35" t="s">
        <v>69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345</v>
      </c>
      <c r="AG209" s="64"/>
      <c r="AJ209" s="68" t="s">
        <v>80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346</v>
      </c>
      <c r="B210" s="54" t="s">
        <v>347</v>
      </c>
      <c r="C210" s="31">
        <v>4301051410</v>
      </c>
      <c r="D210" s="564">
        <v>4680115882164</v>
      </c>
      <c r="E210" s="565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77</v>
      </c>
      <c r="M210" s="33" t="s">
        <v>78</v>
      </c>
      <c r="N210" s="33"/>
      <c r="O210" s="32">
        <v>40</v>
      </c>
      <c r="P210" s="7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5"/>
      <c r="R210" s="555"/>
      <c r="S210" s="555"/>
      <c r="T210" s="556"/>
      <c r="U210" s="34"/>
      <c r="V210" s="34"/>
      <c r="W210" s="35" t="s">
        <v>69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330</v>
      </c>
      <c r="AG210" s="64"/>
      <c r="AJ210" s="68" t="s">
        <v>80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hidden="1" x14ac:dyDescent="0.2">
      <c r="A211" s="574"/>
      <c r="B211" s="553"/>
      <c r="C211" s="553"/>
      <c r="D211" s="553"/>
      <c r="E211" s="553"/>
      <c r="F211" s="553"/>
      <c r="G211" s="553"/>
      <c r="H211" s="553"/>
      <c r="I211" s="553"/>
      <c r="J211" s="553"/>
      <c r="K211" s="553"/>
      <c r="L211" s="553"/>
      <c r="M211" s="553"/>
      <c r="N211" s="553"/>
      <c r="O211" s="575"/>
      <c r="P211" s="557" t="s">
        <v>71</v>
      </c>
      <c r="Q211" s="558"/>
      <c r="R211" s="558"/>
      <c r="S211" s="558"/>
      <c r="T211" s="558"/>
      <c r="U211" s="558"/>
      <c r="V211" s="559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0</v>
      </c>
      <c r="Y211" s="547">
        <f>IFERROR(Y202/H202,"0")+IFERROR(Y203/H203,"0")+IFERROR(Y204/H204,"0")+IFERROR(Y205/H205,"0")+IFERROR(Y206/H206,"0")+IFERROR(Y207/H207,"0")+IFERROR(Y208/H208,"0")+IFERROR(Y209/H209,"0")+IFERROR(Y210/H210,"0")</f>
        <v>0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48"/>
      <c r="AB211" s="548"/>
      <c r="AC211" s="548"/>
    </row>
    <row r="212" spans="1:68" hidden="1" x14ac:dyDescent="0.2">
      <c r="A212" s="553"/>
      <c r="B212" s="553"/>
      <c r="C212" s="553"/>
      <c r="D212" s="553"/>
      <c r="E212" s="553"/>
      <c r="F212" s="553"/>
      <c r="G212" s="553"/>
      <c r="H212" s="553"/>
      <c r="I212" s="553"/>
      <c r="J212" s="553"/>
      <c r="K212" s="553"/>
      <c r="L212" s="553"/>
      <c r="M212" s="553"/>
      <c r="N212" s="553"/>
      <c r="O212" s="575"/>
      <c r="P212" s="557" t="s">
        <v>71</v>
      </c>
      <c r="Q212" s="558"/>
      <c r="R212" s="558"/>
      <c r="S212" s="558"/>
      <c r="T212" s="558"/>
      <c r="U212" s="558"/>
      <c r="V212" s="559"/>
      <c r="W212" s="37" t="s">
        <v>69</v>
      </c>
      <c r="X212" s="547">
        <f>IFERROR(SUM(X202:X210),"0")</f>
        <v>0</v>
      </c>
      <c r="Y212" s="547">
        <f>IFERROR(SUM(Y202:Y210),"0")</f>
        <v>0</v>
      </c>
      <c r="Z212" s="37"/>
      <c r="AA212" s="548"/>
      <c r="AB212" s="548"/>
      <c r="AC212" s="548"/>
    </row>
    <row r="213" spans="1:68" ht="14.25" hidden="1" customHeight="1" x14ac:dyDescent="0.25">
      <c r="A213" s="562" t="s">
        <v>167</v>
      </c>
      <c r="B213" s="553"/>
      <c r="C213" s="553"/>
      <c r="D213" s="553"/>
      <c r="E213" s="553"/>
      <c r="F213" s="553"/>
      <c r="G213" s="553"/>
      <c r="H213" s="553"/>
      <c r="I213" s="553"/>
      <c r="J213" s="553"/>
      <c r="K213" s="553"/>
      <c r="L213" s="553"/>
      <c r="M213" s="553"/>
      <c r="N213" s="553"/>
      <c r="O213" s="553"/>
      <c r="P213" s="553"/>
      <c r="Q213" s="553"/>
      <c r="R213" s="553"/>
      <c r="S213" s="553"/>
      <c r="T213" s="553"/>
      <c r="U213" s="553"/>
      <c r="V213" s="553"/>
      <c r="W213" s="553"/>
      <c r="X213" s="553"/>
      <c r="Y213" s="553"/>
      <c r="Z213" s="553"/>
      <c r="AA213" s="540"/>
      <c r="AB213" s="540"/>
      <c r="AC213" s="540"/>
    </row>
    <row r="214" spans="1:68" ht="27" hidden="1" customHeight="1" x14ac:dyDescent="0.25">
      <c r="A214" s="54" t="s">
        <v>348</v>
      </c>
      <c r="B214" s="54" t="s">
        <v>349</v>
      </c>
      <c r="C214" s="31">
        <v>4301060463</v>
      </c>
      <c r="D214" s="564">
        <v>4680115880818</v>
      </c>
      <c r="E214" s="565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 t="s">
        <v>77</v>
      </c>
      <c r="M214" s="33" t="s">
        <v>86</v>
      </c>
      <c r="N214" s="33"/>
      <c r="O214" s="32">
        <v>40</v>
      </c>
      <c r="P214" s="70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5"/>
      <c r="R214" s="555"/>
      <c r="S214" s="555"/>
      <c r="T214" s="556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350</v>
      </c>
      <c r="AG214" s="64"/>
      <c r="AJ214" s="68" t="s">
        <v>80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351</v>
      </c>
      <c r="B215" s="54" t="s">
        <v>352</v>
      </c>
      <c r="C215" s="31">
        <v>4301060389</v>
      </c>
      <c r="D215" s="564">
        <v>4680115880801</v>
      </c>
      <c r="E215" s="565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 t="s">
        <v>77</v>
      </c>
      <c r="M215" s="33" t="s">
        <v>78</v>
      </c>
      <c r="N215" s="33"/>
      <c r="O215" s="32">
        <v>40</v>
      </c>
      <c r="P215" s="85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5"/>
      <c r="R215" s="555"/>
      <c r="S215" s="555"/>
      <c r="T215" s="556"/>
      <c r="U215" s="34"/>
      <c r="V215" s="34"/>
      <c r="W215" s="35" t="s">
        <v>69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353</v>
      </c>
      <c r="AG215" s="64"/>
      <c r="AJ215" s="68" t="s">
        <v>80</v>
      </c>
      <c r="AK215" s="68">
        <v>33.6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74"/>
      <c r="B216" s="553"/>
      <c r="C216" s="553"/>
      <c r="D216" s="553"/>
      <c r="E216" s="553"/>
      <c r="F216" s="553"/>
      <c r="G216" s="553"/>
      <c r="H216" s="553"/>
      <c r="I216" s="553"/>
      <c r="J216" s="553"/>
      <c r="K216" s="553"/>
      <c r="L216" s="553"/>
      <c r="M216" s="553"/>
      <c r="N216" s="553"/>
      <c r="O216" s="575"/>
      <c r="P216" s="557" t="s">
        <v>71</v>
      </c>
      <c r="Q216" s="558"/>
      <c r="R216" s="558"/>
      <c r="S216" s="558"/>
      <c r="T216" s="558"/>
      <c r="U216" s="558"/>
      <c r="V216" s="559"/>
      <c r="W216" s="37" t="s">
        <v>72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hidden="1" x14ac:dyDescent="0.2">
      <c r="A217" s="553"/>
      <c r="B217" s="553"/>
      <c r="C217" s="553"/>
      <c r="D217" s="553"/>
      <c r="E217" s="553"/>
      <c r="F217" s="553"/>
      <c r="G217" s="553"/>
      <c r="H217" s="553"/>
      <c r="I217" s="553"/>
      <c r="J217" s="553"/>
      <c r="K217" s="553"/>
      <c r="L217" s="553"/>
      <c r="M217" s="553"/>
      <c r="N217" s="553"/>
      <c r="O217" s="575"/>
      <c r="P217" s="557" t="s">
        <v>71</v>
      </c>
      <c r="Q217" s="558"/>
      <c r="R217" s="558"/>
      <c r="S217" s="558"/>
      <c r="T217" s="558"/>
      <c r="U217" s="558"/>
      <c r="V217" s="559"/>
      <c r="W217" s="37" t="s">
        <v>69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hidden="1" customHeight="1" x14ac:dyDescent="0.25">
      <c r="A218" s="563" t="s">
        <v>354</v>
      </c>
      <c r="B218" s="553"/>
      <c r="C218" s="553"/>
      <c r="D218" s="553"/>
      <c r="E218" s="553"/>
      <c r="F218" s="553"/>
      <c r="G218" s="553"/>
      <c r="H218" s="553"/>
      <c r="I218" s="553"/>
      <c r="J218" s="553"/>
      <c r="K218" s="553"/>
      <c r="L218" s="553"/>
      <c r="M218" s="553"/>
      <c r="N218" s="553"/>
      <c r="O218" s="553"/>
      <c r="P218" s="553"/>
      <c r="Q218" s="553"/>
      <c r="R218" s="553"/>
      <c r="S218" s="553"/>
      <c r="T218" s="553"/>
      <c r="U218" s="553"/>
      <c r="V218" s="553"/>
      <c r="W218" s="553"/>
      <c r="X218" s="553"/>
      <c r="Y218" s="553"/>
      <c r="Z218" s="553"/>
      <c r="AA218" s="539"/>
      <c r="AB218" s="539"/>
      <c r="AC218" s="539"/>
    </row>
    <row r="219" spans="1:68" ht="14.25" hidden="1" customHeight="1" x14ac:dyDescent="0.25">
      <c r="A219" s="562" t="s">
        <v>101</v>
      </c>
      <c r="B219" s="553"/>
      <c r="C219" s="553"/>
      <c r="D219" s="553"/>
      <c r="E219" s="553"/>
      <c r="F219" s="553"/>
      <c r="G219" s="553"/>
      <c r="H219" s="553"/>
      <c r="I219" s="553"/>
      <c r="J219" s="553"/>
      <c r="K219" s="553"/>
      <c r="L219" s="553"/>
      <c r="M219" s="553"/>
      <c r="N219" s="553"/>
      <c r="O219" s="553"/>
      <c r="P219" s="553"/>
      <c r="Q219" s="553"/>
      <c r="R219" s="553"/>
      <c r="S219" s="553"/>
      <c r="T219" s="553"/>
      <c r="U219" s="553"/>
      <c r="V219" s="553"/>
      <c r="W219" s="553"/>
      <c r="X219" s="553"/>
      <c r="Y219" s="553"/>
      <c r="Z219" s="553"/>
      <c r="AA219" s="540"/>
      <c r="AB219" s="540"/>
      <c r="AC219" s="540"/>
    </row>
    <row r="220" spans="1:68" ht="27" hidden="1" customHeight="1" x14ac:dyDescent="0.25">
      <c r="A220" s="54" t="s">
        <v>355</v>
      </c>
      <c r="B220" s="54" t="s">
        <v>356</v>
      </c>
      <c r="C220" s="31">
        <v>4301012228</v>
      </c>
      <c r="D220" s="564">
        <v>4680115887282</v>
      </c>
      <c r="E220" s="565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106</v>
      </c>
      <c r="N220" s="33"/>
      <c r="O220" s="32">
        <v>55</v>
      </c>
      <c r="P220" s="861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5"/>
      <c r="R220" s="555"/>
      <c r="S220" s="555"/>
      <c r="T220" s="556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357</v>
      </c>
      <c r="AC220" s="263" t="s">
        <v>358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359</v>
      </c>
      <c r="B221" s="54" t="s">
        <v>360</v>
      </c>
      <c r="C221" s="31">
        <v>4301011826</v>
      </c>
      <c r="D221" s="564">
        <v>4680115884137</v>
      </c>
      <c r="E221" s="565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104</v>
      </c>
      <c r="L221" s="32"/>
      <c r="M221" s="33" t="s">
        <v>106</v>
      </c>
      <c r="N221" s="33"/>
      <c r="O221" s="32">
        <v>55</v>
      </c>
      <c r="P221" s="8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5"/>
      <c r="R221" s="555"/>
      <c r="S221" s="555"/>
      <c r="T221" s="556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361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362</v>
      </c>
      <c r="B222" s="54" t="s">
        <v>363</v>
      </c>
      <c r="C222" s="31">
        <v>4301011724</v>
      </c>
      <c r="D222" s="564">
        <v>4680115884236</v>
      </c>
      <c r="E222" s="565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104</v>
      </c>
      <c r="L222" s="32"/>
      <c r="M222" s="33" t="s">
        <v>106</v>
      </c>
      <c r="N222" s="33"/>
      <c r="O222" s="32">
        <v>55</v>
      </c>
      <c r="P222" s="6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5"/>
      <c r="R222" s="555"/>
      <c r="S222" s="555"/>
      <c r="T222" s="556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358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364</v>
      </c>
      <c r="B223" s="54" t="s">
        <v>365</v>
      </c>
      <c r="C223" s="31">
        <v>4301011721</v>
      </c>
      <c r="D223" s="564">
        <v>4680115884175</v>
      </c>
      <c r="E223" s="565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104</v>
      </c>
      <c r="L223" s="32"/>
      <c r="M223" s="33" t="s">
        <v>106</v>
      </c>
      <c r="N223" s="33"/>
      <c r="O223" s="32">
        <v>55</v>
      </c>
      <c r="P223" s="79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5"/>
      <c r="R223" s="555"/>
      <c r="S223" s="555"/>
      <c r="T223" s="556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366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367</v>
      </c>
      <c r="B224" s="54" t="s">
        <v>368</v>
      </c>
      <c r="C224" s="31">
        <v>4301011824</v>
      </c>
      <c r="D224" s="564">
        <v>4680115884144</v>
      </c>
      <c r="E224" s="565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2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5"/>
      <c r="R224" s="555"/>
      <c r="S224" s="555"/>
      <c r="T224" s="556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361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367</v>
      </c>
      <c r="B225" s="54" t="s">
        <v>369</v>
      </c>
      <c r="C225" s="31">
        <v>4301012196</v>
      </c>
      <c r="D225" s="564">
        <v>4680115884144</v>
      </c>
      <c r="E225" s="565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669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5"/>
      <c r="R225" s="555"/>
      <c r="S225" s="555"/>
      <c r="T225" s="556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370</v>
      </c>
      <c r="B226" s="54" t="s">
        <v>371</v>
      </c>
      <c r="C226" s="31">
        <v>4301012149</v>
      </c>
      <c r="D226" s="564">
        <v>4680115886551</v>
      </c>
      <c r="E226" s="565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6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5"/>
      <c r="R226" s="555"/>
      <c r="S226" s="555"/>
      <c r="T226" s="556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372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373</v>
      </c>
      <c r="B227" s="54" t="s">
        <v>374</v>
      </c>
      <c r="C227" s="31">
        <v>4301011726</v>
      </c>
      <c r="D227" s="564">
        <v>4680115884182</v>
      </c>
      <c r="E227" s="565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5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5"/>
      <c r="R227" s="555"/>
      <c r="S227" s="555"/>
      <c r="T227" s="556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358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375</v>
      </c>
      <c r="B228" s="54" t="s">
        <v>376</v>
      </c>
      <c r="C228" s="31">
        <v>4301011722</v>
      </c>
      <c r="D228" s="564">
        <v>4680115884205</v>
      </c>
      <c r="E228" s="565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110</v>
      </c>
      <c r="L228" s="32" t="s">
        <v>202</v>
      </c>
      <c r="M228" s="33" t="s">
        <v>106</v>
      </c>
      <c r="N228" s="33"/>
      <c r="O228" s="32">
        <v>55</v>
      </c>
      <c r="P228" s="5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5"/>
      <c r="R228" s="555"/>
      <c r="S228" s="555"/>
      <c r="T228" s="556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366</v>
      </c>
      <c r="AG228" s="64"/>
      <c r="AJ228" s="68" t="s">
        <v>80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375</v>
      </c>
      <c r="B229" s="54" t="s">
        <v>377</v>
      </c>
      <c r="C229" s="31">
        <v>4301012195</v>
      </c>
      <c r="D229" s="564">
        <v>4680115884205</v>
      </c>
      <c r="E229" s="565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81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5"/>
      <c r="R229" s="555"/>
      <c r="S229" s="555"/>
      <c r="T229" s="556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idden="1" x14ac:dyDescent="0.2">
      <c r="A230" s="574"/>
      <c r="B230" s="553"/>
      <c r="C230" s="553"/>
      <c r="D230" s="553"/>
      <c r="E230" s="553"/>
      <c r="F230" s="553"/>
      <c r="G230" s="553"/>
      <c r="H230" s="553"/>
      <c r="I230" s="553"/>
      <c r="J230" s="553"/>
      <c r="K230" s="553"/>
      <c r="L230" s="553"/>
      <c r="M230" s="553"/>
      <c r="N230" s="553"/>
      <c r="O230" s="575"/>
      <c r="P230" s="557" t="s">
        <v>71</v>
      </c>
      <c r="Q230" s="558"/>
      <c r="R230" s="558"/>
      <c r="S230" s="558"/>
      <c r="T230" s="558"/>
      <c r="U230" s="558"/>
      <c r="V230" s="559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hidden="1" x14ac:dyDescent="0.2">
      <c r="A231" s="553"/>
      <c r="B231" s="553"/>
      <c r="C231" s="553"/>
      <c r="D231" s="553"/>
      <c r="E231" s="553"/>
      <c r="F231" s="553"/>
      <c r="G231" s="553"/>
      <c r="H231" s="553"/>
      <c r="I231" s="553"/>
      <c r="J231" s="553"/>
      <c r="K231" s="553"/>
      <c r="L231" s="553"/>
      <c r="M231" s="553"/>
      <c r="N231" s="553"/>
      <c r="O231" s="575"/>
      <c r="P231" s="557" t="s">
        <v>71</v>
      </c>
      <c r="Q231" s="558"/>
      <c r="R231" s="558"/>
      <c r="S231" s="558"/>
      <c r="T231" s="558"/>
      <c r="U231" s="558"/>
      <c r="V231" s="559"/>
      <c r="W231" s="37" t="s">
        <v>69</v>
      </c>
      <c r="X231" s="547">
        <f>IFERROR(SUM(X220:X229),"0")</f>
        <v>0</v>
      </c>
      <c r="Y231" s="547">
        <f>IFERROR(SUM(Y220:Y229),"0")</f>
        <v>0</v>
      </c>
      <c r="Z231" s="37"/>
      <c r="AA231" s="548"/>
      <c r="AB231" s="548"/>
      <c r="AC231" s="548"/>
    </row>
    <row r="232" spans="1:68" ht="14.25" hidden="1" customHeight="1" x14ac:dyDescent="0.25">
      <c r="A232" s="562" t="s">
        <v>137</v>
      </c>
      <c r="B232" s="553"/>
      <c r="C232" s="553"/>
      <c r="D232" s="553"/>
      <c r="E232" s="553"/>
      <c r="F232" s="553"/>
      <c r="G232" s="553"/>
      <c r="H232" s="553"/>
      <c r="I232" s="553"/>
      <c r="J232" s="553"/>
      <c r="K232" s="553"/>
      <c r="L232" s="553"/>
      <c r="M232" s="553"/>
      <c r="N232" s="553"/>
      <c r="O232" s="553"/>
      <c r="P232" s="553"/>
      <c r="Q232" s="553"/>
      <c r="R232" s="553"/>
      <c r="S232" s="553"/>
      <c r="T232" s="553"/>
      <c r="U232" s="553"/>
      <c r="V232" s="553"/>
      <c r="W232" s="553"/>
      <c r="X232" s="553"/>
      <c r="Y232" s="553"/>
      <c r="Z232" s="553"/>
      <c r="AA232" s="540"/>
      <c r="AB232" s="540"/>
      <c r="AC232" s="540"/>
    </row>
    <row r="233" spans="1:68" ht="27" hidden="1" customHeight="1" x14ac:dyDescent="0.25">
      <c r="A233" s="54" t="s">
        <v>378</v>
      </c>
      <c r="B233" s="54" t="s">
        <v>379</v>
      </c>
      <c r="C233" s="31">
        <v>4301020377</v>
      </c>
      <c r="D233" s="564">
        <v>4680115885981</v>
      </c>
      <c r="E233" s="565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78</v>
      </c>
      <c r="N233" s="33"/>
      <c r="O233" s="32">
        <v>50</v>
      </c>
      <c r="P233" s="72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5"/>
      <c r="R233" s="555"/>
      <c r="S233" s="555"/>
      <c r="T233" s="556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74"/>
      <c r="B234" s="553"/>
      <c r="C234" s="553"/>
      <c r="D234" s="553"/>
      <c r="E234" s="553"/>
      <c r="F234" s="553"/>
      <c r="G234" s="553"/>
      <c r="H234" s="553"/>
      <c r="I234" s="553"/>
      <c r="J234" s="553"/>
      <c r="K234" s="553"/>
      <c r="L234" s="553"/>
      <c r="M234" s="553"/>
      <c r="N234" s="553"/>
      <c r="O234" s="575"/>
      <c r="P234" s="557" t="s">
        <v>71</v>
      </c>
      <c r="Q234" s="558"/>
      <c r="R234" s="558"/>
      <c r="S234" s="558"/>
      <c r="T234" s="558"/>
      <c r="U234" s="558"/>
      <c r="V234" s="559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hidden="1" x14ac:dyDescent="0.2">
      <c r="A235" s="553"/>
      <c r="B235" s="553"/>
      <c r="C235" s="553"/>
      <c r="D235" s="553"/>
      <c r="E235" s="553"/>
      <c r="F235" s="553"/>
      <c r="G235" s="553"/>
      <c r="H235" s="553"/>
      <c r="I235" s="553"/>
      <c r="J235" s="553"/>
      <c r="K235" s="553"/>
      <c r="L235" s="553"/>
      <c r="M235" s="553"/>
      <c r="N235" s="553"/>
      <c r="O235" s="575"/>
      <c r="P235" s="557" t="s">
        <v>71</v>
      </c>
      <c r="Q235" s="558"/>
      <c r="R235" s="558"/>
      <c r="S235" s="558"/>
      <c r="T235" s="558"/>
      <c r="U235" s="558"/>
      <c r="V235" s="559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hidden="1" customHeight="1" x14ac:dyDescent="0.25">
      <c r="A236" s="562" t="s">
        <v>381</v>
      </c>
      <c r="B236" s="553"/>
      <c r="C236" s="553"/>
      <c r="D236" s="553"/>
      <c r="E236" s="553"/>
      <c r="F236" s="553"/>
      <c r="G236" s="553"/>
      <c r="H236" s="553"/>
      <c r="I236" s="553"/>
      <c r="J236" s="553"/>
      <c r="K236" s="553"/>
      <c r="L236" s="553"/>
      <c r="M236" s="553"/>
      <c r="N236" s="553"/>
      <c r="O236" s="553"/>
      <c r="P236" s="553"/>
      <c r="Q236" s="553"/>
      <c r="R236" s="553"/>
      <c r="S236" s="553"/>
      <c r="T236" s="553"/>
      <c r="U236" s="553"/>
      <c r="V236" s="553"/>
      <c r="W236" s="553"/>
      <c r="X236" s="553"/>
      <c r="Y236" s="553"/>
      <c r="Z236" s="553"/>
      <c r="AA236" s="540"/>
      <c r="AB236" s="540"/>
      <c r="AC236" s="540"/>
    </row>
    <row r="237" spans="1:68" ht="27" hidden="1" customHeight="1" x14ac:dyDescent="0.25">
      <c r="A237" s="54" t="s">
        <v>382</v>
      </c>
      <c r="B237" s="54" t="s">
        <v>383</v>
      </c>
      <c r="C237" s="31">
        <v>4301040362</v>
      </c>
      <c r="D237" s="564">
        <v>4680115886803</v>
      </c>
      <c r="E237" s="565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283</v>
      </c>
      <c r="L237" s="32"/>
      <c r="M237" s="33" t="s">
        <v>284</v>
      </c>
      <c r="N237" s="33"/>
      <c r="O237" s="32">
        <v>45</v>
      </c>
      <c r="P237" s="829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5"/>
      <c r="R237" s="555"/>
      <c r="S237" s="555"/>
      <c r="T237" s="556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74"/>
      <c r="B238" s="553"/>
      <c r="C238" s="553"/>
      <c r="D238" s="553"/>
      <c r="E238" s="553"/>
      <c r="F238" s="553"/>
      <c r="G238" s="553"/>
      <c r="H238" s="553"/>
      <c r="I238" s="553"/>
      <c r="J238" s="553"/>
      <c r="K238" s="553"/>
      <c r="L238" s="553"/>
      <c r="M238" s="553"/>
      <c r="N238" s="553"/>
      <c r="O238" s="575"/>
      <c r="P238" s="557" t="s">
        <v>71</v>
      </c>
      <c r="Q238" s="558"/>
      <c r="R238" s="558"/>
      <c r="S238" s="558"/>
      <c r="T238" s="558"/>
      <c r="U238" s="558"/>
      <c r="V238" s="559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hidden="1" x14ac:dyDescent="0.2">
      <c r="A239" s="553"/>
      <c r="B239" s="553"/>
      <c r="C239" s="553"/>
      <c r="D239" s="553"/>
      <c r="E239" s="553"/>
      <c r="F239" s="553"/>
      <c r="G239" s="553"/>
      <c r="H239" s="553"/>
      <c r="I239" s="553"/>
      <c r="J239" s="553"/>
      <c r="K239" s="553"/>
      <c r="L239" s="553"/>
      <c r="M239" s="553"/>
      <c r="N239" s="553"/>
      <c r="O239" s="575"/>
      <c r="P239" s="557" t="s">
        <v>71</v>
      </c>
      <c r="Q239" s="558"/>
      <c r="R239" s="558"/>
      <c r="S239" s="558"/>
      <c r="T239" s="558"/>
      <c r="U239" s="558"/>
      <c r="V239" s="559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hidden="1" customHeight="1" x14ac:dyDescent="0.25">
      <c r="A240" s="562" t="s">
        <v>385</v>
      </c>
      <c r="B240" s="553"/>
      <c r="C240" s="553"/>
      <c r="D240" s="553"/>
      <c r="E240" s="553"/>
      <c r="F240" s="553"/>
      <c r="G240" s="553"/>
      <c r="H240" s="553"/>
      <c r="I240" s="553"/>
      <c r="J240" s="553"/>
      <c r="K240" s="553"/>
      <c r="L240" s="553"/>
      <c r="M240" s="553"/>
      <c r="N240" s="553"/>
      <c r="O240" s="553"/>
      <c r="P240" s="553"/>
      <c r="Q240" s="553"/>
      <c r="R240" s="553"/>
      <c r="S240" s="553"/>
      <c r="T240" s="553"/>
      <c r="U240" s="553"/>
      <c r="V240" s="553"/>
      <c r="W240" s="553"/>
      <c r="X240" s="553"/>
      <c r="Y240" s="553"/>
      <c r="Z240" s="553"/>
      <c r="AA240" s="540"/>
      <c r="AB240" s="540"/>
      <c r="AC240" s="540"/>
    </row>
    <row r="241" spans="1:68" ht="27" hidden="1" customHeight="1" x14ac:dyDescent="0.25">
      <c r="A241" s="54" t="s">
        <v>386</v>
      </c>
      <c r="B241" s="54" t="s">
        <v>387</v>
      </c>
      <c r="C241" s="31">
        <v>4301041004</v>
      </c>
      <c r="D241" s="564">
        <v>4680115886704</v>
      </c>
      <c r="E241" s="565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64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5"/>
      <c r="R241" s="555"/>
      <c r="S241" s="555"/>
      <c r="T241" s="556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390</v>
      </c>
      <c r="C242" s="31">
        <v>4301041008</v>
      </c>
      <c r="D242" s="564">
        <v>4680115886681</v>
      </c>
      <c r="E242" s="565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817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5"/>
      <c r="R242" s="555"/>
      <c r="S242" s="555"/>
      <c r="T242" s="556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391</v>
      </c>
      <c r="B243" s="54" t="s">
        <v>392</v>
      </c>
      <c r="C243" s="31">
        <v>4301041007</v>
      </c>
      <c r="D243" s="564">
        <v>4680115886735</v>
      </c>
      <c r="E243" s="565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60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5"/>
      <c r="R243" s="555"/>
      <c r="S243" s="555"/>
      <c r="T243" s="556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4301041006</v>
      </c>
      <c r="D244" s="564">
        <v>4680115886728</v>
      </c>
      <c r="E244" s="565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86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5"/>
      <c r="R244" s="555"/>
      <c r="S244" s="555"/>
      <c r="T244" s="556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4301041005</v>
      </c>
      <c r="D245" s="564">
        <v>4680115886711</v>
      </c>
      <c r="E245" s="565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5"/>
      <c r="R245" s="555"/>
      <c r="S245" s="555"/>
      <c r="T245" s="556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74"/>
      <c r="B246" s="553"/>
      <c r="C246" s="553"/>
      <c r="D246" s="553"/>
      <c r="E246" s="553"/>
      <c r="F246" s="553"/>
      <c r="G246" s="553"/>
      <c r="H246" s="553"/>
      <c r="I246" s="553"/>
      <c r="J246" s="553"/>
      <c r="K246" s="553"/>
      <c r="L246" s="553"/>
      <c r="M246" s="553"/>
      <c r="N246" s="553"/>
      <c r="O246" s="575"/>
      <c r="P246" s="557" t="s">
        <v>71</v>
      </c>
      <c r="Q246" s="558"/>
      <c r="R246" s="558"/>
      <c r="S246" s="558"/>
      <c r="T246" s="558"/>
      <c r="U246" s="558"/>
      <c r="V246" s="559"/>
      <c r="W246" s="37" t="s">
        <v>72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hidden="1" x14ac:dyDescent="0.2">
      <c r="A247" s="553"/>
      <c r="B247" s="553"/>
      <c r="C247" s="553"/>
      <c r="D247" s="553"/>
      <c r="E247" s="553"/>
      <c r="F247" s="553"/>
      <c r="G247" s="553"/>
      <c r="H247" s="553"/>
      <c r="I247" s="553"/>
      <c r="J247" s="553"/>
      <c r="K247" s="553"/>
      <c r="L247" s="553"/>
      <c r="M247" s="553"/>
      <c r="N247" s="553"/>
      <c r="O247" s="575"/>
      <c r="P247" s="557" t="s">
        <v>71</v>
      </c>
      <c r="Q247" s="558"/>
      <c r="R247" s="558"/>
      <c r="S247" s="558"/>
      <c r="T247" s="558"/>
      <c r="U247" s="558"/>
      <c r="V247" s="559"/>
      <c r="W247" s="37" t="s">
        <v>69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hidden="1" customHeight="1" x14ac:dyDescent="0.25">
      <c r="A248" s="563" t="s">
        <v>397</v>
      </c>
      <c r="B248" s="553"/>
      <c r="C248" s="553"/>
      <c r="D248" s="553"/>
      <c r="E248" s="553"/>
      <c r="F248" s="553"/>
      <c r="G248" s="553"/>
      <c r="H248" s="553"/>
      <c r="I248" s="553"/>
      <c r="J248" s="553"/>
      <c r="K248" s="553"/>
      <c r="L248" s="553"/>
      <c r="M248" s="553"/>
      <c r="N248" s="553"/>
      <c r="O248" s="553"/>
      <c r="P248" s="553"/>
      <c r="Q248" s="553"/>
      <c r="R248" s="553"/>
      <c r="S248" s="553"/>
      <c r="T248" s="553"/>
      <c r="U248" s="553"/>
      <c r="V248" s="553"/>
      <c r="W248" s="553"/>
      <c r="X248" s="553"/>
      <c r="Y248" s="553"/>
      <c r="Z248" s="553"/>
      <c r="AA248" s="539"/>
      <c r="AB248" s="539"/>
      <c r="AC248" s="539"/>
    </row>
    <row r="249" spans="1:68" ht="14.25" hidden="1" customHeight="1" x14ac:dyDescent="0.25">
      <c r="A249" s="562" t="s">
        <v>101</v>
      </c>
      <c r="B249" s="553"/>
      <c r="C249" s="553"/>
      <c r="D249" s="553"/>
      <c r="E249" s="553"/>
      <c r="F249" s="553"/>
      <c r="G249" s="553"/>
      <c r="H249" s="553"/>
      <c r="I249" s="553"/>
      <c r="J249" s="553"/>
      <c r="K249" s="553"/>
      <c r="L249" s="553"/>
      <c r="M249" s="553"/>
      <c r="N249" s="553"/>
      <c r="O249" s="553"/>
      <c r="P249" s="553"/>
      <c r="Q249" s="553"/>
      <c r="R249" s="553"/>
      <c r="S249" s="553"/>
      <c r="T249" s="553"/>
      <c r="U249" s="553"/>
      <c r="V249" s="553"/>
      <c r="W249" s="553"/>
      <c r="X249" s="553"/>
      <c r="Y249" s="553"/>
      <c r="Z249" s="553"/>
      <c r="AA249" s="540"/>
      <c r="AB249" s="540"/>
      <c r="AC249" s="540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64">
        <v>4680115885837</v>
      </c>
      <c r="E250" s="565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104</v>
      </c>
      <c r="L250" s="32"/>
      <c r="M250" s="33" t="s">
        <v>106</v>
      </c>
      <c r="N250" s="33"/>
      <c r="O250" s="32">
        <v>55</v>
      </c>
      <c r="P250" s="7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5"/>
      <c r="R250" s="555"/>
      <c r="S250" s="555"/>
      <c r="T250" s="556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64">
        <v>4680115885851</v>
      </c>
      <c r="E251" s="565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104</v>
      </c>
      <c r="L251" s="32"/>
      <c r="M251" s="33" t="s">
        <v>106</v>
      </c>
      <c r="N251" s="33"/>
      <c r="O251" s="32">
        <v>55</v>
      </c>
      <c r="P251" s="69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5"/>
      <c r="R251" s="555"/>
      <c r="S251" s="555"/>
      <c r="T251" s="556"/>
      <c r="U251" s="34"/>
      <c r="V251" s="34"/>
      <c r="W251" s="35" t="s">
        <v>69</v>
      </c>
      <c r="X251" s="545">
        <v>20</v>
      </c>
      <c r="Y251" s="546">
        <f>IFERROR(IF(X251="",0,CEILING((X251/$H251),1)*$H251),"")</f>
        <v>21.6</v>
      </c>
      <c r="Z251" s="36">
        <f>IFERROR(IF(Y251=0,"",ROUNDUP(Y251/H251,0)*0.01898),"")</f>
        <v>3.7960000000000001E-2</v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20.805555555555554</v>
      </c>
      <c r="BN251" s="64">
        <f>IFERROR(Y251*I251/H251,"0")</f>
        <v>22.47</v>
      </c>
      <c r="BO251" s="64">
        <f>IFERROR(1/J251*(X251/H251),"0")</f>
        <v>2.8935185185185182E-2</v>
      </c>
      <c r="BP251" s="64">
        <f>IFERROR(1/J251*(Y251/H251),"0")</f>
        <v>3.125E-2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64">
        <v>4680115885806</v>
      </c>
      <c r="E252" s="565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104</v>
      </c>
      <c r="L252" s="32"/>
      <c r="M252" s="33" t="s">
        <v>106</v>
      </c>
      <c r="N252" s="33"/>
      <c r="O252" s="32">
        <v>55</v>
      </c>
      <c r="P252" s="8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5"/>
      <c r="R252" s="555"/>
      <c r="S252" s="555"/>
      <c r="T252" s="556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64">
        <v>4680115885844</v>
      </c>
      <c r="E253" s="565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61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5"/>
      <c r="R253" s="555"/>
      <c r="S253" s="555"/>
      <c r="T253" s="556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64">
        <v>4680115885820</v>
      </c>
      <c r="E254" s="565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69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5"/>
      <c r="R254" s="555"/>
      <c r="S254" s="555"/>
      <c r="T254" s="556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4"/>
      <c r="B255" s="553"/>
      <c r="C255" s="553"/>
      <c r="D255" s="553"/>
      <c r="E255" s="553"/>
      <c r="F255" s="553"/>
      <c r="G255" s="553"/>
      <c r="H255" s="553"/>
      <c r="I255" s="553"/>
      <c r="J255" s="553"/>
      <c r="K255" s="553"/>
      <c r="L255" s="553"/>
      <c r="M255" s="553"/>
      <c r="N255" s="553"/>
      <c r="O255" s="575"/>
      <c r="P255" s="557" t="s">
        <v>71</v>
      </c>
      <c r="Q255" s="558"/>
      <c r="R255" s="558"/>
      <c r="S255" s="558"/>
      <c r="T255" s="558"/>
      <c r="U255" s="558"/>
      <c r="V255" s="559"/>
      <c r="W255" s="37" t="s">
        <v>72</v>
      </c>
      <c r="X255" s="547">
        <f>IFERROR(X250/H250,"0")+IFERROR(X251/H251,"0")+IFERROR(X252/H252,"0")+IFERROR(X253/H253,"0")+IFERROR(X254/H254,"0")</f>
        <v>1.8518518518518516</v>
      </c>
      <c r="Y255" s="547">
        <f>IFERROR(Y250/H250,"0")+IFERROR(Y251/H251,"0")+IFERROR(Y252/H252,"0")+IFERROR(Y253/H253,"0")+IFERROR(Y254/H254,"0")</f>
        <v>2</v>
      </c>
      <c r="Z255" s="547">
        <f>IFERROR(IF(Z250="",0,Z250),"0")+IFERROR(IF(Z251="",0,Z251),"0")+IFERROR(IF(Z252="",0,Z252),"0")+IFERROR(IF(Z253="",0,Z253),"0")+IFERROR(IF(Z254="",0,Z254),"0")</f>
        <v>3.7960000000000001E-2</v>
      </c>
      <c r="AA255" s="548"/>
      <c r="AB255" s="548"/>
      <c r="AC255" s="548"/>
    </row>
    <row r="256" spans="1:68" x14ac:dyDescent="0.2">
      <c r="A256" s="553"/>
      <c r="B256" s="553"/>
      <c r="C256" s="553"/>
      <c r="D256" s="553"/>
      <c r="E256" s="553"/>
      <c r="F256" s="553"/>
      <c r="G256" s="553"/>
      <c r="H256" s="553"/>
      <c r="I256" s="553"/>
      <c r="J256" s="553"/>
      <c r="K256" s="553"/>
      <c r="L256" s="553"/>
      <c r="M256" s="553"/>
      <c r="N256" s="553"/>
      <c r="O256" s="575"/>
      <c r="P256" s="557" t="s">
        <v>71</v>
      </c>
      <c r="Q256" s="558"/>
      <c r="R256" s="558"/>
      <c r="S256" s="558"/>
      <c r="T256" s="558"/>
      <c r="U256" s="558"/>
      <c r="V256" s="559"/>
      <c r="W256" s="37" t="s">
        <v>69</v>
      </c>
      <c r="X256" s="547">
        <f>IFERROR(SUM(X250:X254),"0")</f>
        <v>20</v>
      </c>
      <c r="Y256" s="547">
        <f>IFERROR(SUM(Y250:Y254),"0")</f>
        <v>21.6</v>
      </c>
      <c r="Z256" s="37"/>
      <c r="AA256" s="548"/>
      <c r="AB256" s="548"/>
      <c r="AC256" s="548"/>
    </row>
    <row r="257" spans="1:68" ht="16.5" hidden="1" customHeight="1" x14ac:dyDescent="0.25">
      <c r="A257" s="563" t="s">
        <v>413</v>
      </c>
      <c r="B257" s="553"/>
      <c r="C257" s="553"/>
      <c r="D257" s="553"/>
      <c r="E257" s="553"/>
      <c r="F257" s="553"/>
      <c r="G257" s="553"/>
      <c r="H257" s="553"/>
      <c r="I257" s="553"/>
      <c r="J257" s="553"/>
      <c r="K257" s="553"/>
      <c r="L257" s="553"/>
      <c r="M257" s="553"/>
      <c r="N257" s="553"/>
      <c r="O257" s="553"/>
      <c r="P257" s="553"/>
      <c r="Q257" s="553"/>
      <c r="R257" s="553"/>
      <c r="S257" s="553"/>
      <c r="T257" s="553"/>
      <c r="U257" s="553"/>
      <c r="V257" s="553"/>
      <c r="W257" s="553"/>
      <c r="X257" s="553"/>
      <c r="Y257" s="553"/>
      <c r="Z257" s="553"/>
      <c r="AA257" s="539"/>
      <c r="AB257" s="539"/>
      <c r="AC257" s="539"/>
    </row>
    <row r="258" spans="1:68" ht="14.25" hidden="1" customHeight="1" x14ac:dyDescent="0.25">
      <c r="A258" s="562" t="s">
        <v>101</v>
      </c>
      <c r="B258" s="553"/>
      <c r="C258" s="553"/>
      <c r="D258" s="553"/>
      <c r="E258" s="553"/>
      <c r="F258" s="553"/>
      <c r="G258" s="553"/>
      <c r="H258" s="553"/>
      <c r="I258" s="553"/>
      <c r="J258" s="553"/>
      <c r="K258" s="553"/>
      <c r="L258" s="553"/>
      <c r="M258" s="553"/>
      <c r="N258" s="553"/>
      <c r="O258" s="553"/>
      <c r="P258" s="553"/>
      <c r="Q258" s="553"/>
      <c r="R258" s="553"/>
      <c r="S258" s="553"/>
      <c r="T258" s="553"/>
      <c r="U258" s="553"/>
      <c r="V258" s="553"/>
      <c r="W258" s="553"/>
      <c r="X258" s="553"/>
      <c r="Y258" s="553"/>
      <c r="Z258" s="553"/>
      <c r="AA258" s="540"/>
      <c r="AB258" s="540"/>
      <c r="AC258" s="540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64">
        <v>4607091383423</v>
      </c>
      <c r="E259" s="565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104</v>
      </c>
      <c r="L259" s="32"/>
      <c r="M259" s="33" t="s">
        <v>78</v>
      </c>
      <c r="N259" s="33"/>
      <c r="O259" s="32">
        <v>35</v>
      </c>
      <c r="P259" s="8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5"/>
      <c r="R259" s="555"/>
      <c r="S259" s="555"/>
      <c r="T259" s="556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64">
        <v>4680115886957</v>
      </c>
      <c r="E260" s="565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104</v>
      </c>
      <c r="L260" s="32"/>
      <c r="M260" s="33" t="s">
        <v>78</v>
      </c>
      <c r="N260" s="33"/>
      <c r="O260" s="32">
        <v>30</v>
      </c>
      <c r="P260" s="730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5"/>
      <c r="R260" s="555"/>
      <c r="S260" s="555"/>
      <c r="T260" s="556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419</v>
      </c>
      <c r="B261" s="54" t="s">
        <v>420</v>
      </c>
      <c r="C261" s="31">
        <v>4301012098</v>
      </c>
      <c r="D261" s="564">
        <v>4680115885660</v>
      </c>
      <c r="E261" s="565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104</v>
      </c>
      <c r="L261" s="32"/>
      <c r="M261" s="33" t="s">
        <v>78</v>
      </c>
      <c r="N261" s="33"/>
      <c r="O261" s="32">
        <v>35</v>
      </c>
      <c r="P261" s="70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5"/>
      <c r="R261" s="555"/>
      <c r="S261" s="555"/>
      <c r="T261" s="556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422</v>
      </c>
      <c r="B262" s="54" t="s">
        <v>423</v>
      </c>
      <c r="C262" s="31">
        <v>4301012176</v>
      </c>
      <c r="D262" s="564">
        <v>4680115886773</v>
      </c>
      <c r="E262" s="565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104</v>
      </c>
      <c r="L262" s="32"/>
      <c r="M262" s="33" t="s">
        <v>106</v>
      </c>
      <c r="N262" s="33"/>
      <c r="O262" s="32">
        <v>31</v>
      </c>
      <c r="P262" s="604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5"/>
      <c r="R262" s="555"/>
      <c r="S262" s="555"/>
      <c r="T262" s="556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74"/>
      <c r="B263" s="553"/>
      <c r="C263" s="553"/>
      <c r="D263" s="553"/>
      <c r="E263" s="553"/>
      <c r="F263" s="553"/>
      <c r="G263" s="553"/>
      <c r="H263" s="553"/>
      <c r="I263" s="553"/>
      <c r="J263" s="553"/>
      <c r="K263" s="553"/>
      <c r="L263" s="553"/>
      <c r="M263" s="553"/>
      <c r="N263" s="553"/>
      <c r="O263" s="575"/>
      <c r="P263" s="557" t="s">
        <v>71</v>
      </c>
      <c r="Q263" s="558"/>
      <c r="R263" s="558"/>
      <c r="S263" s="558"/>
      <c r="T263" s="558"/>
      <c r="U263" s="558"/>
      <c r="V263" s="559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hidden="1" x14ac:dyDescent="0.2">
      <c r="A264" s="553"/>
      <c r="B264" s="553"/>
      <c r="C264" s="553"/>
      <c r="D264" s="553"/>
      <c r="E264" s="553"/>
      <c r="F264" s="553"/>
      <c r="G264" s="553"/>
      <c r="H264" s="553"/>
      <c r="I264" s="553"/>
      <c r="J264" s="553"/>
      <c r="K264" s="553"/>
      <c r="L264" s="553"/>
      <c r="M264" s="553"/>
      <c r="N264" s="553"/>
      <c r="O264" s="575"/>
      <c r="P264" s="557" t="s">
        <v>71</v>
      </c>
      <c r="Q264" s="558"/>
      <c r="R264" s="558"/>
      <c r="S264" s="558"/>
      <c r="T264" s="558"/>
      <c r="U264" s="558"/>
      <c r="V264" s="559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hidden="1" customHeight="1" x14ac:dyDescent="0.25">
      <c r="A265" s="563" t="s">
        <v>425</v>
      </c>
      <c r="B265" s="553"/>
      <c r="C265" s="553"/>
      <c r="D265" s="553"/>
      <c r="E265" s="553"/>
      <c r="F265" s="553"/>
      <c r="G265" s="553"/>
      <c r="H265" s="553"/>
      <c r="I265" s="553"/>
      <c r="J265" s="553"/>
      <c r="K265" s="553"/>
      <c r="L265" s="553"/>
      <c r="M265" s="553"/>
      <c r="N265" s="553"/>
      <c r="O265" s="553"/>
      <c r="P265" s="553"/>
      <c r="Q265" s="553"/>
      <c r="R265" s="553"/>
      <c r="S265" s="553"/>
      <c r="T265" s="553"/>
      <c r="U265" s="553"/>
      <c r="V265" s="553"/>
      <c r="W265" s="553"/>
      <c r="X265" s="553"/>
      <c r="Y265" s="553"/>
      <c r="Z265" s="553"/>
      <c r="AA265" s="539"/>
      <c r="AB265" s="539"/>
      <c r="AC265" s="539"/>
    </row>
    <row r="266" spans="1:68" ht="14.25" hidden="1" customHeight="1" x14ac:dyDescent="0.25">
      <c r="A266" s="562" t="s">
        <v>73</v>
      </c>
      <c r="B266" s="553"/>
      <c r="C266" s="553"/>
      <c r="D266" s="553"/>
      <c r="E266" s="553"/>
      <c r="F266" s="553"/>
      <c r="G266" s="553"/>
      <c r="H266" s="553"/>
      <c r="I266" s="553"/>
      <c r="J266" s="553"/>
      <c r="K266" s="553"/>
      <c r="L266" s="553"/>
      <c r="M266" s="553"/>
      <c r="N266" s="553"/>
      <c r="O266" s="553"/>
      <c r="P266" s="553"/>
      <c r="Q266" s="553"/>
      <c r="R266" s="553"/>
      <c r="S266" s="553"/>
      <c r="T266" s="553"/>
      <c r="U266" s="553"/>
      <c r="V266" s="553"/>
      <c r="W266" s="553"/>
      <c r="X266" s="553"/>
      <c r="Y266" s="553"/>
      <c r="Z266" s="553"/>
      <c r="AA266" s="540"/>
      <c r="AB266" s="540"/>
      <c r="AC266" s="540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64">
        <v>4680115886186</v>
      </c>
      <c r="E267" s="565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78</v>
      </c>
      <c r="N267" s="33"/>
      <c r="O267" s="32">
        <v>45</v>
      </c>
      <c r="P267" s="7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5"/>
      <c r="R267" s="555"/>
      <c r="S267" s="555"/>
      <c r="T267" s="556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64">
        <v>4680115881228</v>
      </c>
      <c r="E268" s="565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 t="s">
        <v>77</v>
      </c>
      <c r="M268" s="33" t="s">
        <v>86</v>
      </c>
      <c r="N268" s="33"/>
      <c r="O268" s="32">
        <v>40</v>
      </c>
      <c r="P268" s="8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5"/>
      <c r="R268" s="555"/>
      <c r="S268" s="555"/>
      <c r="T268" s="556"/>
      <c r="U268" s="34"/>
      <c r="V268" s="34"/>
      <c r="W268" s="35" t="s">
        <v>69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 t="s">
        <v>80</v>
      </c>
      <c r="AK268" s="68">
        <v>33.6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64">
        <v>4680115881211</v>
      </c>
      <c r="E269" s="565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/>
      <c r="M269" s="33" t="s">
        <v>78</v>
      </c>
      <c r="N269" s="33"/>
      <c r="O269" s="32">
        <v>45</v>
      </c>
      <c r="P269" s="6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5"/>
      <c r="R269" s="555"/>
      <c r="S269" s="555"/>
      <c r="T269" s="556"/>
      <c r="U269" s="34"/>
      <c r="V269" s="34"/>
      <c r="W269" s="35" t="s">
        <v>69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 t="s">
        <v>80</v>
      </c>
      <c r="AK269" s="68">
        <v>2.4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74"/>
      <c r="B270" s="553"/>
      <c r="C270" s="553"/>
      <c r="D270" s="553"/>
      <c r="E270" s="553"/>
      <c r="F270" s="553"/>
      <c r="G270" s="553"/>
      <c r="H270" s="553"/>
      <c r="I270" s="553"/>
      <c r="J270" s="553"/>
      <c r="K270" s="553"/>
      <c r="L270" s="553"/>
      <c r="M270" s="553"/>
      <c r="N270" s="553"/>
      <c r="O270" s="575"/>
      <c r="P270" s="557" t="s">
        <v>71</v>
      </c>
      <c r="Q270" s="558"/>
      <c r="R270" s="558"/>
      <c r="S270" s="558"/>
      <c r="T270" s="558"/>
      <c r="U270" s="558"/>
      <c r="V270" s="559"/>
      <c r="W270" s="37" t="s">
        <v>72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hidden="1" x14ac:dyDescent="0.2">
      <c r="A271" s="553"/>
      <c r="B271" s="553"/>
      <c r="C271" s="553"/>
      <c r="D271" s="553"/>
      <c r="E271" s="553"/>
      <c r="F271" s="553"/>
      <c r="G271" s="553"/>
      <c r="H271" s="553"/>
      <c r="I271" s="553"/>
      <c r="J271" s="553"/>
      <c r="K271" s="553"/>
      <c r="L271" s="553"/>
      <c r="M271" s="553"/>
      <c r="N271" s="553"/>
      <c r="O271" s="575"/>
      <c r="P271" s="557" t="s">
        <v>71</v>
      </c>
      <c r="Q271" s="558"/>
      <c r="R271" s="558"/>
      <c r="S271" s="558"/>
      <c r="T271" s="558"/>
      <c r="U271" s="558"/>
      <c r="V271" s="559"/>
      <c r="W271" s="37" t="s">
        <v>69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hidden="1" customHeight="1" x14ac:dyDescent="0.25">
      <c r="A272" s="563" t="s">
        <v>435</v>
      </c>
      <c r="B272" s="553"/>
      <c r="C272" s="553"/>
      <c r="D272" s="553"/>
      <c r="E272" s="553"/>
      <c r="F272" s="553"/>
      <c r="G272" s="553"/>
      <c r="H272" s="553"/>
      <c r="I272" s="553"/>
      <c r="J272" s="553"/>
      <c r="K272" s="553"/>
      <c r="L272" s="553"/>
      <c r="M272" s="553"/>
      <c r="N272" s="553"/>
      <c r="O272" s="553"/>
      <c r="P272" s="553"/>
      <c r="Q272" s="553"/>
      <c r="R272" s="553"/>
      <c r="S272" s="553"/>
      <c r="T272" s="553"/>
      <c r="U272" s="553"/>
      <c r="V272" s="553"/>
      <c r="W272" s="553"/>
      <c r="X272" s="553"/>
      <c r="Y272" s="553"/>
      <c r="Z272" s="553"/>
      <c r="AA272" s="539"/>
      <c r="AB272" s="539"/>
      <c r="AC272" s="539"/>
    </row>
    <row r="273" spans="1:68" ht="14.25" hidden="1" customHeight="1" x14ac:dyDescent="0.25">
      <c r="A273" s="562" t="s">
        <v>64</v>
      </c>
      <c r="B273" s="553"/>
      <c r="C273" s="553"/>
      <c r="D273" s="553"/>
      <c r="E273" s="553"/>
      <c r="F273" s="553"/>
      <c r="G273" s="553"/>
      <c r="H273" s="553"/>
      <c r="I273" s="553"/>
      <c r="J273" s="553"/>
      <c r="K273" s="553"/>
      <c r="L273" s="553"/>
      <c r="M273" s="553"/>
      <c r="N273" s="553"/>
      <c r="O273" s="553"/>
      <c r="P273" s="553"/>
      <c r="Q273" s="553"/>
      <c r="R273" s="553"/>
      <c r="S273" s="553"/>
      <c r="T273" s="553"/>
      <c r="U273" s="553"/>
      <c r="V273" s="553"/>
      <c r="W273" s="553"/>
      <c r="X273" s="553"/>
      <c r="Y273" s="553"/>
      <c r="Z273" s="553"/>
      <c r="AA273" s="540"/>
      <c r="AB273" s="540"/>
      <c r="AC273" s="540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64">
        <v>4680115880344</v>
      </c>
      <c r="E274" s="565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6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5"/>
      <c r="R274" s="555"/>
      <c r="S274" s="555"/>
      <c r="T274" s="556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439</v>
      </c>
      <c r="B275" s="54" t="s">
        <v>440</v>
      </c>
      <c r="C275" s="31">
        <v>4301031429</v>
      </c>
      <c r="D275" s="564">
        <v>4680115886919</v>
      </c>
      <c r="E275" s="565"/>
      <c r="F275" s="544">
        <v>0.4</v>
      </c>
      <c r="G275" s="32">
        <v>6</v>
      </c>
      <c r="H275" s="544">
        <v>2.4</v>
      </c>
      <c r="I275" s="544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865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5"/>
      <c r="R275" s="555"/>
      <c r="S275" s="555"/>
      <c r="T275" s="556"/>
      <c r="U275" s="34"/>
      <c r="V275" s="34"/>
      <c r="W275" s="35" t="s">
        <v>69</v>
      </c>
      <c r="X275" s="545">
        <v>0</v>
      </c>
      <c r="Y275" s="546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74"/>
      <c r="B276" s="553"/>
      <c r="C276" s="553"/>
      <c r="D276" s="553"/>
      <c r="E276" s="553"/>
      <c r="F276" s="553"/>
      <c r="G276" s="553"/>
      <c r="H276" s="553"/>
      <c r="I276" s="553"/>
      <c r="J276" s="553"/>
      <c r="K276" s="553"/>
      <c r="L276" s="553"/>
      <c r="M276" s="553"/>
      <c r="N276" s="553"/>
      <c r="O276" s="575"/>
      <c r="P276" s="557" t="s">
        <v>71</v>
      </c>
      <c r="Q276" s="558"/>
      <c r="R276" s="558"/>
      <c r="S276" s="558"/>
      <c r="T276" s="558"/>
      <c r="U276" s="558"/>
      <c r="V276" s="559"/>
      <c r="W276" s="37" t="s">
        <v>72</v>
      </c>
      <c r="X276" s="547">
        <f>IFERROR(X274/H274,"0")+IFERROR(X275/H275,"0")</f>
        <v>0</v>
      </c>
      <c r="Y276" s="547">
        <f>IFERROR(Y274/H274,"0")+IFERROR(Y275/H275,"0")</f>
        <v>0</v>
      </c>
      <c r="Z276" s="547">
        <f>IFERROR(IF(Z274="",0,Z274),"0")+IFERROR(IF(Z275="",0,Z275),"0")</f>
        <v>0</v>
      </c>
      <c r="AA276" s="548"/>
      <c r="AB276" s="548"/>
      <c r="AC276" s="548"/>
    </row>
    <row r="277" spans="1:68" hidden="1" x14ac:dyDescent="0.2">
      <c r="A277" s="553"/>
      <c r="B277" s="553"/>
      <c r="C277" s="553"/>
      <c r="D277" s="553"/>
      <c r="E277" s="553"/>
      <c r="F277" s="553"/>
      <c r="G277" s="553"/>
      <c r="H277" s="553"/>
      <c r="I277" s="553"/>
      <c r="J277" s="553"/>
      <c r="K277" s="553"/>
      <c r="L277" s="553"/>
      <c r="M277" s="553"/>
      <c r="N277" s="553"/>
      <c r="O277" s="575"/>
      <c r="P277" s="557" t="s">
        <v>71</v>
      </c>
      <c r="Q277" s="558"/>
      <c r="R277" s="558"/>
      <c r="S277" s="558"/>
      <c r="T277" s="558"/>
      <c r="U277" s="558"/>
      <c r="V277" s="559"/>
      <c r="W277" s="37" t="s">
        <v>69</v>
      </c>
      <c r="X277" s="547">
        <f>IFERROR(SUM(X274:X275),"0")</f>
        <v>0</v>
      </c>
      <c r="Y277" s="547">
        <f>IFERROR(SUM(Y274:Y275),"0")</f>
        <v>0</v>
      </c>
      <c r="Z277" s="37"/>
      <c r="AA277" s="548"/>
      <c r="AB277" s="548"/>
      <c r="AC277" s="548"/>
    </row>
    <row r="278" spans="1:68" ht="14.25" hidden="1" customHeight="1" x14ac:dyDescent="0.25">
      <c r="A278" s="562" t="s">
        <v>73</v>
      </c>
      <c r="B278" s="553"/>
      <c r="C278" s="553"/>
      <c r="D278" s="553"/>
      <c r="E278" s="553"/>
      <c r="F278" s="553"/>
      <c r="G278" s="553"/>
      <c r="H278" s="553"/>
      <c r="I278" s="553"/>
      <c r="J278" s="553"/>
      <c r="K278" s="553"/>
      <c r="L278" s="553"/>
      <c r="M278" s="553"/>
      <c r="N278" s="553"/>
      <c r="O278" s="553"/>
      <c r="P278" s="553"/>
      <c r="Q278" s="553"/>
      <c r="R278" s="553"/>
      <c r="S278" s="553"/>
      <c r="T278" s="553"/>
      <c r="U278" s="553"/>
      <c r="V278" s="553"/>
      <c r="W278" s="553"/>
      <c r="X278" s="553"/>
      <c r="Y278" s="553"/>
      <c r="Z278" s="553"/>
      <c r="AA278" s="540"/>
      <c r="AB278" s="540"/>
      <c r="AC278" s="540"/>
    </row>
    <row r="279" spans="1:68" ht="37.5" hidden="1" customHeight="1" x14ac:dyDescent="0.25">
      <c r="A279" s="54" t="s">
        <v>442</v>
      </c>
      <c r="B279" s="54" t="s">
        <v>443</v>
      </c>
      <c r="C279" s="31">
        <v>4301051782</v>
      </c>
      <c r="D279" s="564">
        <v>4680115884618</v>
      </c>
      <c r="E279" s="565"/>
      <c r="F279" s="544">
        <v>0.6</v>
      </c>
      <c r="G279" s="32">
        <v>6</v>
      </c>
      <c r="H279" s="544">
        <v>3.6</v>
      </c>
      <c r="I279" s="544">
        <v>3.81</v>
      </c>
      <c r="J279" s="32">
        <v>132</v>
      </c>
      <c r="K279" s="32" t="s">
        <v>110</v>
      </c>
      <c r="L279" s="32"/>
      <c r="M279" s="33" t="s">
        <v>78</v>
      </c>
      <c r="N279" s="33"/>
      <c r="O279" s="32">
        <v>45</v>
      </c>
      <c r="P279" s="69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5"/>
      <c r="R279" s="555"/>
      <c r="S279" s="555"/>
      <c r="T279" s="556"/>
      <c r="U279" s="34"/>
      <c r="V279" s="34"/>
      <c r="W279" s="35" t="s">
        <v>69</v>
      </c>
      <c r="X279" s="545">
        <v>0</v>
      </c>
      <c r="Y279" s="546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74"/>
      <c r="B280" s="553"/>
      <c r="C280" s="553"/>
      <c r="D280" s="553"/>
      <c r="E280" s="553"/>
      <c r="F280" s="553"/>
      <c r="G280" s="553"/>
      <c r="H280" s="553"/>
      <c r="I280" s="553"/>
      <c r="J280" s="553"/>
      <c r="K280" s="553"/>
      <c r="L280" s="553"/>
      <c r="M280" s="553"/>
      <c r="N280" s="553"/>
      <c r="O280" s="575"/>
      <c r="P280" s="557" t="s">
        <v>71</v>
      </c>
      <c r="Q280" s="558"/>
      <c r="R280" s="558"/>
      <c r="S280" s="558"/>
      <c r="T280" s="558"/>
      <c r="U280" s="558"/>
      <c r="V280" s="559"/>
      <c r="W280" s="37" t="s">
        <v>72</v>
      </c>
      <c r="X280" s="547">
        <f>IFERROR(X279/H279,"0")</f>
        <v>0</v>
      </c>
      <c r="Y280" s="547">
        <f>IFERROR(Y279/H279,"0")</f>
        <v>0</v>
      </c>
      <c r="Z280" s="547">
        <f>IFERROR(IF(Z279="",0,Z279),"0")</f>
        <v>0</v>
      </c>
      <c r="AA280" s="548"/>
      <c r="AB280" s="548"/>
      <c r="AC280" s="548"/>
    </row>
    <row r="281" spans="1:68" hidden="1" x14ac:dyDescent="0.2">
      <c r="A281" s="553"/>
      <c r="B281" s="553"/>
      <c r="C281" s="553"/>
      <c r="D281" s="553"/>
      <c r="E281" s="553"/>
      <c r="F281" s="553"/>
      <c r="G281" s="553"/>
      <c r="H281" s="553"/>
      <c r="I281" s="553"/>
      <c r="J281" s="553"/>
      <c r="K281" s="553"/>
      <c r="L281" s="553"/>
      <c r="M281" s="553"/>
      <c r="N281" s="553"/>
      <c r="O281" s="575"/>
      <c r="P281" s="557" t="s">
        <v>71</v>
      </c>
      <c r="Q281" s="558"/>
      <c r="R281" s="558"/>
      <c r="S281" s="558"/>
      <c r="T281" s="558"/>
      <c r="U281" s="558"/>
      <c r="V281" s="559"/>
      <c r="W281" s="37" t="s">
        <v>69</v>
      </c>
      <c r="X281" s="547">
        <f>IFERROR(SUM(X279:X279),"0")</f>
        <v>0</v>
      </c>
      <c r="Y281" s="547">
        <f>IFERROR(SUM(Y279:Y279),"0")</f>
        <v>0</v>
      </c>
      <c r="Z281" s="37"/>
      <c r="AA281" s="548"/>
      <c r="AB281" s="548"/>
      <c r="AC281" s="548"/>
    </row>
    <row r="282" spans="1:68" ht="16.5" hidden="1" customHeight="1" x14ac:dyDescent="0.25">
      <c r="A282" s="563" t="s">
        <v>445</v>
      </c>
      <c r="B282" s="553"/>
      <c r="C282" s="553"/>
      <c r="D282" s="553"/>
      <c r="E282" s="553"/>
      <c r="F282" s="553"/>
      <c r="G282" s="553"/>
      <c r="H282" s="553"/>
      <c r="I282" s="553"/>
      <c r="J282" s="553"/>
      <c r="K282" s="553"/>
      <c r="L282" s="553"/>
      <c r="M282" s="553"/>
      <c r="N282" s="553"/>
      <c r="O282" s="553"/>
      <c r="P282" s="553"/>
      <c r="Q282" s="553"/>
      <c r="R282" s="553"/>
      <c r="S282" s="553"/>
      <c r="T282" s="553"/>
      <c r="U282" s="553"/>
      <c r="V282" s="553"/>
      <c r="W282" s="553"/>
      <c r="X282" s="553"/>
      <c r="Y282" s="553"/>
      <c r="Z282" s="553"/>
      <c r="AA282" s="539"/>
      <c r="AB282" s="539"/>
      <c r="AC282" s="539"/>
    </row>
    <row r="283" spans="1:68" ht="14.25" hidden="1" customHeight="1" x14ac:dyDescent="0.25">
      <c r="A283" s="562" t="s">
        <v>101</v>
      </c>
      <c r="B283" s="553"/>
      <c r="C283" s="553"/>
      <c r="D283" s="553"/>
      <c r="E283" s="553"/>
      <c r="F283" s="553"/>
      <c r="G283" s="553"/>
      <c r="H283" s="553"/>
      <c r="I283" s="553"/>
      <c r="J283" s="553"/>
      <c r="K283" s="553"/>
      <c r="L283" s="553"/>
      <c r="M283" s="553"/>
      <c r="N283" s="553"/>
      <c r="O283" s="553"/>
      <c r="P283" s="553"/>
      <c r="Q283" s="553"/>
      <c r="R283" s="553"/>
      <c r="S283" s="553"/>
      <c r="T283" s="553"/>
      <c r="U283" s="553"/>
      <c r="V283" s="553"/>
      <c r="W283" s="553"/>
      <c r="X283" s="553"/>
      <c r="Y283" s="553"/>
      <c r="Z283" s="553"/>
      <c r="AA283" s="540"/>
      <c r="AB283" s="540"/>
      <c r="AC283" s="540"/>
    </row>
    <row r="284" spans="1:68" ht="27" hidden="1" customHeight="1" x14ac:dyDescent="0.25">
      <c r="A284" s="54" t="s">
        <v>446</v>
      </c>
      <c r="B284" s="54" t="s">
        <v>447</v>
      </c>
      <c r="C284" s="31">
        <v>4301011662</v>
      </c>
      <c r="D284" s="564">
        <v>4680115883703</v>
      </c>
      <c r="E284" s="565"/>
      <c r="F284" s="544">
        <v>1.35</v>
      </c>
      <c r="G284" s="32">
        <v>8</v>
      </c>
      <c r="H284" s="544">
        <v>10.8</v>
      </c>
      <c r="I284" s="544">
        <v>11.234999999999999</v>
      </c>
      <c r="J284" s="32">
        <v>64</v>
      </c>
      <c r="K284" s="32" t="s">
        <v>104</v>
      </c>
      <c r="L284" s="32"/>
      <c r="M284" s="33" t="s">
        <v>106</v>
      </c>
      <c r="N284" s="33"/>
      <c r="O284" s="32">
        <v>55</v>
      </c>
      <c r="P284" s="79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5"/>
      <c r="R284" s="555"/>
      <c r="S284" s="555"/>
      <c r="T284" s="556"/>
      <c r="U284" s="34"/>
      <c r="V284" s="34"/>
      <c r="W284" s="35" t="s">
        <v>69</v>
      </c>
      <c r="X284" s="545">
        <v>0</v>
      </c>
      <c r="Y284" s="546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74"/>
      <c r="B285" s="553"/>
      <c r="C285" s="553"/>
      <c r="D285" s="553"/>
      <c r="E285" s="553"/>
      <c r="F285" s="553"/>
      <c r="G285" s="553"/>
      <c r="H285" s="553"/>
      <c r="I285" s="553"/>
      <c r="J285" s="553"/>
      <c r="K285" s="553"/>
      <c r="L285" s="553"/>
      <c r="M285" s="553"/>
      <c r="N285" s="553"/>
      <c r="O285" s="575"/>
      <c r="P285" s="557" t="s">
        <v>71</v>
      </c>
      <c r="Q285" s="558"/>
      <c r="R285" s="558"/>
      <c r="S285" s="558"/>
      <c r="T285" s="558"/>
      <c r="U285" s="558"/>
      <c r="V285" s="559"/>
      <c r="W285" s="37" t="s">
        <v>72</v>
      </c>
      <c r="X285" s="547">
        <f>IFERROR(X284/H284,"0")</f>
        <v>0</v>
      </c>
      <c r="Y285" s="547">
        <f>IFERROR(Y284/H284,"0")</f>
        <v>0</v>
      </c>
      <c r="Z285" s="547">
        <f>IFERROR(IF(Z284="",0,Z284),"0")</f>
        <v>0</v>
      </c>
      <c r="AA285" s="548"/>
      <c r="AB285" s="548"/>
      <c r="AC285" s="548"/>
    </row>
    <row r="286" spans="1:68" hidden="1" x14ac:dyDescent="0.2">
      <c r="A286" s="553"/>
      <c r="B286" s="553"/>
      <c r="C286" s="553"/>
      <c r="D286" s="553"/>
      <c r="E286" s="553"/>
      <c r="F286" s="553"/>
      <c r="G286" s="553"/>
      <c r="H286" s="553"/>
      <c r="I286" s="553"/>
      <c r="J286" s="553"/>
      <c r="K286" s="553"/>
      <c r="L286" s="553"/>
      <c r="M286" s="553"/>
      <c r="N286" s="553"/>
      <c r="O286" s="575"/>
      <c r="P286" s="557" t="s">
        <v>71</v>
      </c>
      <c r="Q286" s="558"/>
      <c r="R286" s="558"/>
      <c r="S286" s="558"/>
      <c r="T286" s="558"/>
      <c r="U286" s="558"/>
      <c r="V286" s="559"/>
      <c r="W286" s="37" t="s">
        <v>69</v>
      </c>
      <c r="X286" s="547">
        <f>IFERROR(SUM(X284:X284),"0")</f>
        <v>0</v>
      </c>
      <c r="Y286" s="547">
        <f>IFERROR(SUM(Y284:Y284),"0")</f>
        <v>0</v>
      </c>
      <c r="Z286" s="37"/>
      <c r="AA286" s="548"/>
      <c r="AB286" s="548"/>
      <c r="AC286" s="548"/>
    </row>
    <row r="287" spans="1:68" ht="16.5" hidden="1" customHeight="1" x14ac:dyDescent="0.25">
      <c r="A287" s="563" t="s">
        <v>450</v>
      </c>
      <c r="B287" s="553"/>
      <c r="C287" s="553"/>
      <c r="D287" s="553"/>
      <c r="E287" s="553"/>
      <c r="F287" s="553"/>
      <c r="G287" s="553"/>
      <c r="H287" s="553"/>
      <c r="I287" s="553"/>
      <c r="J287" s="553"/>
      <c r="K287" s="553"/>
      <c r="L287" s="553"/>
      <c r="M287" s="553"/>
      <c r="N287" s="553"/>
      <c r="O287" s="553"/>
      <c r="P287" s="553"/>
      <c r="Q287" s="553"/>
      <c r="R287" s="553"/>
      <c r="S287" s="553"/>
      <c r="T287" s="553"/>
      <c r="U287" s="553"/>
      <c r="V287" s="553"/>
      <c r="W287" s="553"/>
      <c r="X287" s="553"/>
      <c r="Y287" s="553"/>
      <c r="Z287" s="553"/>
      <c r="AA287" s="539"/>
      <c r="AB287" s="539"/>
      <c r="AC287" s="539"/>
    </row>
    <row r="288" spans="1:68" ht="14.25" hidden="1" customHeight="1" x14ac:dyDescent="0.25">
      <c r="A288" s="562" t="s">
        <v>101</v>
      </c>
      <c r="B288" s="553"/>
      <c r="C288" s="553"/>
      <c r="D288" s="553"/>
      <c r="E288" s="553"/>
      <c r="F288" s="553"/>
      <c r="G288" s="553"/>
      <c r="H288" s="553"/>
      <c r="I288" s="553"/>
      <c r="J288" s="553"/>
      <c r="K288" s="553"/>
      <c r="L288" s="553"/>
      <c r="M288" s="553"/>
      <c r="N288" s="553"/>
      <c r="O288" s="553"/>
      <c r="P288" s="553"/>
      <c r="Q288" s="553"/>
      <c r="R288" s="553"/>
      <c r="S288" s="553"/>
      <c r="T288" s="553"/>
      <c r="U288" s="553"/>
      <c r="V288" s="553"/>
      <c r="W288" s="553"/>
      <c r="X288" s="553"/>
      <c r="Y288" s="553"/>
      <c r="Z288" s="553"/>
      <c r="AA288" s="540"/>
      <c r="AB288" s="540"/>
      <c r="AC288" s="540"/>
    </row>
    <row r="289" spans="1:68" ht="27" hidden="1" customHeight="1" x14ac:dyDescent="0.25">
      <c r="A289" s="54" t="s">
        <v>451</v>
      </c>
      <c r="B289" s="54" t="s">
        <v>452</v>
      </c>
      <c r="C289" s="31">
        <v>4301012126</v>
      </c>
      <c r="D289" s="564">
        <v>4607091386004</v>
      </c>
      <c r="E289" s="565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104</v>
      </c>
      <c r="L289" s="32"/>
      <c r="M289" s="33" t="s">
        <v>106</v>
      </c>
      <c r="N289" s="33"/>
      <c r="O289" s="32">
        <v>55</v>
      </c>
      <c r="P289" s="770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55"/>
      <c r="R289" s="555"/>
      <c r="S289" s="555"/>
      <c r="T289" s="556"/>
      <c r="U289" s="34"/>
      <c r="V289" s="34"/>
      <c r="W289" s="35" t="s">
        <v>69</v>
      </c>
      <c r="X289" s="545">
        <v>0</v>
      </c>
      <c r="Y289" s="546">
        <f t="shared" ref="Y289:Y294" si="2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 t="shared" ref="BM289:BM294" si="28">IFERROR(X289*I289/H289,"0")</f>
        <v>0</v>
      </c>
      <c r="BN289" s="64">
        <f t="shared" ref="BN289:BN294" si="29">IFERROR(Y289*I289/H289,"0")</f>
        <v>0</v>
      </c>
      <c r="BO289" s="64">
        <f t="shared" ref="BO289:BO294" si="30">IFERROR(1/J289*(X289/H289),"0")</f>
        <v>0</v>
      </c>
      <c r="BP289" s="64">
        <f t="shared" ref="BP289:BP294" si="31"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4301012024</v>
      </c>
      <c r="D290" s="564">
        <v>4680115885615</v>
      </c>
      <c r="E290" s="565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104</v>
      </c>
      <c r="L290" s="32"/>
      <c r="M290" s="33" t="s">
        <v>78</v>
      </c>
      <c r="N290" s="33"/>
      <c r="O290" s="32">
        <v>55</v>
      </c>
      <c r="P290" s="85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55"/>
      <c r="R290" s="555"/>
      <c r="S290" s="555"/>
      <c r="T290" s="556"/>
      <c r="U290" s="34"/>
      <c r="V290" s="34"/>
      <c r="W290" s="35" t="s">
        <v>69</v>
      </c>
      <c r="X290" s="545">
        <v>0</v>
      </c>
      <c r="Y290" s="546">
        <f t="shared" si="27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 t="shared" si="28"/>
        <v>0</v>
      </c>
      <c r="BN290" s="64">
        <f t="shared" si="29"/>
        <v>0</v>
      </c>
      <c r="BO290" s="64">
        <f t="shared" si="30"/>
        <v>0</v>
      </c>
      <c r="BP290" s="64">
        <f t="shared" si="31"/>
        <v>0</v>
      </c>
    </row>
    <row r="291" spans="1:68" ht="37.5" hidden="1" customHeight="1" x14ac:dyDescent="0.25">
      <c r="A291" s="54" t="s">
        <v>457</v>
      </c>
      <c r="B291" s="54" t="s">
        <v>458</v>
      </c>
      <c r="C291" s="31">
        <v>4301011858</v>
      </c>
      <c r="D291" s="564">
        <v>4680115885646</v>
      </c>
      <c r="E291" s="565"/>
      <c r="F291" s="544">
        <v>1.35</v>
      </c>
      <c r="G291" s="32">
        <v>8</v>
      </c>
      <c r="H291" s="544">
        <v>10.8</v>
      </c>
      <c r="I291" s="544">
        <v>11.234999999999999</v>
      </c>
      <c r="J291" s="32">
        <v>64</v>
      </c>
      <c r="K291" s="32" t="s">
        <v>104</v>
      </c>
      <c r="L291" s="32"/>
      <c r="M291" s="33" t="s">
        <v>106</v>
      </c>
      <c r="N291" s="33"/>
      <c r="O291" s="32">
        <v>55</v>
      </c>
      <c r="P291" s="5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55"/>
      <c r="R291" s="555"/>
      <c r="S291" s="555"/>
      <c r="T291" s="556"/>
      <c r="U291" s="34"/>
      <c r="V291" s="34"/>
      <c r="W291" s="35" t="s">
        <v>69</v>
      </c>
      <c r="X291" s="545">
        <v>0</v>
      </c>
      <c r="Y291" s="546">
        <f t="shared" si="27"/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hidden="1" customHeight="1" x14ac:dyDescent="0.25">
      <c r="A292" s="54" t="s">
        <v>460</v>
      </c>
      <c r="B292" s="54" t="s">
        <v>461</v>
      </c>
      <c r="C292" s="31">
        <v>4301012016</v>
      </c>
      <c r="D292" s="564">
        <v>4680115885554</v>
      </c>
      <c r="E292" s="565"/>
      <c r="F292" s="544">
        <v>1.35</v>
      </c>
      <c r="G292" s="32">
        <v>8</v>
      </c>
      <c r="H292" s="544">
        <v>10.8</v>
      </c>
      <c r="I292" s="544">
        <v>11.234999999999999</v>
      </c>
      <c r="J292" s="32">
        <v>64</v>
      </c>
      <c r="K292" s="32" t="s">
        <v>104</v>
      </c>
      <c r="L292" s="32"/>
      <c r="M292" s="33" t="s">
        <v>78</v>
      </c>
      <c r="N292" s="33"/>
      <c r="O292" s="32">
        <v>55</v>
      </c>
      <c r="P292" s="6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55"/>
      <c r="R292" s="555"/>
      <c r="S292" s="555"/>
      <c r="T292" s="556"/>
      <c r="U292" s="34"/>
      <c r="V292" s="34"/>
      <c r="W292" s="35" t="s">
        <v>69</v>
      </c>
      <c r="X292" s="545">
        <v>0</v>
      </c>
      <c r="Y292" s="546">
        <f t="shared" si="27"/>
        <v>0</v>
      </c>
      <c r="Z292" s="36" t="str">
        <f>IFERROR(IF(Y292=0,"",ROUNDUP(Y292/H292,0)*0.01898),"")</f>
        <v/>
      </c>
      <c r="AA292" s="56"/>
      <c r="AB292" s="57"/>
      <c r="AC292" s="335" t="s">
        <v>462</v>
      </c>
      <c r="AG292" s="64"/>
      <c r="AJ292" s="68"/>
      <c r="AK292" s="68">
        <v>0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ht="27" hidden="1" customHeight="1" x14ac:dyDescent="0.25">
      <c r="A293" s="54" t="s">
        <v>463</v>
      </c>
      <c r="B293" s="54" t="s">
        <v>464</v>
      </c>
      <c r="C293" s="31">
        <v>4301011857</v>
      </c>
      <c r="D293" s="564">
        <v>4680115885622</v>
      </c>
      <c r="E293" s="565"/>
      <c r="F293" s="544">
        <v>0.4</v>
      </c>
      <c r="G293" s="32">
        <v>10</v>
      </c>
      <c r="H293" s="544">
        <v>4</v>
      </c>
      <c r="I293" s="544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59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55"/>
      <c r="R293" s="555"/>
      <c r="S293" s="555"/>
      <c r="T293" s="556"/>
      <c r="U293" s="34"/>
      <c r="V293" s="34"/>
      <c r="W293" s="35" t="s">
        <v>69</v>
      </c>
      <c r="X293" s="545">
        <v>0</v>
      </c>
      <c r="Y293" s="546">
        <f t="shared" si="27"/>
        <v>0</v>
      </c>
      <c r="Z293" s="36" t="str">
        <f>IFERROR(IF(Y293=0,"",ROUNDUP(Y293/H293,0)*0.00902),"")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si="28"/>
        <v>0</v>
      </c>
      <c r="BN293" s="64">
        <f t="shared" si="29"/>
        <v>0</v>
      </c>
      <c r="BO293" s="64">
        <f t="shared" si="30"/>
        <v>0</v>
      </c>
      <c r="BP293" s="64">
        <f t="shared" si="31"/>
        <v>0</v>
      </c>
    </row>
    <row r="294" spans="1:68" ht="27" hidden="1" customHeight="1" x14ac:dyDescent="0.25">
      <c r="A294" s="54" t="s">
        <v>465</v>
      </c>
      <c r="B294" s="54" t="s">
        <v>466</v>
      </c>
      <c r="C294" s="31">
        <v>4301011859</v>
      </c>
      <c r="D294" s="564">
        <v>4680115885608</v>
      </c>
      <c r="E294" s="565"/>
      <c r="F294" s="544">
        <v>0.4</v>
      </c>
      <c r="G294" s="32">
        <v>10</v>
      </c>
      <c r="H294" s="544">
        <v>4</v>
      </c>
      <c r="I294" s="544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60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55"/>
      <c r="R294" s="555"/>
      <c r="S294" s="555"/>
      <c r="T294" s="556"/>
      <c r="U294" s="34"/>
      <c r="V294" s="34"/>
      <c r="W294" s="35" t="s">
        <v>69</v>
      </c>
      <c r="X294" s="545">
        <v>0</v>
      </c>
      <c r="Y294" s="546">
        <f t="shared" si="27"/>
        <v>0</v>
      </c>
      <c r="Z294" s="36" t="str">
        <f>IFERROR(IF(Y294=0,"",ROUNDUP(Y294/H294,0)*0.00902),"")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28"/>
        <v>0</v>
      </c>
      <c r="BN294" s="64">
        <f t="shared" si="29"/>
        <v>0</v>
      </c>
      <c r="BO294" s="64">
        <f t="shared" si="30"/>
        <v>0</v>
      </c>
      <c r="BP294" s="64">
        <f t="shared" si="31"/>
        <v>0</v>
      </c>
    </row>
    <row r="295" spans="1:68" hidden="1" x14ac:dyDescent="0.2">
      <c r="A295" s="574"/>
      <c r="B295" s="553"/>
      <c r="C295" s="553"/>
      <c r="D295" s="553"/>
      <c r="E295" s="553"/>
      <c r="F295" s="553"/>
      <c r="G295" s="553"/>
      <c r="H295" s="553"/>
      <c r="I295" s="553"/>
      <c r="J295" s="553"/>
      <c r="K295" s="553"/>
      <c r="L295" s="553"/>
      <c r="M295" s="553"/>
      <c r="N295" s="553"/>
      <c r="O295" s="575"/>
      <c r="P295" s="557" t="s">
        <v>71</v>
      </c>
      <c r="Q295" s="558"/>
      <c r="R295" s="558"/>
      <c r="S295" s="558"/>
      <c r="T295" s="558"/>
      <c r="U295" s="558"/>
      <c r="V295" s="559"/>
      <c r="W295" s="37" t="s">
        <v>72</v>
      </c>
      <c r="X295" s="547">
        <f>IFERROR(X289/H289,"0")+IFERROR(X290/H290,"0")+IFERROR(X291/H291,"0")+IFERROR(X292/H292,"0")+IFERROR(X293/H293,"0")+IFERROR(X294/H294,"0")</f>
        <v>0</v>
      </c>
      <c r="Y295" s="547">
        <f>IFERROR(Y289/H289,"0")+IFERROR(Y290/H290,"0")+IFERROR(Y291/H291,"0")+IFERROR(Y292/H292,"0")+IFERROR(Y293/H293,"0")+IFERROR(Y294/H294,"0")</f>
        <v>0</v>
      </c>
      <c r="Z295" s="547">
        <f>IFERROR(IF(Z289="",0,Z289),"0")+IFERROR(IF(Z290="",0,Z290),"0")+IFERROR(IF(Z291="",0,Z291),"0")+IFERROR(IF(Z292="",0,Z292),"0")+IFERROR(IF(Z293="",0,Z293),"0")+IFERROR(IF(Z294="",0,Z294),"0")</f>
        <v>0</v>
      </c>
      <c r="AA295" s="548"/>
      <c r="AB295" s="548"/>
      <c r="AC295" s="548"/>
    </row>
    <row r="296" spans="1:68" hidden="1" x14ac:dyDescent="0.2">
      <c r="A296" s="553"/>
      <c r="B296" s="553"/>
      <c r="C296" s="553"/>
      <c r="D296" s="553"/>
      <c r="E296" s="553"/>
      <c r="F296" s="553"/>
      <c r="G296" s="553"/>
      <c r="H296" s="553"/>
      <c r="I296" s="553"/>
      <c r="J296" s="553"/>
      <c r="K296" s="553"/>
      <c r="L296" s="553"/>
      <c r="M296" s="553"/>
      <c r="N296" s="553"/>
      <c r="O296" s="575"/>
      <c r="P296" s="557" t="s">
        <v>71</v>
      </c>
      <c r="Q296" s="558"/>
      <c r="R296" s="558"/>
      <c r="S296" s="558"/>
      <c r="T296" s="558"/>
      <c r="U296" s="558"/>
      <c r="V296" s="559"/>
      <c r="W296" s="37" t="s">
        <v>69</v>
      </c>
      <c r="X296" s="547">
        <f>IFERROR(SUM(X289:X294),"0")</f>
        <v>0</v>
      </c>
      <c r="Y296" s="547">
        <f>IFERROR(SUM(Y289:Y294),"0")</f>
        <v>0</v>
      </c>
      <c r="Z296" s="37"/>
      <c r="AA296" s="548"/>
      <c r="AB296" s="548"/>
      <c r="AC296" s="548"/>
    </row>
    <row r="297" spans="1:68" ht="14.25" hidden="1" customHeight="1" x14ac:dyDescent="0.25">
      <c r="A297" s="562" t="s">
        <v>64</v>
      </c>
      <c r="B297" s="553"/>
      <c r="C297" s="553"/>
      <c r="D297" s="553"/>
      <c r="E297" s="553"/>
      <c r="F297" s="553"/>
      <c r="G297" s="553"/>
      <c r="H297" s="553"/>
      <c r="I297" s="553"/>
      <c r="J297" s="553"/>
      <c r="K297" s="553"/>
      <c r="L297" s="553"/>
      <c r="M297" s="553"/>
      <c r="N297" s="553"/>
      <c r="O297" s="553"/>
      <c r="P297" s="553"/>
      <c r="Q297" s="553"/>
      <c r="R297" s="553"/>
      <c r="S297" s="553"/>
      <c r="T297" s="553"/>
      <c r="U297" s="553"/>
      <c r="V297" s="553"/>
      <c r="W297" s="553"/>
      <c r="X297" s="553"/>
      <c r="Y297" s="553"/>
      <c r="Z297" s="553"/>
      <c r="AA297" s="540"/>
      <c r="AB297" s="540"/>
      <c r="AC297" s="540"/>
    </row>
    <row r="298" spans="1:68" ht="27" hidden="1" customHeight="1" x14ac:dyDescent="0.25">
      <c r="A298" s="54" t="s">
        <v>468</v>
      </c>
      <c r="B298" s="54" t="s">
        <v>469</v>
      </c>
      <c r="C298" s="31">
        <v>4301030878</v>
      </c>
      <c r="D298" s="564">
        <v>4607091387193</v>
      </c>
      <c r="E298" s="565"/>
      <c r="F298" s="544">
        <v>0.7</v>
      </c>
      <c r="G298" s="32">
        <v>6</v>
      </c>
      <c r="H298" s="544">
        <v>4.2</v>
      </c>
      <c r="I298" s="544">
        <v>4.47</v>
      </c>
      <c r="J298" s="32">
        <v>132</v>
      </c>
      <c r="K298" s="32" t="s">
        <v>110</v>
      </c>
      <c r="L298" s="32"/>
      <c r="M298" s="33" t="s">
        <v>68</v>
      </c>
      <c r="N298" s="33"/>
      <c r="O298" s="32">
        <v>35</v>
      </c>
      <c r="P298" s="6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55"/>
      <c r="R298" s="555"/>
      <c r="S298" s="555"/>
      <c r="T298" s="556"/>
      <c r="U298" s="34"/>
      <c r="V298" s="34"/>
      <c r="W298" s="35" t="s">
        <v>69</v>
      </c>
      <c r="X298" s="545">
        <v>0</v>
      </c>
      <c r="Y298" s="546">
        <f t="shared" ref="Y298:Y304" si="3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ref="BM298:BM304" si="33">IFERROR(X298*I298/H298,"0")</f>
        <v>0</v>
      </c>
      <c r="BN298" s="64">
        <f t="shared" ref="BN298:BN304" si="34">IFERROR(Y298*I298/H298,"0")</f>
        <v>0</v>
      </c>
      <c r="BO298" s="64">
        <f t="shared" ref="BO298:BO304" si="35">IFERROR(1/J298*(X298/H298),"0")</f>
        <v>0</v>
      </c>
      <c r="BP298" s="64">
        <f t="shared" ref="BP298:BP304" si="36">IFERROR(1/J298*(Y298/H298),"0")</f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4301031153</v>
      </c>
      <c r="D299" s="564">
        <v>4607091387230</v>
      </c>
      <c r="E299" s="565"/>
      <c r="F299" s="544">
        <v>0.7</v>
      </c>
      <c r="G299" s="32">
        <v>6</v>
      </c>
      <c r="H299" s="544">
        <v>4.2</v>
      </c>
      <c r="I299" s="544">
        <v>4.47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40</v>
      </c>
      <c r="P299" s="7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55"/>
      <c r="R299" s="555"/>
      <c r="S299" s="555"/>
      <c r="T299" s="556"/>
      <c r="U299" s="34"/>
      <c r="V299" s="34"/>
      <c r="W299" s="35" t="s">
        <v>69</v>
      </c>
      <c r="X299" s="545">
        <v>0</v>
      </c>
      <c r="Y299" s="546">
        <f t="shared" si="32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4301031154</v>
      </c>
      <c r="D300" s="564">
        <v>4607091387292</v>
      </c>
      <c r="E300" s="565"/>
      <c r="F300" s="544">
        <v>0.73</v>
      </c>
      <c r="G300" s="32">
        <v>6</v>
      </c>
      <c r="H300" s="544">
        <v>4.38</v>
      </c>
      <c r="I300" s="544">
        <v>4.6500000000000004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45</v>
      </c>
      <c r="P300" s="76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55"/>
      <c r="R300" s="555"/>
      <c r="S300" s="555"/>
      <c r="T300" s="556"/>
      <c r="U300" s="34"/>
      <c r="V300" s="34"/>
      <c r="W300" s="35" t="s">
        <v>69</v>
      </c>
      <c r="X300" s="545">
        <v>0</v>
      </c>
      <c r="Y300" s="546">
        <f t="shared" si="32"/>
        <v>0</v>
      </c>
      <c r="Z300" s="36" t="str">
        <f>IFERROR(IF(Y300=0,"",ROUNDUP(Y300/H300,0)*0.00902),"")</f>
        <v/>
      </c>
      <c r="AA300" s="56"/>
      <c r="AB300" s="57"/>
      <c r="AC300" s="345" t="s">
        <v>476</v>
      </c>
      <c r="AG300" s="64"/>
      <c r="AJ300" s="68"/>
      <c r="AK300" s="68">
        <v>0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hidden="1" customHeight="1" x14ac:dyDescent="0.25">
      <c r="A301" s="54" t="s">
        <v>477</v>
      </c>
      <c r="B301" s="54" t="s">
        <v>478</v>
      </c>
      <c r="C301" s="31">
        <v>4301031152</v>
      </c>
      <c r="D301" s="564">
        <v>4607091387285</v>
      </c>
      <c r="E301" s="565"/>
      <c r="F301" s="544">
        <v>0.35</v>
      </c>
      <c r="G301" s="32">
        <v>6</v>
      </c>
      <c r="H301" s="544">
        <v>2.1</v>
      </c>
      <c r="I301" s="544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6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55"/>
      <c r="R301" s="555"/>
      <c r="S301" s="555"/>
      <c r="T301" s="556"/>
      <c r="U301" s="34"/>
      <c r="V301" s="34"/>
      <c r="W301" s="35" t="s">
        <v>69</v>
      </c>
      <c r="X301" s="545">
        <v>0</v>
      </c>
      <c r="Y301" s="546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4301031305</v>
      </c>
      <c r="D302" s="564">
        <v>4607091389845</v>
      </c>
      <c r="E302" s="565"/>
      <c r="F302" s="544">
        <v>0.35</v>
      </c>
      <c r="G302" s="32">
        <v>6</v>
      </c>
      <c r="H302" s="544">
        <v>2.1</v>
      </c>
      <c r="I302" s="544">
        <v>2.2000000000000002</v>
      </c>
      <c r="J302" s="32">
        <v>234</v>
      </c>
      <c r="K302" s="32" t="s">
        <v>67</v>
      </c>
      <c r="L302" s="32" t="s">
        <v>270</v>
      </c>
      <c r="M302" s="33" t="s">
        <v>68</v>
      </c>
      <c r="N302" s="33"/>
      <c r="O302" s="32">
        <v>40</v>
      </c>
      <c r="P302" s="86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55"/>
      <c r="R302" s="555"/>
      <c r="S302" s="555"/>
      <c r="T302" s="556"/>
      <c r="U302" s="34"/>
      <c r="V302" s="34"/>
      <c r="W302" s="35" t="s">
        <v>69</v>
      </c>
      <c r="X302" s="545">
        <v>0</v>
      </c>
      <c r="Y302" s="546">
        <f t="shared" si="32"/>
        <v>0</v>
      </c>
      <c r="Z302" s="36" t="str">
        <f>IFERROR(IF(Y302=0,"",ROUNDUP(Y302/H302,0)*0.00502),"")</f>
        <v/>
      </c>
      <c r="AA302" s="56"/>
      <c r="AB302" s="57"/>
      <c r="AC302" s="349" t="s">
        <v>481</v>
      </c>
      <c r="AG302" s="64"/>
      <c r="AJ302" s="68" t="s">
        <v>80</v>
      </c>
      <c r="AK302" s="68">
        <v>37.799999999999997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ht="27" hidden="1" customHeight="1" x14ac:dyDescent="0.25">
      <c r="A303" s="54" t="s">
        <v>482</v>
      </c>
      <c r="B303" s="54" t="s">
        <v>483</v>
      </c>
      <c r="C303" s="31">
        <v>4301031306</v>
      </c>
      <c r="D303" s="564">
        <v>4680115882881</v>
      </c>
      <c r="E303" s="565"/>
      <c r="F303" s="544">
        <v>0.28000000000000003</v>
      </c>
      <c r="G303" s="32">
        <v>6</v>
      </c>
      <c r="H303" s="544">
        <v>1.68</v>
      </c>
      <c r="I303" s="544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5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55"/>
      <c r="R303" s="555"/>
      <c r="S303" s="555"/>
      <c r="T303" s="556"/>
      <c r="U303" s="34"/>
      <c r="V303" s="34"/>
      <c r="W303" s="35" t="s">
        <v>69</v>
      </c>
      <c r="X303" s="545">
        <v>0</v>
      </c>
      <c r="Y303" s="546">
        <f t="shared" si="32"/>
        <v>0</v>
      </c>
      <c r="Z303" s="36" t="str">
        <f>IFERROR(IF(Y303=0,"",ROUNDUP(Y303/H303,0)*0.00502),"")</f>
        <v/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33"/>
        <v>0</v>
      </c>
      <c r="BN303" s="64">
        <f t="shared" si="34"/>
        <v>0</v>
      </c>
      <c r="BO303" s="64">
        <f t="shared" si="35"/>
        <v>0</v>
      </c>
      <c r="BP303" s="64">
        <f t="shared" si="36"/>
        <v>0</v>
      </c>
    </row>
    <row r="304" spans="1:68" ht="27" hidden="1" customHeight="1" x14ac:dyDescent="0.25">
      <c r="A304" s="54" t="s">
        <v>484</v>
      </c>
      <c r="B304" s="54" t="s">
        <v>485</v>
      </c>
      <c r="C304" s="31">
        <v>4301031066</v>
      </c>
      <c r="D304" s="564">
        <v>4607091383836</v>
      </c>
      <c r="E304" s="565"/>
      <c r="F304" s="544">
        <v>0.3</v>
      </c>
      <c r="G304" s="32">
        <v>6</v>
      </c>
      <c r="H304" s="544">
        <v>1.8</v>
      </c>
      <c r="I304" s="544">
        <v>2.028</v>
      </c>
      <c r="J304" s="32">
        <v>182</v>
      </c>
      <c r="K304" s="32" t="s">
        <v>76</v>
      </c>
      <c r="L304" s="32" t="s">
        <v>77</v>
      </c>
      <c r="M304" s="33" t="s">
        <v>68</v>
      </c>
      <c r="N304" s="33"/>
      <c r="O304" s="32">
        <v>40</v>
      </c>
      <c r="P304" s="72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55"/>
      <c r="R304" s="555"/>
      <c r="S304" s="555"/>
      <c r="T304" s="556"/>
      <c r="U304" s="34"/>
      <c r="V304" s="34"/>
      <c r="W304" s="35" t="s">
        <v>69</v>
      </c>
      <c r="X304" s="545">
        <v>0</v>
      </c>
      <c r="Y304" s="546">
        <f t="shared" si="32"/>
        <v>0</v>
      </c>
      <c r="Z304" s="36" t="str">
        <f>IFERROR(IF(Y304=0,"",ROUNDUP(Y304/H304,0)*0.00651),"")</f>
        <v/>
      </c>
      <c r="AA304" s="56"/>
      <c r="AB304" s="57"/>
      <c r="AC304" s="353" t="s">
        <v>486</v>
      </c>
      <c r="AG304" s="64"/>
      <c r="AJ304" s="68" t="s">
        <v>80</v>
      </c>
      <c r="AK304" s="68">
        <v>25.2</v>
      </c>
      <c r="BB304" s="354" t="s">
        <v>1</v>
      </c>
      <c r="BM304" s="64">
        <f t="shared" si="33"/>
        <v>0</v>
      </c>
      <c r="BN304" s="64">
        <f t="shared" si="34"/>
        <v>0</v>
      </c>
      <c r="BO304" s="64">
        <f t="shared" si="35"/>
        <v>0</v>
      </c>
      <c r="BP304" s="64">
        <f t="shared" si="36"/>
        <v>0</v>
      </c>
    </row>
    <row r="305" spans="1:68" hidden="1" x14ac:dyDescent="0.2">
      <c r="A305" s="574"/>
      <c r="B305" s="553"/>
      <c r="C305" s="553"/>
      <c r="D305" s="553"/>
      <c r="E305" s="553"/>
      <c r="F305" s="553"/>
      <c r="G305" s="553"/>
      <c r="H305" s="553"/>
      <c r="I305" s="553"/>
      <c r="J305" s="553"/>
      <c r="K305" s="553"/>
      <c r="L305" s="553"/>
      <c r="M305" s="553"/>
      <c r="N305" s="553"/>
      <c r="O305" s="575"/>
      <c r="P305" s="557" t="s">
        <v>71</v>
      </c>
      <c r="Q305" s="558"/>
      <c r="R305" s="558"/>
      <c r="S305" s="558"/>
      <c r="T305" s="558"/>
      <c r="U305" s="558"/>
      <c r="V305" s="559"/>
      <c r="W305" s="37" t="s">
        <v>72</v>
      </c>
      <c r="X305" s="547">
        <f>IFERROR(X298/H298,"0")+IFERROR(X299/H299,"0")+IFERROR(X300/H300,"0")+IFERROR(X301/H301,"0")+IFERROR(X302/H302,"0")+IFERROR(X303/H303,"0")+IFERROR(X304/H304,"0")</f>
        <v>0</v>
      </c>
      <c r="Y305" s="547">
        <f>IFERROR(Y298/H298,"0")+IFERROR(Y299/H299,"0")+IFERROR(Y300/H300,"0")+IFERROR(Y301/H301,"0")+IFERROR(Y302/H302,"0")+IFERROR(Y303/H303,"0")+IFERROR(Y304/H304,"0")</f>
        <v>0</v>
      </c>
      <c r="Z305" s="547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48"/>
      <c r="AB305" s="548"/>
      <c r="AC305" s="548"/>
    </row>
    <row r="306" spans="1:68" hidden="1" x14ac:dyDescent="0.2">
      <c r="A306" s="553"/>
      <c r="B306" s="553"/>
      <c r="C306" s="553"/>
      <c r="D306" s="553"/>
      <c r="E306" s="553"/>
      <c r="F306" s="553"/>
      <c r="G306" s="553"/>
      <c r="H306" s="553"/>
      <c r="I306" s="553"/>
      <c r="J306" s="553"/>
      <c r="K306" s="553"/>
      <c r="L306" s="553"/>
      <c r="M306" s="553"/>
      <c r="N306" s="553"/>
      <c r="O306" s="575"/>
      <c r="P306" s="557" t="s">
        <v>71</v>
      </c>
      <c r="Q306" s="558"/>
      <c r="R306" s="558"/>
      <c r="S306" s="558"/>
      <c r="T306" s="558"/>
      <c r="U306" s="558"/>
      <c r="V306" s="559"/>
      <c r="W306" s="37" t="s">
        <v>69</v>
      </c>
      <c r="X306" s="547">
        <f>IFERROR(SUM(X298:X304),"0")</f>
        <v>0</v>
      </c>
      <c r="Y306" s="547">
        <f>IFERROR(SUM(Y298:Y304),"0")</f>
        <v>0</v>
      </c>
      <c r="Z306" s="37"/>
      <c r="AA306" s="548"/>
      <c r="AB306" s="548"/>
      <c r="AC306" s="548"/>
    </row>
    <row r="307" spans="1:68" ht="14.25" hidden="1" customHeight="1" x14ac:dyDescent="0.25">
      <c r="A307" s="562" t="s">
        <v>73</v>
      </c>
      <c r="B307" s="553"/>
      <c r="C307" s="553"/>
      <c r="D307" s="553"/>
      <c r="E307" s="553"/>
      <c r="F307" s="553"/>
      <c r="G307" s="553"/>
      <c r="H307" s="553"/>
      <c r="I307" s="553"/>
      <c r="J307" s="553"/>
      <c r="K307" s="553"/>
      <c r="L307" s="553"/>
      <c r="M307" s="553"/>
      <c r="N307" s="553"/>
      <c r="O307" s="553"/>
      <c r="P307" s="553"/>
      <c r="Q307" s="553"/>
      <c r="R307" s="553"/>
      <c r="S307" s="553"/>
      <c r="T307" s="553"/>
      <c r="U307" s="553"/>
      <c r="V307" s="553"/>
      <c r="W307" s="553"/>
      <c r="X307" s="553"/>
      <c r="Y307" s="553"/>
      <c r="Z307" s="553"/>
      <c r="AA307" s="540"/>
      <c r="AB307" s="540"/>
      <c r="AC307" s="540"/>
    </row>
    <row r="308" spans="1:68" ht="27" hidden="1" customHeight="1" x14ac:dyDescent="0.25">
      <c r="A308" s="54" t="s">
        <v>487</v>
      </c>
      <c r="B308" s="54" t="s">
        <v>488</v>
      </c>
      <c r="C308" s="31">
        <v>4301051100</v>
      </c>
      <c r="D308" s="564">
        <v>4607091387766</v>
      </c>
      <c r="E308" s="565"/>
      <c r="F308" s="544">
        <v>1.3</v>
      </c>
      <c r="G308" s="32">
        <v>6</v>
      </c>
      <c r="H308" s="544">
        <v>7.8</v>
      </c>
      <c r="I308" s="544">
        <v>8.3130000000000006</v>
      </c>
      <c r="J308" s="32">
        <v>64</v>
      </c>
      <c r="K308" s="32" t="s">
        <v>104</v>
      </c>
      <c r="L308" s="32"/>
      <c r="M308" s="33" t="s">
        <v>78</v>
      </c>
      <c r="N308" s="33"/>
      <c r="O308" s="32">
        <v>40</v>
      </c>
      <c r="P308" s="7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55"/>
      <c r="R308" s="555"/>
      <c r="S308" s="555"/>
      <c r="T308" s="556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4301051818</v>
      </c>
      <c r="D309" s="564">
        <v>4607091387957</v>
      </c>
      <c r="E309" s="565"/>
      <c r="F309" s="544">
        <v>1.3</v>
      </c>
      <c r="G309" s="32">
        <v>6</v>
      </c>
      <c r="H309" s="544">
        <v>7.8</v>
      </c>
      <c r="I309" s="544">
        <v>8.3190000000000008</v>
      </c>
      <c r="J309" s="32">
        <v>64</v>
      </c>
      <c r="K309" s="32" t="s">
        <v>104</v>
      </c>
      <c r="L309" s="32"/>
      <c r="M309" s="33" t="s">
        <v>78</v>
      </c>
      <c r="N309" s="33"/>
      <c r="O309" s="32">
        <v>40</v>
      </c>
      <c r="P309" s="7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55"/>
      <c r="R309" s="555"/>
      <c r="S309" s="555"/>
      <c r="T309" s="556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4301051819</v>
      </c>
      <c r="D310" s="564">
        <v>4607091387964</v>
      </c>
      <c r="E310" s="565"/>
      <c r="F310" s="544">
        <v>1.35</v>
      </c>
      <c r="G310" s="32">
        <v>6</v>
      </c>
      <c r="H310" s="544">
        <v>8.1</v>
      </c>
      <c r="I310" s="544">
        <v>8.6010000000000009</v>
      </c>
      <c r="J310" s="32">
        <v>64</v>
      </c>
      <c r="K310" s="32" t="s">
        <v>104</v>
      </c>
      <c r="L310" s="32"/>
      <c r="M310" s="33" t="s">
        <v>78</v>
      </c>
      <c r="N310" s="33"/>
      <c r="O310" s="32">
        <v>40</v>
      </c>
      <c r="P310" s="75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55"/>
      <c r="R310" s="555"/>
      <c r="S310" s="555"/>
      <c r="T310" s="556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4301051734</v>
      </c>
      <c r="D311" s="564">
        <v>4680115884588</v>
      </c>
      <c r="E311" s="565"/>
      <c r="F311" s="544">
        <v>0.5</v>
      </c>
      <c r="G311" s="32">
        <v>6</v>
      </c>
      <c r="H311" s="544">
        <v>3</v>
      </c>
      <c r="I311" s="544">
        <v>3.246</v>
      </c>
      <c r="J311" s="32">
        <v>182</v>
      </c>
      <c r="K311" s="32" t="s">
        <v>76</v>
      </c>
      <c r="L311" s="32"/>
      <c r="M311" s="33" t="s">
        <v>78</v>
      </c>
      <c r="N311" s="33"/>
      <c r="O311" s="32">
        <v>40</v>
      </c>
      <c r="P311" s="7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55"/>
      <c r="R311" s="555"/>
      <c r="S311" s="555"/>
      <c r="T311" s="556"/>
      <c r="U311" s="34"/>
      <c r="V311" s="34"/>
      <c r="W311" s="35" t="s">
        <v>69</v>
      </c>
      <c r="X311" s="545">
        <v>0</v>
      </c>
      <c r="Y311" s="546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499</v>
      </c>
      <c r="B312" s="54" t="s">
        <v>500</v>
      </c>
      <c r="C312" s="31">
        <v>4301051578</v>
      </c>
      <c r="D312" s="564">
        <v>4607091387513</v>
      </c>
      <c r="E312" s="565"/>
      <c r="F312" s="544">
        <v>0.45</v>
      </c>
      <c r="G312" s="32">
        <v>6</v>
      </c>
      <c r="H312" s="544">
        <v>2.7</v>
      </c>
      <c r="I312" s="544">
        <v>2.9580000000000002</v>
      </c>
      <c r="J312" s="32">
        <v>182</v>
      </c>
      <c r="K312" s="32" t="s">
        <v>76</v>
      </c>
      <c r="L312" s="32"/>
      <c r="M312" s="33" t="s">
        <v>86</v>
      </c>
      <c r="N312" s="33"/>
      <c r="O312" s="32">
        <v>40</v>
      </c>
      <c r="P312" s="8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55"/>
      <c r="R312" s="555"/>
      <c r="S312" s="555"/>
      <c r="T312" s="556"/>
      <c r="U312" s="34"/>
      <c r="V312" s="34"/>
      <c r="W312" s="35" t="s">
        <v>69</v>
      </c>
      <c r="X312" s="545">
        <v>0</v>
      </c>
      <c r="Y312" s="546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501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74"/>
      <c r="B313" s="553"/>
      <c r="C313" s="553"/>
      <c r="D313" s="553"/>
      <c r="E313" s="553"/>
      <c r="F313" s="553"/>
      <c r="G313" s="553"/>
      <c r="H313" s="553"/>
      <c r="I313" s="553"/>
      <c r="J313" s="553"/>
      <c r="K313" s="553"/>
      <c r="L313" s="553"/>
      <c r="M313" s="553"/>
      <c r="N313" s="553"/>
      <c r="O313" s="575"/>
      <c r="P313" s="557" t="s">
        <v>71</v>
      </c>
      <c r="Q313" s="558"/>
      <c r="R313" s="558"/>
      <c r="S313" s="558"/>
      <c r="T313" s="558"/>
      <c r="U313" s="558"/>
      <c r="V313" s="559"/>
      <c r="W313" s="37" t="s">
        <v>72</v>
      </c>
      <c r="X313" s="547">
        <f>IFERROR(X308/H308,"0")+IFERROR(X309/H309,"0")+IFERROR(X310/H310,"0")+IFERROR(X311/H311,"0")+IFERROR(X312/H312,"0")</f>
        <v>0</v>
      </c>
      <c r="Y313" s="547">
        <f>IFERROR(Y308/H308,"0")+IFERROR(Y309/H309,"0")+IFERROR(Y310/H310,"0")+IFERROR(Y311/H311,"0")+IFERROR(Y312/H312,"0")</f>
        <v>0</v>
      </c>
      <c r="Z313" s="547">
        <f>IFERROR(IF(Z308="",0,Z308),"0")+IFERROR(IF(Z309="",0,Z309),"0")+IFERROR(IF(Z310="",0,Z310),"0")+IFERROR(IF(Z311="",0,Z311),"0")+IFERROR(IF(Z312="",0,Z312),"0")</f>
        <v>0</v>
      </c>
      <c r="AA313" s="548"/>
      <c r="AB313" s="548"/>
      <c r="AC313" s="548"/>
    </row>
    <row r="314" spans="1:68" hidden="1" x14ac:dyDescent="0.2">
      <c r="A314" s="553"/>
      <c r="B314" s="553"/>
      <c r="C314" s="553"/>
      <c r="D314" s="553"/>
      <c r="E314" s="553"/>
      <c r="F314" s="553"/>
      <c r="G314" s="553"/>
      <c r="H314" s="553"/>
      <c r="I314" s="553"/>
      <c r="J314" s="553"/>
      <c r="K314" s="553"/>
      <c r="L314" s="553"/>
      <c r="M314" s="553"/>
      <c r="N314" s="553"/>
      <c r="O314" s="575"/>
      <c r="P314" s="557" t="s">
        <v>71</v>
      </c>
      <c r="Q314" s="558"/>
      <c r="R314" s="558"/>
      <c r="S314" s="558"/>
      <c r="T314" s="558"/>
      <c r="U314" s="558"/>
      <c r="V314" s="559"/>
      <c r="W314" s="37" t="s">
        <v>69</v>
      </c>
      <c r="X314" s="547">
        <f>IFERROR(SUM(X308:X312),"0")</f>
        <v>0</v>
      </c>
      <c r="Y314" s="547">
        <f>IFERROR(SUM(Y308:Y312),"0")</f>
        <v>0</v>
      </c>
      <c r="Z314" s="37"/>
      <c r="AA314" s="548"/>
      <c r="AB314" s="548"/>
      <c r="AC314" s="548"/>
    </row>
    <row r="315" spans="1:68" ht="14.25" hidden="1" customHeight="1" x14ac:dyDescent="0.25">
      <c r="A315" s="562" t="s">
        <v>167</v>
      </c>
      <c r="B315" s="553"/>
      <c r="C315" s="553"/>
      <c r="D315" s="553"/>
      <c r="E315" s="553"/>
      <c r="F315" s="553"/>
      <c r="G315" s="553"/>
      <c r="H315" s="553"/>
      <c r="I315" s="553"/>
      <c r="J315" s="553"/>
      <c r="K315" s="553"/>
      <c r="L315" s="553"/>
      <c r="M315" s="553"/>
      <c r="N315" s="553"/>
      <c r="O315" s="553"/>
      <c r="P315" s="553"/>
      <c r="Q315" s="553"/>
      <c r="R315" s="553"/>
      <c r="S315" s="553"/>
      <c r="T315" s="553"/>
      <c r="U315" s="553"/>
      <c r="V315" s="553"/>
      <c r="W315" s="553"/>
      <c r="X315" s="553"/>
      <c r="Y315" s="553"/>
      <c r="Z315" s="553"/>
      <c r="AA315" s="540"/>
      <c r="AB315" s="540"/>
      <c r="AC315" s="540"/>
    </row>
    <row r="316" spans="1:68" ht="27" hidden="1" customHeight="1" x14ac:dyDescent="0.25">
      <c r="A316" s="54" t="s">
        <v>502</v>
      </c>
      <c r="B316" s="54" t="s">
        <v>503</v>
      </c>
      <c r="C316" s="31">
        <v>4301060387</v>
      </c>
      <c r="D316" s="564">
        <v>4607091380880</v>
      </c>
      <c r="E316" s="565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104</v>
      </c>
      <c r="L316" s="32" t="s">
        <v>105</v>
      </c>
      <c r="M316" s="33" t="s">
        <v>78</v>
      </c>
      <c r="N316" s="33"/>
      <c r="O316" s="32">
        <v>30</v>
      </c>
      <c r="P316" s="84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55"/>
      <c r="R316" s="555"/>
      <c r="S316" s="555"/>
      <c r="T316" s="556"/>
      <c r="U316" s="34"/>
      <c r="V316" s="34"/>
      <c r="W316" s="35" t="s">
        <v>69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 t="s">
        <v>80</v>
      </c>
      <c r="AK316" s="68">
        <v>67.2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505</v>
      </c>
      <c r="B317" s="54" t="s">
        <v>506</v>
      </c>
      <c r="C317" s="31">
        <v>4301060406</v>
      </c>
      <c r="D317" s="564">
        <v>4607091384482</v>
      </c>
      <c r="E317" s="565"/>
      <c r="F317" s="544">
        <v>1.3</v>
      </c>
      <c r="G317" s="32">
        <v>6</v>
      </c>
      <c r="H317" s="544">
        <v>7.8</v>
      </c>
      <c r="I317" s="544">
        <v>8.3190000000000008</v>
      </c>
      <c r="J317" s="32">
        <v>64</v>
      </c>
      <c r="K317" s="32" t="s">
        <v>104</v>
      </c>
      <c r="L317" s="32" t="s">
        <v>105</v>
      </c>
      <c r="M317" s="33" t="s">
        <v>78</v>
      </c>
      <c r="N317" s="33"/>
      <c r="O317" s="32">
        <v>30</v>
      </c>
      <c r="P317" s="71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55"/>
      <c r="R317" s="555"/>
      <c r="S317" s="555"/>
      <c r="T317" s="556"/>
      <c r="U317" s="34"/>
      <c r="V317" s="34"/>
      <c r="W317" s="35" t="s">
        <v>69</v>
      </c>
      <c r="X317" s="545">
        <v>60</v>
      </c>
      <c r="Y317" s="546">
        <f>IFERROR(IF(X317="",0,CEILING((X317/$H317),1)*$H317),"")</f>
        <v>62.4</v>
      </c>
      <c r="Z317" s="36">
        <f>IFERROR(IF(Y317=0,"",ROUNDUP(Y317/H317,0)*0.01898),"")</f>
        <v>0.15184</v>
      </c>
      <c r="AA317" s="56"/>
      <c r="AB317" s="57"/>
      <c r="AC317" s="367" t="s">
        <v>507</v>
      </c>
      <c r="AG317" s="64"/>
      <c r="AJ317" s="68" t="s">
        <v>80</v>
      </c>
      <c r="AK317" s="68">
        <v>62.4</v>
      </c>
      <c r="BB317" s="368" t="s">
        <v>1</v>
      </c>
      <c r="BM317" s="64">
        <f>IFERROR(X317*I317/H317,"0")</f>
        <v>63.992307692307698</v>
      </c>
      <c r="BN317" s="64">
        <f>IFERROR(Y317*I317/H317,"0")</f>
        <v>66.552000000000007</v>
      </c>
      <c r="BO317" s="64">
        <f>IFERROR(1/J317*(X317/H317),"0")</f>
        <v>0.1201923076923077</v>
      </c>
      <c r="BP317" s="64">
        <f>IFERROR(1/J317*(Y317/H317),"0")</f>
        <v>0.125</v>
      </c>
    </row>
    <row r="318" spans="1:68" ht="16.5" hidden="1" customHeight="1" x14ac:dyDescent="0.25">
      <c r="A318" s="54" t="s">
        <v>508</v>
      </c>
      <c r="B318" s="54" t="s">
        <v>509</v>
      </c>
      <c r="C318" s="31">
        <v>4301060484</v>
      </c>
      <c r="D318" s="564">
        <v>4607091380897</v>
      </c>
      <c r="E318" s="565"/>
      <c r="F318" s="544">
        <v>1.4</v>
      </c>
      <c r="G318" s="32">
        <v>6</v>
      </c>
      <c r="H318" s="544">
        <v>8.4</v>
      </c>
      <c r="I318" s="544">
        <v>8.9190000000000005</v>
      </c>
      <c r="J318" s="32">
        <v>64</v>
      </c>
      <c r="K318" s="32" t="s">
        <v>104</v>
      </c>
      <c r="L318" s="32"/>
      <c r="M318" s="33" t="s">
        <v>86</v>
      </c>
      <c r="N318" s="33"/>
      <c r="O318" s="32">
        <v>30</v>
      </c>
      <c r="P318" s="69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55"/>
      <c r="R318" s="555"/>
      <c r="S318" s="555"/>
      <c r="T318" s="556"/>
      <c r="U318" s="34"/>
      <c r="V318" s="34"/>
      <c r="W318" s="35" t="s">
        <v>69</v>
      </c>
      <c r="X318" s="545">
        <v>0</v>
      </c>
      <c r="Y318" s="546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510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74"/>
      <c r="B319" s="553"/>
      <c r="C319" s="553"/>
      <c r="D319" s="553"/>
      <c r="E319" s="553"/>
      <c r="F319" s="553"/>
      <c r="G319" s="553"/>
      <c r="H319" s="553"/>
      <c r="I319" s="553"/>
      <c r="J319" s="553"/>
      <c r="K319" s="553"/>
      <c r="L319" s="553"/>
      <c r="M319" s="553"/>
      <c r="N319" s="553"/>
      <c r="O319" s="575"/>
      <c r="P319" s="557" t="s">
        <v>71</v>
      </c>
      <c r="Q319" s="558"/>
      <c r="R319" s="558"/>
      <c r="S319" s="558"/>
      <c r="T319" s="558"/>
      <c r="U319" s="558"/>
      <c r="V319" s="559"/>
      <c r="W319" s="37" t="s">
        <v>72</v>
      </c>
      <c r="X319" s="547">
        <f>IFERROR(X316/H316,"0")+IFERROR(X317/H317,"0")+IFERROR(X318/H318,"0")</f>
        <v>7.6923076923076925</v>
      </c>
      <c r="Y319" s="547">
        <f>IFERROR(Y316/H316,"0")+IFERROR(Y317/H317,"0")+IFERROR(Y318/H318,"0")</f>
        <v>8</v>
      </c>
      <c r="Z319" s="547">
        <f>IFERROR(IF(Z316="",0,Z316),"0")+IFERROR(IF(Z317="",0,Z317),"0")+IFERROR(IF(Z318="",0,Z318),"0")</f>
        <v>0.15184</v>
      </c>
      <c r="AA319" s="548"/>
      <c r="AB319" s="548"/>
      <c r="AC319" s="548"/>
    </row>
    <row r="320" spans="1:68" x14ac:dyDescent="0.2">
      <c r="A320" s="553"/>
      <c r="B320" s="553"/>
      <c r="C320" s="553"/>
      <c r="D320" s="553"/>
      <c r="E320" s="553"/>
      <c r="F320" s="553"/>
      <c r="G320" s="553"/>
      <c r="H320" s="553"/>
      <c r="I320" s="553"/>
      <c r="J320" s="553"/>
      <c r="K320" s="553"/>
      <c r="L320" s="553"/>
      <c r="M320" s="553"/>
      <c r="N320" s="553"/>
      <c r="O320" s="575"/>
      <c r="P320" s="557" t="s">
        <v>71</v>
      </c>
      <c r="Q320" s="558"/>
      <c r="R320" s="558"/>
      <c r="S320" s="558"/>
      <c r="T320" s="558"/>
      <c r="U320" s="558"/>
      <c r="V320" s="559"/>
      <c r="W320" s="37" t="s">
        <v>69</v>
      </c>
      <c r="X320" s="547">
        <f>IFERROR(SUM(X316:X318),"0")</f>
        <v>60</v>
      </c>
      <c r="Y320" s="547">
        <f>IFERROR(SUM(Y316:Y318),"0")</f>
        <v>62.4</v>
      </c>
      <c r="Z320" s="37"/>
      <c r="AA320" s="548"/>
      <c r="AB320" s="548"/>
      <c r="AC320" s="548"/>
    </row>
    <row r="321" spans="1:68" ht="14.25" hidden="1" customHeight="1" x14ac:dyDescent="0.25">
      <c r="A321" s="562" t="s">
        <v>93</v>
      </c>
      <c r="B321" s="553"/>
      <c r="C321" s="553"/>
      <c r="D321" s="553"/>
      <c r="E321" s="553"/>
      <c r="F321" s="553"/>
      <c r="G321" s="553"/>
      <c r="H321" s="553"/>
      <c r="I321" s="553"/>
      <c r="J321" s="553"/>
      <c r="K321" s="553"/>
      <c r="L321" s="553"/>
      <c r="M321" s="553"/>
      <c r="N321" s="553"/>
      <c r="O321" s="553"/>
      <c r="P321" s="553"/>
      <c r="Q321" s="553"/>
      <c r="R321" s="553"/>
      <c r="S321" s="553"/>
      <c r="T321" s="553"/>
      <c r="U321" s="553"/>
      <c r="V321" s="553"/>
      <c r="W321" s="553"/>
      <c r="X321" s="553"/>
      <c r="Y321" s="553"/>
      <c r="Z321" s="553"/>
      <c r="AA321" s="540"/>
      <c r="AB321" s="540"/>
      <c r="AC321" s="540"/>
    </row>
    <row r="322" spans="1:68" ht="27" hidden="1" customHeight="1" x14ac:dyDescent="0.25">
      <c r="A322" s="54" t="s">
        <v>511</v>
      </c>
      <c r="B322" s="54" t="s">
        <v>512</v>
      </c>
      <c r="C322" s="31">
        <v>4301030235</v>
      </c>
      <c r="D322" s="564">
        <v>4607091388381</v>
      </c>
      <c r="E322" s="565"/>
      <c r="F322" s="544">
        <v>0.38</v>
      </c>
      <c r="G322" s="32">
        <v>8</v>
      </c>
      <c r="H322" s="544">
        <v>3.04</v>
      </c>
      <c r="I322" s="544">
        <v>3.33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29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2" s="555"/>
      <c r="R322" s="555"/>
      <c r="S322" s="555"/>
      <c r="T322" s="556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514</v>
      </c>
      <c r="B323" s="54" t="s">
        <v>515</v>
      </c>
      <c r="C323" s="31">
        <v>4301030232</v>
      </c>
      <c r="D323" s="564">
        <v>4607091388374</v>
      </c>
      <c r="E323" s="565"/>
      <c r="F323" s="544">
        <v>0.38</v>
      </c>
      <c r="G323" s="32">
        <v>8</v>
      </c>
      <c r="H323" s="544">
        <v>3.04</v>
      </c>
      <c r="I323" s="544">
        <v>3.29</v>
      </c>
      <c r="J323" s="32">
        <v>132</v>
      </c>
      <c r="K323" s="32" t="s">
        <v>110</v>
      </c>
      <c r="L323" s="32"/>
      <c r="M323" s="33" t="s">
        <v>96</v>
      </c>
      <c r="N323" s="33"/>
      <c r="O323" s="32">
        <v>180</v>
      </c>
      <c r="P323" s="640" t="s">
        <v>516</v>
      </c>
      <c r="Q323" s="555"/>
      <c r="R323" s="555"/>
      <c r="S323" s="555"/>
      <c r="T323" s="556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517</v>
      </c>
      <c r="B324" s="54" t="s">
        <v>518</v>
      </c>
      <c r="C324" s="31">
        <v>4301032015</v>
      </c>
      <c r="D324" s="564">
        <v>4607091383102</v>
      </c>
      <c r="E324" s="565"/>
      <c r="F324" s="544">
        <v>0.17</v>
      </c>
      <c r="G324" s="32">
        <v>15</v>
      </c>
      <c r="H324" s="544">
        <v>2.5499999999999998</v>
      </c>
      <c r="I324" s="544">
        <v>2.9550000000000001</v>
      </c>
      <c r="J324" s="32">
        <v>182</v>
      </c>
      <c r="K324" s="32" t="s">
        <v>76</v>
      </c>
      <c r="L324" s="32" t="s">
        <v>77</v>
      </c>
      <c r="M324" s="33" t="s">
        <v>96</v>
      </c>
      <c r="N324" s="33"/>
      <c r="O324" s="32">
        <v>180</v>
      </c>
      <c r="P324" s="73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55"/>
      <c r="R324" s="555"/>
      <c r="S324" s="555"/>
      <c r="T324" s="556"/>
      <c r="U324" s="34"/>
      <c r="V324" s="34"/>
      <c r="W324" s="35" t="s">
        <v>69</v>
      </c>
      <c r="X324" s="545">
        <v>0</v>
      </c>
      <c r="Y324" s="546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519</v>
      </c>
      <c r="AG324" s="64"/>
      <c r="AJ324" s="68" t="s">
        <v>80</v>
      </c>
      <c r="AK324" s="68">
        <v>35.700000000000003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520</v>
      </c>
      <c r="B325" s="54" t="s">
        <v>521</v>
      </c>
      <c r="C325" s="31">
        <v>4301030233</v>
      </c>
      <c r="D325" s="564">
        <v>4607091388404</v>
      </c>
      <c r="E325" s="565"/>
      <c r="F325" s="544">
        <v>0.17</v>
      </c>
      <c r="G325" s="32">
        <v>15</v>
      </c>
      <c r="H325" s="544">
        <v>2.5499999999999998</v>
      </c>
      <c r="I325" s="544">
        <v>2.88</v>
      </c>
      <c r="J325" s="32">
        <v>182</v>
      </c>
      <c r="K325" s="32" t="s">
        <v>76</v>
      </c>
      <c r="L325" s="32"/>
      <c r="M325" s="33" t="s">
        <v>96</v>
      </c>
      <c r="N325" s="33"/>
      <c r="O325" s="32">
        <v>180</v>
      </c>
      <c r="P325" s="7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55"/>
      <c r="R325" s="555"/>
      <c r="S325" s="555"/>
      <c r="T325" s="556"/>
      <c r="U325" s="34"/>
      <c r="V325" s="34"/>
      <c r="W325" s="35" t="s">
        <v>69</v>
      </c>
      <c r="X325" s="545">
        <v>0</v>
      </c>
      <c r="Y325" s="546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513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74"/>
      <c r="B326" s="553"/>
      <c r="C326" s="553"/>
      <c r="D326" s="553"/>
      <c r="E326" s="553"/>
      <c r="F326" s="553"/>
      <c r="G326" s="553"/>
      <c r="H326" s="553"/>
      <c r="I326" s="553"/>
      <c r="J326" s="553"/>
      <c r="K326" s="553"/>
      <c r="L326" s="553"/>
      <c r="M326" s="553"/>
      <c r="N326" s="553"/>
      <c r="O326" s="575"/>
      <c r="P326" s="557" t="s">
        <v>71</v>
      </c>
      <c r="Q326" s="558"/>
      <c r="R326" s="558"/>
      <c r="S326" s="558"/>
      <c r="T326" s="558"/>
      <c r="U326" s="558"/>
      <c r="V326" s="559"/>
      <c r="W326" s="37" t="s">
        <v>72</v>
      </c>
      <c r="X326" s="547">
        <f>IFERROR(X322/H322,"0")+IFERROR(X323/H323,"0")+IFERROR(X324/H324,"0")+IFERROR(X325/H325,"0")</f>
        <v>0</v>
      </c>
      <c r="Y326" s="547">
        <f>IFERROR(Y322/H322,"0")+IFERROR(Y323/H323,"0")+IFERROR(Y324/H324,"0")+IFERROR(Y325/H325,"0")</f>
        <v>0</v>
      </c>
      <c r="Z326" s="547">
        <f>IFERROR(IF(Z322="",0,Z322),"0")+IFERROR(IF(Z323="",0,Z323),"0")+IFERROR(IF(Z324="",0,Z324),"0")+IFERROR(IF(Z325="",0,Z325),"0")</f>
        <v>0</v>
      </c>
      <c r="AA326" s="548"/>
      <c r="AB326" s="548"/>
      <c r="AC326" s="548"/>
    </row>
    <row r="327" spans="1:68" hidden="1" x14ac:dyDescent="0.2">
      <c r="A327" s="553"/>
      <c r="B327" s="553"/>
      <c r="C327" s="553"/>
      <c r="D327" s="553"/>
      <c r="E327" s="553"/>
      <c r="F327" s="553"/>
      <c r="G327" s="553"/>
      <c r="H327" s="553"/>
      <c r="I327" s="553"/>
      <c r="J327" s="553"/>
      <c r="K327" s="553"/>
      <c r="L327" s="553"/>
      <c r="M327" s="553"/>
      <c r="N327" s="553"/>
      <c r="O327" s="575"/>
      <c r="P327" s="557" t="s">
        <v>71</v>
      </c>
      <c r="Q327" s="558"/>
      <c r="R327" s="558"/>
      <c r="S327" s="558"/>
      <c r="T327" s="558"/>
      <c r="U327" s="558"/>
      <c r="V327" s="559"/>
      <c r="W327" s="37" t="s">
        <v>69</v>
      </c>
      <c r="X327" s="547">
        <f>IFERROR(SUM(X322:X325),"0")</f>
        <v>0</v>
      </c>
      <c r="Y327" s="547">
        <f>IFERROR(SUM(Y322:Y325),"0")</f>
        <v>0</v>
      </c>
      <c r="Z327" s="37"/>
      <c r="AA327" s="548"/>
      <c r="AB327" s="548"/>
      <c r="AC327" s="548"/>
    </row>
    <row r="328" spans="1:68" ht="14.25" hidden="1" customHeight="1" x14ac:dyDescent="0.25">
      <c r="A328" s="562" t="s">
        <v>522</v>
      </c>
      <c r="B328" s="553"/>
      <c r="C328" s="553"/>
      <c r="D328" s="553"/>
      <c r="E328" s="553"/>
      <c r="F328" s="553"/>
      <c r="G328" s="553"/>
      <c r="H328" s="553"/>
      <c r="I328" s="553"/>
      <c r="J328" s="553"/>
      <c r="K328" s="553"/>
      <c r="L328" s="553"/>
      <c r="M328" s="553"/>
      <c r="N328" s="553"/>
      <c r="O328" s="553"/>
      <c r="P328" s="553"/>
      <c r="Q328" s="553"/>
      <c r="R328" s="553"/>
      <c r="S328" s="553"/>
      <c r="T328" s="553"/>
      <c r="U328" s="553"/>
      <c r="V328" s="553"/>
      <c r="W328" s="553"/>
      <c r="X328" s="553"/>
      <c r="Y328" s="553"/>
      <c r="Z328" s="553"/>
      <c r="AA328" s="540"/>
      <c r="AB328" s="540"/>
      <c r="AC328" s="540"/>
    </row>
    <row r="329" spans="1:68" ht="16.5" hidden="1" customHeight="1" x14ac:dyDescent="0.25">
      <c r="A329" s="54" t="s">
        <v>523</v>
      </c>
      <c r="B329" s="54" t="s">
        <v>524</v>
      </c>
      <c r="C329" s="31">
        <v>4301180007</v>
      </c>
      <c r="D329" s="564">
        <v>4680115881808</v>
      </c>
      <c r="E329" s="565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/>
      <c r="M329" s="33" t="s">
        <v>525</v>
      </c>
      <c r="N329" s="33"/>
      <c r="O329" s="32">
        <v>730</v>
      </c>
      <c r="P329" s="8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55"/>
      <c r="R329" s="555"/>
      <c r="S329" s="555"/>
      <c r="T329" s="556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527</v>
      </c>
      <c r="B330" s="54" t="s">
        <v>528</v>
      </c>
      <c r="C330" s="31">
        <v>4301180006</v>
      </c>
      <c r="D330" s="564">
        <v>4680115881822</v>
      </c>
      <c r="E330" s="565"/>
      <c r="F330" s="544">
        <v>0.1</v>
      </c>
      <c r="G330" s="32">
        <v>20</v>
      </c>
      <c r="H330" s="544">
        <v>2</v>
      </c>
      <c r="I330" s="544">
        <v>2.2400000000000002</v>
      </c>
      <c r="J330" s="32">
        <v>238</v>
      </c>
      <c r="K330" s="32" t="s">
        <v>76</v>
      </c>
      <c r="L330" s="32"/>
      <c r="M330" s="33" t="s">
        <v>525</v>
      </c>
      <c r="N330" s="33"/>
      <c r="O330" s="32">
        <v>730</v>
      </c>
      <c r="P330" s="7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55"/>
      <c r="R330" s="555"/>
      <c r="S330" s="555"/>
      <c r="T330" s="556"/>
      <c r="U330" s="34"/>
      <c r="V330" s="34"/>
      <c r="W330" s="35" t="s">
        <v>69</v>
      </c>
      <c r="X330" s="545">
        <v>0</v>
      </c>
      <c r="Y330" s="546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526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529</v>
      </c>
      <c r="B331" s="54" t="s">
        <v>530</v>
      </c>
      <c r="C331" s="31">
        <v>4301180001</v>
      </c>
      <c r="D331" s="564">
        <v>4680115880016</v>
      </c>
      <c r="E331" s="565"/>
      <c r="F331" s="544">
        <v>0.1</v>
      </c>
      <c r="G331" s="32">
        <v>20</v>
      </c>
      <c r="H331" s="544">
        <v>2</v>
      </c>
      <c r="I331" s="544">
        <v>2.2400000000000002</v>
      </c>
      <c r="J331" s="32">
        <v>238</v>
      </c>
      <c r="K331" s="32" t="s">
        <v>76</v>
      </c>
      <c r="L331" s="32"/>
      <c r="M331" s="33" t="s">
        <v>525</v>
      </c>
      <c r="N331" s="33"/>
      <c r="O331" s="32">
        <v>730</v>
      </c>
      <c r="P331" s="83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55"/>
      <c r="R331" s="555"/>
      <c r="S331" s="555"/>
      <c r="T331" s="556"/>
      <c r="U331" s="34"/>
      <c r="V331" s="34"/>
      <c r="W331" s="35" t="s">
        <v>69</v>
      </c>
      <c r="X331" s="545">
        <v>0</v>
      </c>
      <c r="Y331" s="546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526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74"/>
      <c r="B332" s="553"/>
      <c r="C332" s="553"/>
      <c r="D332" s="553"/>
      <c r="E332" s="553"/>
      <c r="F332" s="553"/>
      <c r="G332" s="553"/>
      <c r="H332" s="553"/>
      <c r="I332" s="553"/>
      <c r="J332" s="553"/>
      <c r="K332" s="553"/>
      <c r="L332" s="553"/>
      <c r="M332" s="553"/>
      <c r="N332" s="553"/>
      <c r="O332" s="575"/>
      <c r="P332" s="557" t="s">
        <v>71</v>
      </c>
      <c r="Q332" s="558"/>
      <c r="R332" s="558"/>
      <c r="S332" s="558"/>
      <c r="T332" s="558"/>
      <c r="U332" s="558"/>
      <c r="V332" s="559"/>
      <c r="W332" s="37" t="s">
        <v>72</v>
      </c>
      <c r="X332" s="547">
        <f>IFERROR(X329/H329,"0")+IFERROR(X330/H330,"0")+IFERROR(X331/H331,"0")</f>
        <v>0</v>
      </c>
      <c r="Y332" s="547">
        <f>IFERROR(Y329/H329,"0")+IFERROR(Y330/H330,"0")+IFERROR(Y331/H331,"0")</f>
        <v>0</v>
      </c>
      <c r="Z332" s="547">
        <f>IFERROR(IF(Z329="",0,Z329),"0")+IFERROR(IF(Z330="",0,Z330),"0")+IFERROR(IF(Z331="",0,Z331),"0")</f>
        <v>0</v>
      </c>
      <c r="AA332" s="548"/>
      <c r="AB332" s="548"/>
      <c r="AC332" s="548"/>
    </row>
    <row r="333" spans="1:68" hidden="1" x14ac:dyDescent="0.2">
      <c r="A333" s="553"/>
      <c r="B333" s="553"/>
      <c r="C333" s="553"/>
      <c r="D333" s="553"/>
      <c r="E333" s="553"/>
      <c r="F333" s="553"/>
      <c r="G333" s="553"/>
      <c r="H333" s="553"/>
      <c r="I333" s="553"/>
      <c r="J333" s="553"/>
      <c r="K333" s="553"/>
      <c r="L333" s="553"/>
      <c r="M333" s="553"/>
      <c r="N333" s="553"/>
      <c r="O333" s="575"/>
      <c r="P333" s="557" t="s">
        <v>71</v>
      </c>
      <c r="Q333" s="558"/>
      <c r="R333" s="558"/>
      <c r="S333" s="558"/>
      <c r="T333" s="558"/>
      <c r="U333" s="558"/>
      <c r="V333" s="559"/>
      <c r="W333" s="37" t="s">
        <v>69</v>
      </c>
      <c r="X333" s="547">
        <f>IFERROR(SUM(X329:X331),"0")</f>
        <v>0</v>
      </c>
      <c r="Y333" s="547">
        <f>IFERROR(SUM(Y329:Y331),"0")</f>
        <v>0</v>
      </c>
      <c r="Z333" s="37"/>
      <c r="AA333" s="548"/>
      <c r="AB333" s="548"/>
      <c r="AC333" s="548"/>
    </row>
    <row r="334" spans="1:68" ht="16.5" hidden="1" customHeight="1" x14ac:dyDescent="0.25">
      <c r="A334" s="563" t="s">
        <v>531</v>
      </c>
      <c r="B334" s="553"/>
      <c r="C334" s="553"/>
      <c r="D334" s="553"/>
      <c r="E334" s="553"/>
      <c r="F334" s="553"/>
      <c r="G334" s="553"/>
      <c r="H334" s="553"/>
      <c r="I334" s="553"/>
      <c r="J334" s="553"/>
      <c r="K334" s="553"/>
      <c r="L334" s="553"/>
      <c r="M334" s="553"/>
      <c r="N334" s="553"/>
      <c r="O334" s="553"/>
      <c r="P334" s="553"/>
      <c r="Q334" s="553"/>
      <c r="R334" s="553"/>
      <c r="S334" s="553"/>
      <c r="T334" s="553"/>
      <c r="U334" s="553"/>
      <c r="V334" s="553"/>
      <c r="W334" s="553"/>
      <c r="X334" s="553"/>
      <c r="Y334" s="553"/>
      <c r="Z334" s="553"/>
      <c r="AA334" s="539"/>
      <c r="AB334" s="539"/>
      <c r="AC334" s="539"/>
    </row>
    <row r="335" spans="1:68" ht="14.25" hidden="1" customHeight="1" x14ac:dyDescent="0.25">
      <c r="A335" s="562" t="s">
        <v>73</v>
      </c>
      <c r="B335" s="553"/>
      <c r="C335" s="553"/>
      <c r="D335" s="553"/>
      <c r="E335" s="553"/>
      <c r="F335" s="553"/>
      <c r="G335" s="553"/>
      <c r="H335" s="553"/>
      <c r="I335" s="553"/>
      <c r="J335" s="553"/>
      <c r="K335" s="553"/>
      <c r="L335" s="553"/>
      <c r="M335" s="553"/>
      <c r="N335" s="553"/>
      <c r="O335" s="553"/>
      <c r="P335" s="553"/>
      <c r="Q335" s="553"/>
      <c r="R335" s="553"/>
      <c r="S335" s="553"/>
      <c r="T335" s="553"/>
      <c r="U335" s="553"/>
      <c r="V335" s="553"/>
      <c r="W335" s="553"/>
      <c r="X335" s="553"/>
      <c r="Y335" s="553"/>
      <c r="Z335" s="553"/>
      <c r="AA335" s="540"/>
      <c r="AB335" s="540"/>
      <c r="AC335" s="540"/>
    </row>
    <row r="336" spans="1:68" ht="27" hidden="1" customHeight="1" x14ac:dyDescent="0.25">
      <c r="A336" s="54" t="s">
        <v>532</v>
      </c>
      <c r="B336" s="54" t="s">
        <v>533</v>
      </c>
      <c r="C336" s="31">
        <v>4301051489</v>
      </c>
      <c r="D336" s="564">
        <v>4607091387919</v>
      </c>
      <c r="E336" s="565"/>
      <c r="F336" s="544">
        <v>1.35</v>
      </c>
      <c r="G336" s="32">
        <v>6</v>
      </c>
      <c r="H336" s="544">
        <v>8.1</v>
      </c>
      <c r="I336" s="544">
        <v>8.6189999999999998</v>
      </c>
      <c r="J336" s="32">
        <v>64</v>
      </c>
      <c r="K336" s="32" t="s">
        <v>104</v>
      </c>
      <c r="L336" s="32"/>
      <c r="M336" s="33" t="s">
        <v>86</v>
      </c>
      <c r="N336" s="33"/>
      <c r="O336" s="32">
        <v>45</v>
      </c>
      <c r="P336" s="6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55"/>
      <c r="R336" s="555"/>
      <c r="S336" s="555"/>
      <c r="T336" s="556"/>
      <c r="U336" s="34"/>
      <c r="V336" s="34"/>
      <c r="W336" s="35" t="s">
        <v>69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535</v>
      </c>
      <c r="B337" s="54" t="s">
        <v>536</v>
      </c>
      <c r="C337" s="31">
        <v>4301051461</v>
      </c>
      <c r="D337" s="564">
        <v>4680115883604</v>
      </c>
      <c r="E337" s="565"/>
      <c r="F337" s="544">
        <v>0.35</v>
      </c>
      <c r="G337" s="32">
        <v>6</v>
      </c>
      <c r="H337" s="544">
        <v>2.1</v>
      </c>
      <c r="I337" s="544">
        <v>2.3519999999999999</v>
      </c>
      <c r="J337" s="32">
        <v>182</v>
      </c>
      <c r="K337" s="32" t="s">
        <v>76</v>
      </c>
      <c r="L337" s="32" t="s">
        <v>77</v>
      </c>
      <c r="M337" s="33" t="s">
        <v>78</v>
      </c>
      <c r="N337" s="33"/>
      <c r="O337" s="32">
        <v>45</v>
      </c>
      <c r="P337" s="60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55"/>
      <c r="R337" s="555"/>
      <c r="S337" s="555"/>
      <c r="T337" s="556"/>
      <c r="U337" s="34"/>
      <c r="V337" s="34"/>
      <c r="W337" s="35" t="s">
        <v>69</v>
      </c>
      <c r="X337" s="545">
        <v>10.5</v>
      </c>
      <c r="Y337" s="546">
        <f>IFERROR(IF(X337="",0,CEILING((X337/$H337),1)*$H337),"")</f>
        <v>10.5</v>
      </c>
      <c r="Z337" s="36">
        <f>IFERROR(IF(Y337=0,"",ROUNDUP(Y337/H337,0)*0.00651),"")</f>
        <v>3.2550000000000003E-2</v>
      </c>
      <c r="AA337" s="56"/>
      <c r="AB337" s="57"/>
      <c r="AC337" s="387" t="s">
        <v>537</v>
      </c>
      <c r="AG337" s="64"/>
      <c r="AJ337" s="68" t="s">
        <v>80</v>
      </c>
      <c r="AK337" s="68">
        <v>29.4</v>
      </c>
      <c r="BB337" s="388" t="s">
        <v>1</v>
      </c>
      <c r="BM337" s="64">
        <f>IFERROR(X337*I337/H337,"0")</f>
        <v>11.759999999999998</v>
      </c>
      <c r="BN337" s="64">
        <f>IFERROR(Y337*I337/H337,"0")</f>
        <v>11.759999999999998</v>
      </c>
      <c r="BO337" s="64">
        <f>IFERROR(1/J337*(X337/H337),"0")</f>
        <v>2.7472527472527476E-2</v>
      </c>
      <c r="BP337" s="64">
        <f>IFERROR(1/J337*(Y337/H337),"0")</f>
        <v>2.7472527472527476E-2</v>
      </c>
    </row>
    <row r="338" spans="1:68" ht="27" hidden="1" customHeight="1" x14ac:dyDescent="0.25">
      <c r="A338" s="54" t="s">
        <v>538</v>
      </c>
      <c r="B338" s="54" t="s">
        <v>539</v>
      </c>
      <c r="C338" s="31">
        <v>4301051864</v>
      </c>
      <c r="D338" s="564">
        <v>4680115883567</v>
      </c>
      <c r="E338" s="565"/>
      <c r="F338" s="544">
        <v>0.35</v>
      </c>
      <c r="G338" s="32">
        <v>6</v>
      </c>
      <c r="H338" s="544">
        <v>2.1</v>
      </c>
      <c r="I338" s="544">
        <v>2.34</v>
      </c>
      <c r="J338" s="32">
        <v>182</v>
      </c>
      <c r="K338" s="32" t="s">
        <v>76</v>
      </c>
      <c r="L338" s="32" t="s">
        <v>77</v>
      </c>
      <c r="M338" s="33" t="s">
        <v>86</v>
      </c>
      <c r="N338" s="33"/>
      <c r="O338" s="32">
        <v>40</v>
      </c>
      <c r="P338" s="5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55"/>
      <c r="R338" s="555"/>
      <c r="S338" s="555"/>
      <c r="T338" s="556"/>
      <c r="U338" s="34"/>
      <c r="V338" s="34"/>
      <c r="W338" s="35" t="s">
        <v>69</v>
      </c>
      <c r="X338" s="545">
        <v>0</v>
      </c>
      <c r="Y338" s="546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540</v>
      </c>
      <c r="AG338" s="64"/>
      <c r="AJ338" s="68" t="s">
        <v>80</v>
      </c>
      <c r="AK338" s="68">
        <v>29.4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74"/>
      <c r="B339" s="553"/>
      <c r="C339" s="553"/>
      <c r="D339" s="553"/>
      <c r="E339" s="553"/>
      <c r="F339" s="553"/>
      <c r="G339" s="553"/>
      <c r="H339" s="553"/>
      <c r="I339" s="553"/>
      <c r="J339" s="553"/>
      <c r="K339" s="553"/>
      <c r="L339" s="553"/>
      <c r="M339" s="553"/>
      <c r="N339" s="553"/>
      <c r="O339" s="575"/>
      <c r="P339" s="557" t="s">
        <v>71</v>
      </c>
      <c r="Q339" s="558"/>
      <c r="R339" s="558"/>
      <c r="S339" s="558"/>
      <c r="T339" s="558"/>
      <c r="U339" s="558"/>
      <c r="V339" s="559"/>
      <c r="W339" s="37" t="s">
        <v>72</v>
      </c>
      <c r="X339" s="547">
        <f>IFERROR(X336/H336,"0")+IFERROR(X337/H337,"0")+IFERROR(X338/H338,"0")</f>
        <v>5</v>
      </c>
      <c r="Y339" s="547">
        <f>IFERROR(Y336/H336,"0")+IFERROR(Y337/H337,"0")+IFERROR(Y338/H338,"0")</f>
        <v>5</v>
      </c>
      <c r="Z339" s="547">
        <f>IFERROR(IF(Z336="",0,Z336),"0")+IFERROR(IF(Z337="",0,Z337),"0")+IFERROR(IF(Z338="",0,Z338),"0")</f>
        <v>3.2550000000000003E-2</v>
      </c>
      <c r="AA339" s="548"/>
      <c r="AB339" s="548"/>
      <c r="AC339" s="548"/>
    </row>
    <row r="340" spans="1:68" x14ac:dyDescent="0.2">
      <c r="A340" s="553"/>
      <c r="B340" s="553"/>
      <c r="C340" s="553"/>
      <c r="D340" s="553"/>
      <c r="E340" s="553"/>
      <c r="F340" s="553"/>
      <c r="G340" s="553"/>
      <c r="H340" s="553"/>
      <c r="I340" s="553"/>
      <c r="J340" s="553"/>
      <c r="K340" s="553"/>
      <c r="L340" s="553"/>
      <c r="M340" s="553"/>
      <c r="N340" s="553"/>
      <c r="O340" s="575"/>
      <c r="P340" s="557" t="s">
        <v>71</v>
      </c>
      <c r="Q340" s="558"/>
      <c r="R340" s="558"/>
      <c r="S340" s="558"/>
      <c r="T340" s="558"/>
      <c r="U340" s="558"/>
      <c r="V340" s="559"/>
      <c r="W340" s="37" t="s">
        <v>69</v>
      </c>
      <c r="X340" s="547">
        <f>IFERROR(SUM(X336:X338),"0")</f>
        <v>10.5</v>
      </c>
      <c r="Y340" s="547">
        <f>IFERROR(SUM(Y336:Y338),"0")</f>
        <v>10.5</v>
      </c>
      <c r="Z340" s="37"/>
      <c r="AA340" s="548"/>
      <c r="AB340" s="548"/>
      <c r="AC340" s="548"/>
    </row>
    <row r="341" spans="1:68" ht="27.75" hidden="1" customHeight="1" x14ac:dyDescent="0.2">
      <c r="A341" s="672" t="s">
        <v>541</v>
      </c>
      <c r="B341" s="673"/>
      <c r="C341" s="673"/>
      <c r="D341" s="673"/>
      <c r="E341" s="673"/>
      <c r="F341" s="673"/>
      <c r="G341" s="673"/>
      <c r="H341" s="673"/>
      <c r="I341" s="673"/>
      <c r="J341" s="673"/>
      <c r="K341" s="673"/>
      <c r="L341" s="673"/>
      <c r="M341" s="673"/>
      <c r="N341" s="673"/>
      <c r="O341" s="673"/>
      <c r="P341" s="673"/>
      <c r="Q341" s="673"/>
      <c r="R341" s="673"/>
      <c r="S341" s="673"/>
      <c r="T341" s="673"/>
      <c r="U341" s="673"/>
      <c r="V341" s="673"/>
      <c r="W341" s="673"/>
      <c r="X341" s="673"/>
      <c r="Y341" s="673"/>
      <c r="Z341" s="673"/>
      <c r="AA341" s="48"/>
      <c r="AB341" s="48"/>
      <c r="AC341" s="48"/>
    </row>
    <row r="342" spans="1:68" ht="16.5" hidden="1" customHeight="1" x14ac:dyDescent="0.25">
      <c r="A342" s="563" t="s">
        <v>542</v>
      </c>
      <c r="B342" s="553"/>
      <c r="C342" s="553"/>
      <c r="D342" s="553"/>
      <c r="E342" s="553"/>
      <c r="F342" s="553"/>
      <c r="G342" s="553"/>
      <c r="H342" s="553"/>
      <c r="I342" s="553"/>
      <c r="J342" s="553"/>
      <c r="K342" s="553"/>
      <c r="L342" s="553"/>
      <c r="M342" s="553"/>
      <c r="N342" s="553"/>
      <c r="O342" s="553"/>
      <c r="P342" s="553"/>
      <c r="Q342" s="553"/>
      <c r="R342" s="553"/>
      <c r="S342" s="553"/>
      <c r="T342" s="553"/>
      <c r="U342" s="553"/>
      <c r="V342" s="553"/>
      <c r="W342" s="553"/>
      <c r="X342" s="553"/>
      <c r="Y342" s="553"/>
      <c r="Z342" s="553"/>
      <c r="AA342" s="539"/>
      <c r="AB342" s="539"/>
      <c r="AC342" s="539"/>
    </row>
    <row r="343" spans="1:68" ht="14.25" hidden="1" customHeight="1" x14ac:dyDescent="0.25">
      <c r="A343" s="562" t="s">
        <v>101</v>
      </c>
      <c r="B343" s="553"/>
      <c r="C343" s="553"/>
      <c r="D343" s="553"/>
      <c r="E343" s="553"/>
      <c r="F343" s="553"/>
      <c r="G343" s="553"/>
      <c r="H343" s="553"/>
      <c r="I343" s="553"/>
      <c r="J343" s="553"/>
      <c r="K343" s="553"/>
      <c r="L343" s="553"/>
      <c r="M343" s="553"/>
      <c r="N343" s="553"/>
      <c r="O343" s="553"/>
      <c r="P343" s="553"/>
      <c r="Q343" s="553"/>
      <c r="R343" s="553"/>
      <c r="S343" s="553"/>
      <c r="T343" s="553"/>
      <c r="U343" s="553"/>
      <c r="V343" s="553"/>
      <c r="W343" s="553"/>
      <c r="X343" s="553"/>
      <c r="Y343" s="553"/>
      <c r="Z343" s="553"/>
      <c r="AA343" s="540"/>
      <c r="AB343" s="540"/>
      <c r="AC343" s="540"/>
    </row>
    <row r="344" spans="1:68" ht="37.5" hidden="1" customHeight="1" x14ac:dyDescent="0.25">
      <c r="A344" s="54" t="s">
        <v>543</v>
      </c>
      <c r="B344" s="54" t="s">
        <v>544</v>
      </c>
      <c r="C344" s="31">
        <v>4301011869</v>
      </c>
      <c r="D344" s="564">
        <v>4680115884847</v>
      </c>
      <c r="E344" s="565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104</v>
      </c>
      <c r="L344" s="32" t="s">
        <v>105</v>
      </c>
      <c r="M344" s="33" t="s">
        <v>68</v>
      </c>
      <c r="N344" s="33"/>
      <c r="O344" s="32">
        <v>60</v>
      </c>
      <c r="P344" s="70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55"/>
      <c r="R344" s="555"/>
      <c r="S344" s="555"/>
      <c r="T344" s="556"/>
      <c r="U344" s="34"/>
      <c r="V344" s="34"/>
      <c r="W344" s="35" t="s">
        <v>69</v>
      </c>
      <c r="X344" s="545">
        <v>0</v>
      </c>
      <c r="Y344" s="546">
        <f t="shared" ref="Y344:Y350" si="37"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391" t="s">
        <v>545</v>
      </c>
      <c r="AG344" s="64"/>
      <c r="AJ344" s="68" t="s">
        <v>80</v>
      </c>
      <c r="AK344" s="68">
        <v>120</v>
      </c>
      <c r="BB344" s="392" t="s">
        <v>1</v>
      </c>
      <c r="BM344" s="64">
        <f t="shared" ref="BM344:BM350" si="38">IFERROR(X344*I344/H344,"0")</f>
        <v>0</v>
      </c>
      <c r="BN344" s="64">
        <f t="shared" ref="BN344:BN350" si="39">IFERROR(Y344*I344/H344,"0")</f>
        <v>0</v>
      </c>
      <c r="BO344" s="64">
        <f t="shared" ref="BO344:BO350" si="40">IFERROR(1/J344*(X344/H344),"0")</f>
        <v>0</v>
      </c>
      <c r="BP344" s="64">
        <f t="shared" ref="BP344:BP350" si="41">IFERROR(1/J344*(Y344/H344),"0")</f>
        <v>0</v>
      </c>
    </row>
    <row r="345" spans="1:68" ht="27" customHeight="1" x14ac:dyDescent="0.25">
      <c r="A345" s="54" t="s">
        <v>546</v>
      </c>
      <c r="B345" s="54" t="s">
        <v>547</v>
      </c>
      <c r="C345" s="31">
        <v>4301011870</v>
      </c>
      <c r="D345" s="564">
        <v>4680115884854</v>
      </c>
      <c r="E345" s="565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104</v>
      </c>
      <c r="L345" s="32" t="s">
        <v>548</v>
      </c>
      <c r="M345" s="33" t="s">
        <v>68</v>
      </c>
      <c r="N345" s="33"/>
      <c r="O345" s="32">
        <v>60</v>
      </c>
      <c r="P345" s="68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55"/>
      <c r="R345" s="555"/>
      <c r="S345" s="555"/>
      <c r="T345" s="556"/>
      <c r="U345" s="34"/>
      <c r="V345" s="34"/>
      <c r="W345" s="35" t="s">
        <v>69</v>
      </c>
      <c r="X345" s="545">
        <v>250</v>
      </c>
      <c r="Y345" s="546">
        <f t="shared" si="37"/>
        <v>255</v>
      </c>
      <c r="Z345" s="36">
        <f>IFERROR(IF(Y345=0,"",ROUNDUP(Y345/H345,0)*0.02175),"")</f>
        <v>0.36974999999999997</v>
      </c>
      <c r="AA345" s="56"/>
      <c r="AB345" s="57"/>
      <c r="AC345" s="393" t="s">
        <v>549</v>
      </c>
      <c r="AG345" s="64"/>
      <c r="AJ345" s="68" t="s">
        <v>80</v>
      </c>
      <c r="AK345" s="68">
        <v>10575</v>
      </c>
      <c r="BB345" s="394" t="s">
        <v>1</v>
      </c>
      <c r="BM345" s="64">
        <f t="shared" si="38"/>
        <v>258</v>
      </c>
      <c r="BN345" s="64">
        <f t="shared" si="39"/>
        <v>263.16000000000003</v>
      </c>
      <c r="BO345" s="64">
        <f t="shared" si="40"/>
        <v>0.34722222222222221</v>
      </c>
      <c r="BP345" s="64">
        <f t="shared" si="41"/>
        <v>0.35416666666666663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4301011832</v>
      </c>
      <c r="D346" s="564">
        <v>4607091383997</v>
      </c>
      <c r="E346" s="565"/>
      <c r="F346" s="544">
        <v>2.5</v>
      </c>
      <c r="G346" s="32">
        <v>6</v>
      </c>
      <c r="H346" s="544">
        <v>15</v>
      </c>
      <c r="I346" s="544">
        <v>15.48</v>
      </c>
      <c r="J346" s="32">
        <v>48</v>
      </c>
      <c r="K346" s="32" t="s">
        <v>104</v>
      </c>
      <c r="L346" s="32" t="s">
        <v>105</v>
      </c>
      <c r="M346" s="33" t="s">
        <v>86</v>
      </c>
      <c r="N346" s="33"/>
      <c r="O346" s="32">
        <v>60</v>
      </c>
      <c r="P346" s="6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5"/>
      <c r="R346" s="555"/>
      <c r="S346" s="555"/>
      <c r="T346" s="556"/>
      <c r="U346" s="34"/>
      <c r="V346" s="34"/>
      <c r="W346" s="35" t="s">
        <v>69</v>
      </c>
      <c r="X346" s="545">
        <v>0</v>
      </c>
      <c r="Y346" s="546">
        <f t="shared" si="37"/>
        <v>0</v>
      </c>
      <c r="Z346" s="36" t="str">
        <f>IFERROR(IF(Y346=0,"",ROUNDUP(Y346/H346,0)*0.02175),"")</f>
        <v/>
      </c>
      <c r="AA346" s="56"/>
      <c r="AB346" s="57"/>
      <c r="AC346" s="395" t="s">
        <v>552</v>
      </c>
      <c r="AG346" s="64"/>
      <c r="AJ346" s="68" t="s">
        <v>80</v>
      </c>
      <c r="AK346" s="68">
        <v>120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37.5" customHeight="1" x14ac:dyDescent="0.25">
      <c r="A347" s="54" t="s">
        <v>553</v>
      </c>
      <c r="B347" s="54" t="s">
        <v>554</v>
      </c>
      <c r="C347" s="31">
        <v>4301011867</v>
      </c>
      <c r="D347" s="564">
        <v>4680115884830</v>
      </c>
      <c r="E347" s="565"/>
      <c r="F347" s="544">
        <v>2.5</v>
      </c>
      <c r="G347" s="32">
        <v>6</v>
      </c>
      <c r="H347" s="544">
        <v>15</v>
      </c>
      <c r="I347" s="544">
        <v>15.48</v>
      </c>
      <c r="J347" s="32">
        <v>48</v>
      </c>
      <c r="K347" s="32" t="s">
        <v>104</v>
      </c>
      <c r="L347" s="32" t="s">
        <v>105</v>
      </c>
      <c r="M347" s="33" t="s">
        <v>68</v>
      </c>
      <c r="N347" s="33"/>
      <c r="O347" s="32">
        <v>60</v>
      </c>
      <c r="P347" s="62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55"/>
      <c r="R347" s="555"/>
      <c r="S347" s="555"/>
      <c r="T347" s="556"/>
      <c r="U347" s="34"/>
      <c r="V347" s="34"/>
      <c r="W347" s="35" t="s">
        <v>69</v>
      </c>
      <c r="X347" s="545">
        <v>250</v>
      </c>
      <c r="Y347" s="546">
        <f t="shared" si="37"/>
        <v>255</v>
      </c>
      <c r="Z347" s="36">
        <f>IFERROR(IF(Y347=0,"",ROUNDUP(Y347/H347,0)*0.02175),"")</f>
        <v>0.36974999999999997</v>
      </c>
      <c r="AA347" s="56"/>
      <c r="AB347" s="57"/>
      <c r="AC347" s="397" t="s">
        <v>555</v>
      </c>
      <c r="AG347" s="64"/>
      <c r="AJ347" s="68" t="s">
        <v>80</v>
      </c>
      <c r="AK347" s="68">
        <v>120</v>
      </c>
      <c r="BB347" s="398" t="s">
        <v>1</v>
      </c>
      <c r="BM347" s="64">
        <f t="shared" si="38"/>
        <v>258</v>
      </c>
      <c r="BN347" s="64">
        <f t="shared" si="39"/>
        <v>263.16000000000003</v>
      </c>
      <c r="BO347" s="64">
        <f t="shared" si="40"/>
        <v>0.34722222222222221</v>
      </c>
      <c r="BP347" s="64">
        <f t="shared" si="41"/>
        <v>0.35416666666666663</v>
      </c>
    </row>
    <row r="348" spans="1:68" ht="27" hidden="1" customHeight="1" x14ac:dyDescent="0.25">
      <c r="A348" s="54" t="s">
        <v>556</v>
      </c>
      <c r="B348" s="54" t="s">
        <v>557</v>
      </c>
      <c r="C348" s="31">
        <v>4301011433</v>
      </c>
      <c r="D348" s="564">
        <v>4680115882638</v>
      </c>
      <c r="E348" s="565"/>
      <c r="F348" s="544">
        <v>0.4</v>
      </c>
      <c r="G348" s="32">
        <v>10</v>
      </c>
      <c r="H348" s="544">
        <v>4</v>
      </c>
      <c r="I348" s="544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67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55"/>
      <c r="R348" s="555"/>
      <c r="S348" s="555"/>
      <c r="T348" s="556"/>
      <c r="U348" s="34"/>
      <c r="V348" s="34"/>
      <c r="W348" s="35" t="s">
        <v>69</v>
      </c>
      <c r="X348" s="545">
        <v>0</v>
      </c>
      <c r="Y348" s="546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558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ht="27" hidden="1" customHeight="1" x14ac:dyDescent="0.25">
      <c r="A349" s="54" t="s">
        <v>559</v>
      </c>
      <c r="B349" s="54" t="s">
        <v>560</v>
      </c>
      <c r="C349" s="31">
        <v>4301011952</v>
      </c>
      <c r="D349" s="564">
        <v>4680115884922</v>
      </c>
      <c r="E349" s="565"/>
      <c r="F349" s="544">
        <v>0.5</v>
      </c>
      <c r="G349" s="32">
        <v>10</v>
      </c>
      <c r="H349" s="544">
        <v>5</v>
      </c>
      <c r="I349" s="544">
        <v>5.21</v>
      </c>
      <c r="J349" s="32">
        <v>132</v>
      </c>
      <c r="K349" s="32" t="s">
        <v>110</v>
      </c>
      <c r="L349" s="32"/>
      <c r="M349" s="33" t="s">
        <v>68</v>
      </c>
      <c r="N349" s="33"/>
      <c r="O349" s="32">
        <v>60</v>
      </c>
      <c r="P349" s="63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55"/>
      <c r="R349" s="555"/>
      <c r="S349" s="555"/>
      <c r="T349" s="556"/>
      <c r="U349" s="34"/>
      <c r="V349" s="34"/>
      <c r="W349" s="35" t="s">
        <v>69</v>
      </c>
      <c r="X349" s="545">
        <v>0</v>
      </c>
      <c r="Y349" s="546">
        <f t="shared" si="37"/>
        <v>0</v>
      </c>
      <c r="Z349" s="36" t="str">
        <f>IFERROR(IF(Y349=0,"",ROUNDUP(Y349/H349,0)*0.00902),"")</f>
        <v/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38"/>
        <v>0</v>
      </c>
      <c r="BN349" s="64">
        <f t="shared" si="39"/>
        <v>0</v>
      </c>
      <c r="BO349" s="64">
        <f t="shared" si="40"/>
        <v>0</v>
      </c>
      <c r="BP349" s="64">
        <f t="shared" si="41"/>
        <v>0</v>
      </c>
    </row>
    <row r="350" spans="1:68" ht="37.5" hidden="1" customHeight="1" x14ac:dyDescent="0.25">
      <c r="A350" s="54" t="s">
        <v>561</v>
      </c>
      <c r="B350" s="54" t="s">
        <v>562</v>
      </c>
      <c r="C350" s="31">
        <v>4301011868</v>
      </c>
      <c r="D350" s="564">
        <v>4680115884861</v>
      </c>
      <c r="E350" s="565"/>
      <c r="F350" s="544">
        <v>0.5</v>
      </c>
      <c r="G350" s="32">
        <v>10</v>
      </c>
      <c r="H350" s="544">
        <v>5</v>
      </c>
      <c r="I350" s="544">
        <v>5.21</v>
      </c>
      <c r="J350" s="32">
        <v>132</v>
      </c>
      <c r="K350" s="32" t="s">
        <v>110</v>
      </c>
      <c r="L350" s="32"/>
      <c r="M350" s="33" t="s">
        <v>68</v>
      </c>
      <c r="N350" s="33"/>
      <c r="O350" s="32">
        <v>60</v>
      </c>
      <c r="P350" s="79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55"/>
      <c r="R350" s="555"/>
      <c r="S350" s="555"/>
      <c r="T350" s="556"/>
      <c r="U350" s="34"/>
      <c r="V350" s="34"/>
      <c r="W350" s="35" t="s">
        <v>69</v>
      </c>
      <c r="X350" s="545">
        <v>0</v>
      </c>
      <c r="Y350" s="546">
        <f t="shared" si="3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38"/>
        <v>0</v>
      </c>
      <c r="BN350" s="64">
        <f t="shared" si="39"/>
        <v>0</v>
      </c>
      <c r="BO350" s="64">
        <f t="shared" si="40"/>
        <v>0</v>
      </c>
      <c r="BP350" s="64">
        <f t="shared" si="41"/>
        <v>0</v>
      </c>
    </row>
    <row r="351" spans="1:68" x14ac:dyDescent="0.2">
      <c r="A351" s="574"/>
      <c r="B351" s="553"/>
      <c r="C351" s="553"/>
      <c r="D351" s="553"/>
      <c r="E351" s="553"/>
      <c r="F351" s="553"/>
      <c r="G351" s="553"/>
      <c r="H351" s="553"/>
      <c r="I351" s="553"/>
      <c r="J351" s="553"/>
      <c r="K351" s="553"/>
      <c r="L351" s="553"/>
      <c r="M351" s="553"/>
      <c r="N351" s="553"/>
      <c r="O351" s="575"/>
      <c r="P351" s="557" t="s">
        <v>71</v>
      </c>
      <c r="Q351" s="558"/>
      <c r="R351" s="558"/>
      <c r="S351" s="558"/>
      <c r="T351" s="558"/>
      <c r="U351" s="558"/>
      <c r="V351" s="559"/>
      <c r="W351" s="37" t="s">
        <v>72</v>
      </c>
      <c r="X351" s="547">
        <f>IFERROR(X344/H344,"0")+IFERROR(X345/H345,"0")+IFERROR(X346/H346,"0")+IFERROR(X347/H347,"0")+IFERROR(X348/H348,"0")+IFERROR(X349/H349,"0")+IFERROR(X350/H350,"0")</f>
        <v>33.333333333333336</v>
      </c>
      <c r="Y351" s="547">
        <f>IFERROR(Y344/H344,"0")+IFERROR(Y345/H345,"0")+IFERROR(Y346/H346,"0")+IFERROR(Y347/H347,"0")+IFERROR(Y348/H348,"0")+IFERROR(Y349/H349,"0")+IFERROR(Y350/H350,"0")</f>
        <v>34</v>
      </c>
      <c r="Z351" s="547">
        <f>IFERROR(IF(Z344="",0,Z344),"0")+IFERROR(IF(Z345="",0,Z345),"0")+IFERROR(IF(Z346="",0,Z346),"0")+IFERROR(IF(Z347="",0,Z347),"0")+IFERROR(IF(Z348="",0,Z348),"0")+IFERROR(IF(Z349="",0,Z349),"0")+IFERROR(IF(Z350="",0,Z350),"0")</f>
        <v>0.73949999999999994</v>
      </c>
      <c r="AA351" s="548"/>
      <c r="AB351" s="548"/>
      <c r="AC351" s="548"/>
    </row>
    <row r="352" spans="1:68" x14ac:dyDescent="0.2">
      <c r="A352" s="553"/>
      <c r="B352" s="553"/>
      <c r="C352" s="553"/>
      <c r="D352" s="553"/>
      <c r="E352" s="553"/>
      <c r="F352" s="553"/>
      <c r="G352" s="553"/>
      <c r="H352" s="553"/>
      <c r="I352" s="553"/>
      <c r="J352" s="553"/>
      <c r="K352" s="553"/>
      <c r="L352" s="553"/>
      <c r="M352" s="553"/>
      <c r="N352" s="553"/>
      <c r="O352" s="575"/>
      <c r="P352" s="557" t="s">
        <v>71</v>
      </c>
      <c r="Q352" s="558"/>
      <c r="R352" s="558"/>
      <c r="S352" s="558"/>
      <c r="T352" s="558"/>
      <c r="U352" s="558"/>
      <c r="V352" s="559"/>
      <c r="W352" s="37" t="s">
        <v>69</v>
      </c>
      <c r="X352" s="547">
        <f>IFERROR(SUM(X344:X350),"0")</f>
        <v>500</v>
      </c>
      <c r="Y352" s="547">
        <f>IFERROR(SUM(Y344:Y350),"0")</f>
        <v>510</v>
      </c>
      <c r="Z352" s="37"/>
      <c r="AA352" s="548"/>
      <c r="AB352" s="548"/>
      <c r="AC352" s="548"/>
    </row>
    <row r="353" spans="1:68" ht="14.25" hidden="1" customHeight="1" x14ac:dyDescent="0.25">
      <c r="A353" s="562" t="s">
        <v>137</v>
      </c>
      <c r="B353" s="553"/>
      <c r="C353" s="553"/>
      <c r="D353" s="553"/>
      <c r="E353" s="553"/>
      <c r="F353" s="553"/>
      <c r="G353" s="553"/>
      <c r="H353" s="553"/>
      <c r="I353" s="553"/>
      <c r="J353" s="553"/>
      <c r="K353" s="553"/>
      <c r="L353" s="553"/>
      <c r="M353" s="553"/>
      <c r="N353" s="553"/>
      <c r="O353" s="553"/>
      <c r="P353" s="553"/>
      <c r="Q353" s="553"/>
      <c r="R353" s="553"/>
      <c r="S353" s="553"/>
      <c r="T353" s="553"/>
      <c r="U353" s="553"/>
      <c r="V353" s="553"/>
      <c r="W353" s="553"/>
      <c r="X353" s="553"/>
      <c r="Y353" s="553"/>
      <c r="Z353" s="553"/>
      <c r="AA353" s="540"/>
      <c r="AB353" s="540"/>
      <c r="AC353" s="540"/>
    </row>
    <row r="354" spans="1:68" ht="27" hidden="1" customHeight="1" x14ac:dyDescent="0.25">
      <c r="A354" s="54" t="s">
        <v>563</v>
      </c>
      <c r="B354" s="54" t="s">
        <v>564</v>
      </c>
      <c r="C354" s="31">
        <v>4301020178</v>
      </c>
      <c r="D354" s="564">
        <v>4607091383980</v>
      </c>
      <c r="E354" s="565"/>
      <c r="F354" s="544">
        <v>2.5</v>
      </c>
      <c r="G354" s="32">
        <v>6</v>
      </c>
      <c r="H354" s="544">
        <v>15</v>
      </c>
      <c r="I354" s="544">
        <v>15.48</v>
      </c>
      <c r="J354" s="32">
        <v>48</v>
      </c>
      <c r="K354" s="32" t="s">
        <v>104</v>
      </c>
      <c r="L354" s="32" t="s">
        <v>565</v>
      </c>
      <c r="M354" s="33" t="s">
        <v>106</v>
      </c>
      <c r="N354" s="33"/>
      <c r="O354" s="32">
        <v>50</v>
      </c>
      <c r="P354" s="58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55"/>
      <c r="R354" s="555"/>
      <c r="S354" s="555"/>
      <c r="T354" s="556"/>
      <c r="U354" s="34"/>
      <c r="V354" s="34"/>
      <c r="W354" s="35" t="s">
        <v>69</v>
      </c>
      <c r="X354" s="545">
        <v>0</v>
      </c>
      <c r="Y354" s="546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05" t="s">
        <v>566</v>
      </c>
      <c r="AG354" s="64"/>
      <c r="AJ354" s="68" t="s">
        <v>80</v>
      </c>
      <c r="AK354" s="68">
        <v>15075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16.5" hidden="1" customHeight="1" x14ac:dyDescent="0.25">
      <c r="A355" s="54" t="s">
        <v>567</v>
      </c>
      <c r="B355" s="54" t="s">
        <v>568</v>
      </c>
      <c r="C355" s="31">
        <v>4301020179</v>
      </c>
      <c r="D355" s="564">
        <v>4607091384178</v>
      </c>
      <c r="E355" s="565"/>
      <c r="F355" s="544">
        <v>0.4</v>
      </c>
      <c r="G355" s="32">
        <v>10</v>
      </c>
      <c r="H355" s="544">
        <v>4</v>
      </c>
      <c r="I355" s="544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5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55"/>
      <c r="R355" s="555"/>
      <c r="S355" s="555"/>
      <c r="T355" s="556"/>
      <c r="U355" s="34"/>
      <c r="V355" s="34"/>
      <c r="W355" s="35" t="s">
        <v>69</v>
      </c>
      <c r="X355" s="545">
        <v>0</v>
      </c>
      <c r="Y355" s="546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566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574"/>
      <c r="B356" s="553"/>
      <c r="C356" s="553"/>
      <c r="D356" s="553"/>
      <c r="E356" s="553"/>
      <c r="F356" s="553"/>
      <c r="G356" s="553"/>
      <c r="H356" s="553"/>
      <c r="I356" s="553"/>
      <c r="J356" s="553"/>
      <c r="K356" s="553"/>
      <c r="L356" s="553"/>
      <c r="M356" s="553"/>
      <c r="N356" s="553"/>
      <c r="O356" s="575"/>
      <c r="P356" s="557" t="s">
        <v>71</v>
      </c>
      <c r="Q356" s="558"/>
      <c r="R356" s="558"/>
      <c r="S356" s="558"/>
      <c r="T356" s="558"/>
      <c r="U356" s="558"/>
      <c r="V356" s="559"/>
      <c r="W356" s="37" t="s">
        <v>72</v>
      </c>
      <c r="X356" s="547">
        <f>IFERROR(X354/H354,"0")+IFERROR(X355/H355,"0")</f>
        <v>0</v>
      </c>
      <c r="Y356" s="547">
        <f>IFERROR(Y354/H354,"0")+IFERROR(Y355/H355,"0")</f>
        <v>0</v>
      </c>
      <c r="Z356" s="547">
        <f>IFERROR(IF(Z354="",0,Z354),"0")+IFERROR(IF(Z355="",0,Z355),"0")</f>
        <v>0</v>
      </c>
      <c r="AA356" s="548"/>
      <c r="AB356" s="548"/>
      <c r="AC356" s="548"/>
    </row>
    <row r="357" spans="1:68" hidden="1" x14ac:dyDescent="0.2">
      <c r="A357" s="553"/>
      <c r="B357" s="553"/>
      <c r="C357" s="553"/>
      <c r="D357" s="553"/>
      <c r="E357" s="553"/>
      <c r="F357" s="553"/>
      <c r="G357" s="553"/>
      <c r="H357" s="553"/>
      <c r="I357" s="553"/>
      <c r="J357" s="553"/>
      <c r="K357" s="553"/>
      <c r="L357" s="553"/>
      <c r="M357" s="553"/>
      <c r="N357" s="553"/>
      <c r="O357" s="575"/>
      <c r="P357" s="557" t="s">
        <v>71</v>
      </c>
      <c r="Q357" s="558"/>
      <c r="R357" s="558"/>
      <c r="S357" s="558"/>
      <c r="T357" s="558"/>
      <c r="U357" s="558"/>
      <c r="V357" s="559"/>
      <c r="W357" s="37" t="s">
        <v>69</v>
      </c>
      <c r="X357" s="547">
        <f>IFERROR(SUM(X354:X355),"0")</f>
        <v>0</v>
      </c>
      <c r="Y357" s="547">
        <f>IFERROR(SUM(Y354:Y355),"0")</f>
        <v>0</v>
      </c>
      <c r="Z357" s="37"/>
      <c r="AA357" s="548"/>
      <c r="AB357" s="548"/>
      <c r="AC357" s="548"/>
    </row>
    <row r="358" spans="1:68" ht="14.25" hidden="1" customHeight="1" x14ac:dyDescent="0.25">
      <c r="A358" s="562" t="s">
        <v>73</v>
      </c>
      <c r="B358" s="553"/>
      <c r="C358" s="553"/>
      <c r="D358" s="553"/>
      <c r="E358" s="553"/>
      <c r="F358" s="553"/>
      <c r="G358" s="553"/>
      <c r="H358" s="553"/>
      <c r="I358" s="553"/>
      <c r="J358" s="553"/>
      <c r="K358" s="553"/>
      <c r="L358" s="553"/>
      <c r="M358" s="553"/>
      <c r="N358" s="553"/>
      <c r="O358" s="553"/>
      <c r="P358" s="553"/>
      <c r="Q358" s="553"/>
      <c r="R358" s="553"/>
      <c r="S358" s="553"/>
      <c r="T358" s="553"/>
      <c r="U358" s="553"/>
      <c r="V358" s="553"/>
      <c r="W358" s="553"/>
      <c r="X358" s="553"/>
      <c r="Y358" s="553"/>
      <c r="Z358" s="553"/>
      <c r="AA358" s="540"/>
      <c r="AB358" s="540"/>
      <c r="AC358" s="540"/>
    </row>
    <row r="359" spans="1:68" ht="27" hidden="1" customHeight="1" x14ac:dyDescent="0.25">
      <c r="A359" s="54" t="s">
        <v>569</v>
      </c>
      <c r="B359" s="54" t="s">
        <v>570</v>
      </c>
      <c r="C359" s="31">
        <v>4301051903</v>
      </c>
      <c r="D359" s="564">
        <v>4607091383928</v>
      </c>
      <c r="E359" s="565"/>
      <c r="F359" s="544">
        <v>1.5</v>
      </c>
      <c r="G359" s="32">
        <v>6</v>
      </c>
      <c r="H359" s="544">
        <v>9</v>
      </c>
      <c r="I359" s="544">
        <v>9.5250000000000004</v>
      </c>
      <c r="J359" s="32">
        <v>64</v>
      </c>
      <c r="K359" s="32" t="s">
        <v>104</v>
      </c>
      <c r="L359" s="32"/>
      <c r="M359" s="33" t="s">
        <v>78</v>
      </c>
      <c r="N359" s="33"/>
      <c r="O359" s="32">
        <v>40</v>
      </c>
      <c r="P359" s="65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55"/>
      <c r="R359" s="555"/>
      <c r="S359" s="555"/>
      <c r="T359" s="556"/>
      <c r="U359" s="34"/>
      <c r="V359" s="34"/>
      <c r="W359" s="35" t="s">
        <v>69</v>
      </c>
      <c r="X359" s="545">
        <v>0</v>
      </c>
      <c r="Y359" s="54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571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4301051897</v>
      </c>
      <c r="D360" s="564">
        <v>4607091384260</v>
      </c>
      <c r="E360" s="565"/>
      <c r="F360" s="544">
        <v>1.5</v>
      </c>
      <c r="G360" s="32">
        <v>6</v>
      </c>
      <c r="H360" s="544">
        <v>9</v>
      </c>
      <c r="I360" s="544">
        <v>9.5190000000000001</v>
      </c>
      <c r="J360" s="32">
        <v>64</v>
      </c>
      <c r="K360" s="32" t="s">
        <v>104</v>
      </c>
      <c r="L360" s="32"/>
      <c r="M360" s="33" t="s">
        <v>78</v>
      </c>
      <c r="N360" s="33"/>
      <c r="O360" s="32">
        <v>40</v>
      </c>
      <c r="P360" s="58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55"/>
      <c r="R360" s="555"/>
      <c r="S360" s="555"/>
      <c r="T360" s="556"/>
      <c r="U360" s="34"/>
      <c r="V360" s="34"/>
      <c r="W360" s="35" t="s">
        <v>69</v>
      </c>
      <c r="X360" s="545">
        <v>0</v>
      </c>
      <c r="Y360" s="546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574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74"/>
      <c r="B361" s="553"/>
      <c r="C361" s="553"/>
      <c r="D361" s="553"/>
      <c r="E361" s="553"/>
      <c r="F361" s="553"/>
      <c r="G361" s="553"/>
      <c r="H361" s="553"/>
      <c r="I361" s="553"/>
      <c r="J361" s="553"/>
      <c r="K361" s="553"/>
      <c r="L361" s="553"/>
      <c r="M361" s="553"/>
      <c r="N361" s="553"/>
      <c r="O361" s="575"/>
      <c r="P361" s="557" t="s">
        <v>71</v>
      </c>
      <c r="Q361" s="558"/>
      <c r="R361" s="558"/>
      <c r="S361" s="558"/>
      <c r="T361" s="558"/>
      <c r="U361" s="558"/>
      <c r="V361" s="559"/>
      <c r="W361" s="37" t="s">
        <v>72</v>
      </c>
      <c r="X361" s="547">
        <f>IFERROR(X359/H359,"0")+IFERROR(X360/H360,"0")</f>
        <v>0</v>
      </c>
      <c r="Y361" s="547">
        <f>IFERROR(Y359/H359,"0")+IFERROR(Y360/H360,"0")</f>
        <v>0</v>
      </c>
      <c r="Z361" s="547">
        <f>IFERROR(IF(Z359="",0,Z359),"0")+IFERROR(IF(Z360="",0,Z360),"0")</f>
        <v>0</v>
      </c>
      <c r="AA361" s="548"/>
      <c r="AB361" s="548"/>
      <c r="AC361" s="548"/>
    </row>
    <row r="362" spans="1:68" hidden="1" x14ac:dyDescent="0.2">
      <c r="A362" s="553"/>
      <c r="B362" s="553"/>
      <c r="C362" s="553"/>
      <c r="D362" s="553"/>
      <c r="E362" s="553"/>
      <c r="F362" s="553"/>
      <c r="G362" s="553"/>
      <c r="H362" s="553"/>
      <c r="I362" s="553"/>
      <c r="J362" s="553"/>
      <c r="K362" s="553"/>
      <c r="L362" s="553"/>
      <c r="M362" s="553"/>
      <c r="N362" s="553"/>
      <c r="O362" s="575"/>
      <c r="P362" s="557" t="s">
        <v>71</v>
      </c>
      <c r="Q362" s="558"/>
      <c r="R362" s="558"/>
      <c r="S362" s="558"/>
      <c r="T362" s="558"/>
      <c r="U362" s="558"/>
      <c r="V362" s="559"/>
      <c r="W362" s="37" t="s">
        <v>69</v>
      </c>
      <c r="X362" s="547">
        <f>IFERROR(SUM(X359:X360),"0")</f>
        <v>0</v>
      </c>
      <c r="Y362" s="547">
        <f>IFERROR(SUM(Y359:Y360),"0")</f>
        <v>0</v>
      </c>
      <c r="Z362" s="37"/>
      <c r="AA362" s="548"/>
      <c r="AB362" s="548"/>
      <c r="AC362" s="548"/>
    </row>
    <row r="363" spans="1:68" ht="14.25" hidden="1" customHeight="1" x14ac:dyDescent="0.25">
      <c r="A363" s="562" t="s">
        <v>167</v>
      </c>
      <c r="B363" s="553"/>
      <c r="C363" s="553"/>
      <c r="D363" s="553"/>
      <c r="E363" s="553"/>
      <c r="F363" s="553"/>
      <c r="G363" s="553"/>
      <c r="H363" s="553"/>
      <c r="I363" s="553"/>
      <c r="J363" s="553"/>
      <c r="K363" s="553"/>
      <c r="L363" s="553"/>
      <c r="M363" s="553"/>
      <c r="N363" s="553"/>
      <c r="O363" s="553"/>
      <c r="P363" s="553"/>
      <c r="Q363" s="553"/>
      <c r="R363" s="553"/>
      <c r="S363" s="553"/>
      <c r="T363" s="553"/>
      <c r="U363" s="553"/>
      <c r="V363" s="553"/>
      <c r="W363" s="553"/>
      <c r="X363" s="553"/>
      <c r="Y363" s="553"/>
      <c r="Z363" s="553"/>
      <c r="AA363" s="540"/>
      <c r="AB363" s="540"/>
      <c r="AC363" s="540"/>
    </row>
    <row r="364" spans="1:68" ht="16.5" hidden="1" customHeight="1" x14ac:dyDescent="0.25">
      <c r="A364" s="54" t="s">
        <v>575</v>
      </c>
      <c r="B364" s="54" t="s">
        <v>576</v>
      </c>
      <c r="C364" s="31">
        <v>4301060524</v>
      </c>
      <c r="D364" s="564">
        <v>4607091384673</v>
      </c>
      <c r="E364" s="565"/>
      <c r="F364" s="544">
        <v>1.5</v>
      </c>
      <c r="G364" s="32">
        <v>6</v>
      </c>
      <c r="H364" s="544">
        <v>9</v>
      </c>
      <c r="I364" s="544">
        <v>9.5190000000000001</v>
      </c>
      <c r="J364" s="32">
        <v>64</v>
      </c>
      <c r="K364" s="32" t="s">
        <v>104</v>
      </c>
      <c r="L364" s="32"/>
      <c r="M364" s="33" t="s">
        <v>78</v>
      </c>
      <c r="N364" s="33"/>
      <c r="O364" s="32">
        <v>40</v>
      </c>
      <c r="P364" s="715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4" s="555"/>
      <c r="R364" s="555"/>
      <c r="S364" s="555"/>
      <c r="T364" s="556"/>
      <c r="U364" s="34"/>
      <c r="V364" s="34"/>
      <c r="W364" s="35" t="s">
        <v>69</v>
      </c>
      <c r="X364" s="545">
        <v>0</v>
      </c>
      <c r="Y364" s="54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577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74"/>
      <c r="B365" s="553"/>
      <c r="C365" s="553"/>
      <c r="D365" s="553"/>
      <c r="E365" s="553"/>
      <c r="F365" s="553"/>
      <c r="G365" s="553"/>
      <c r="H365" s="553"/>
      <c r="I365" s="553"/>
      <c r="J365" s="553"/>
      <c r="K365" s="553"/>
      <c r="L365" s="553"/>
      <c r="M365" s="553"/>
      <c r="N365" s="553"/>
      <c r="O365" s="575"/>
      <c r="P365" s="557" t="s">
        <v>71</v>
      </c>
      <c r="Q365" s="558"/>
      <c r="R365" s="558"/>
      <c r="S365" s="558"/>
      <c r="T365" s="558"/>
      <c r="U365" s="558"/>
      <c r="V365" s="559"/>
      <c r="W365" s="37" t="s">
        <v>72</v>
      </c>
      <c r="X365" s="547">
        <f>IFERROR(X364/H364,"0")</f>
        <v>0</v>
      </c>
      <c r="Y365" s="547">
        <f>IFERROR(Y364/H364,"0")</f>
        <v>0</v>
      </c>
      <c r="Z365" s="547">
        <f>IFERROR(IF(Z364="",0,Z364),"0")</f>
        <v>0</v>
      </c>
      <c r="AA365" s="548"/>
      <c r="AB365" s="548"/>
      <c r="AC365" s="548"/>
    </row>
    <row r="366" spans="1:68" hidden="1" x14ac:dyDescent="0.2">
      <c r="A366" s="553"/>
      <c r="B366" s="553"/>
      <c r="C366" s="553"/>
      <c r="D366" s="553"/>
      <c r="E366" s="553"/>
      <c r="F366" s="553"/>
      <c r="G366" s="553"/>
      <c r="H366" s="553"/>
      <c r="I366" s="553"/>
      <c r="J366" s="553"/>
      <c r="K366" s="553"/>
      <c r="L366" s="553"/>
      <c r="M366" s="553"/>
      <c r="N366" s="553"/>
      <c r="O366" s="575"/>
      <c r="P366" s="557" t="s">
        <v>71</v>
      </c>
      <c r="Q366" s="558"/>
      <c r="R366" s="558"/>
      <c r="S366" s="558"/>
      <c r="T366" s="558"/>
      <c r="U366" s="558"/>
      <c r="V366" s="559"/>
      <c r="W366" s="37" t="s">
        <v>69</v>
      </c>
      <c r="X366" s="547">
        <f>IFERROR(SUM(X364:X364),"0")</f>
        <v>0</v>
      </c>
      <c r="Y366" s="547">
        <f>IFERROR(SUM(Y364:Y364),"0")</f>
        <v>0</v>
      </c>
      <c r="Z366" s="37"/>
      <c r="AA366" s="548"/>
      <c r="AB366" s="548"/>
      <c r="AC366" s="548"/>
    </row>
    <row r="367" spans="1:68" ht="16.5" hidden="1" customHeight="1" x14ac:dyDescent="0.25">
      <c r="A367" s="563" t="s">
        <v>578</v>
      </c>
      <c r="B367" s="553"/>
      <c r="C367" s="553"/>
      <c r="D367" s="553"/>
      <c r="E367" s="553"/>
      <c r="F367" s="553"/>
      <c r="G367" s="553"/>
      <c r="H367" s="553"/>
      <c r="I367" s="553"/>
      <c r="J367" s="553"/>
      <c r="K367" s="553"/>
      <c r="L367" s="553"/>
      <c r="M367" s="553"/>
      <c r="N367" s="553"/>
      <c r="O367" s="553"/>
      <c r="P367" s="553"/>
      <c r="Q367" s="553"/>
      <c r="R367" s="553"/>
      <c r="S367" s="553"/>
      <c r="T367" s="553"/>
      <c r="U367" s="553"/>
      <c r="V367" s="553"/>
      <c r="W367" s="553"/>
      <c r="X367" s="553"/>
      <c r="Y367" s="553"/>
      <c r="Z367" s="553"/>
      <c r="AA367" s="539"/>
      <c r="AB367" s="539"/>
      <c r="AC367" s="539"/>
    </row>
    <row r="368" spans="1:68" ht="14.25" hidden="1" customHeight="1" x14ac:dyDescent="0.25">
      <c r="A368" s="562" t="s">
        <v>101</v>
      </c>
      <c r="B368" s="553"/>
      <c r="C368" s="553"/>
      <c r="D368" s="553"/>
      <c r="E368" s="553"/>
      <c r="F368" s="553"/>
      <c r="G368" s="553"/>
      <c r="H368" s="553"/>
      <c r="I368" s="553"/>
      <c r="J368" s="553"/>
      <c r="K368" s="553"/>
      <c r="L368" s="553"/>
      <c r="M368" s="553"/>
      <c r="N368" s="553"/>
      <c r="O368" s="553"/>
      <c r="P368" s="553"/>
      <c r="Q368" s="553"/>
      <c r="R368" s="553"/>
      <c r="S368" s="553"/>
      <c r="T368" s="553"/>
      <c r="U368" s="553"/>
      <c r="V368" s="553"/>
      <c r="W368" s="553"/>
      <c r="X368" s="553"/>
      <c r="Y368" s="553"/>
      <c r="Z368" s="553"/>
      <c r="AA368" s="540"/>
      <c r="AB368" s="540"/>
      <c r="AC368" s="540"/>
    </row>
    <row r="369" spans="1:68" ht="37.5" hidden="1" customHeight="1" x14ac:dyDescent="0.25">
      <c r="A369" s="54" t="s">
        <v>579</v>
      </c>
      <c r="B369" s="54" t="s">
        <v>580</v>
      </c>
      <c r="C369" s="31">
        <v>4301011875</v>
      </c>
      <c r="D369" s="564">
        <v>4680115884885</v>
      </c>
      <c r="E369" s="565"/>
      <c r="F369" s="544">
        <v>0.8</v>
      </c>
      <c r="G369" s="32">
        <v>15</v>
      </c>
      <c r="H369" s="544">
        <v>12</v>
      </c>
      <c r="I369" s="544">
        <v>12.435</v>
      </c>
      <c r="J369" s="32">
        <v>64</v>
      </c>
      <c r="K369" s="32" t="s">
        <v>104</v>
      </c>
      <c r="L369" s="32"/>
      <c r="M369" s="33" t="s">
        <v>68</v>
      </c>
      <c r="N369" s="33"/>
      <c r="O369" s="32">
        <v>60</v>
      </c>
      <c r="P369" s="62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5"/>
      <c r="R369" s="555"/>
      <c r="S369" s="555"/>
      <c r="T369" s="556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582</v>
      </c>
      <c r="B370" s="54" t="s">
        <v>583</v>
      </c>
      <c r="C370" s="31">
        <v>4301011871</v>
      </c>
      <c r="D370" s="564">
        <v>4680115884908</v>
      </c>
      <c r="E370" s="565"/>
      <c r="F370" s="544">
        <v>0.4</v>
      </c>
      <c r="G370" s="32">
        <v>10</v>
      </c>
      <c r="H370" s="544">
        <v>4</v>
      </c>
      <c r="I370" s="544">
        <v>4.21</v>
      </c>
      <c r="J370" s="32">
        <v>132</v>
      </c>
      <c r="K370" s="32" t="s">
        <v>110</v>
      </c>
      <c r="L370" s="32"/>
      <c r="M370" s="33" t="s">
        <v>68</v>
      </c>
      <c r="N370" s="33"/>
      <c r="O370" s="32">
        <v>60</v>
      </c>
      <c r="P370" s="59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5"/>
      <c r="R370" s="555"/>
      <c r="S370" s="555"/>
      <c r="T370" s="556"/>
      <c r="U370" s="34"/>
      <c r="V370" s="34"/>
      <c r="W370" s="35" t="s">
        <v>69</v>
      </c>
      <c r="X370" s="545">
        <v>0</v>
      </c>
      <c r="Y370" s="54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74"/>
      <c r="B371" s="553"/>
      <c r="C371" s="553"/>
      <c r="D371" s="553"/>
      <c r="E371" s="553"/>
      <c r="F371" s="553"/>
      <c r="G371" s="553"/>
      <c r="H371" s="553"/>
      <c r="I371" s="553"/>
      <c r="J371" s="553"/>
      <c r="K371" s="553"/>
      <c r="L371" s="553"/>
      <c r="M371" s="553"/>
      <c r="N371" s="553"/>
      <c r="O371" s="575"/>
      <c r="P371" s="557" t="s">
        <v>71</v>
      </c>
      <c r="Q371" s="558"/>
      <c r="R371" s="558"/>
      <c r="S371" s="558"/>
      <c r="T371" s="558"/>
      <c r="U371" s="558"/>
      <c r="V371" s="559"/>
      <c r="W371" s="37" t="s">
        <v>72</v>
      </c>
      <c r="X371" s="547">
        <f>IFERROR(X369/H369,"0")+IFERROR(X370/H370,"0")</f>
        <v>0</v>
      </c>
      <c r="Y371" s="547">
        <f>IFERROR(Y369/H369,"0")+IFERROR(Y370/H370,"0")</f>
        <v>0</v>
      </c>
      <c r="Z371" s="547">
        <f>IFERROR(IF(Z369="",0,Z369),"0")+IFERROR(IF(Z370="",0,Z370),"0")</f>
        <v>0</v>
      </c>
      <c r="AA371" s="548"/>
      <c r="AB371" s="548"/>
      <c r="AC371" s="548"/>
    </row>
    <row r="372" spans="1:68" hidden="1" x14ac:dyDescent="0.2">
      <c r="A372" s="553"/>
      <c r="B372" s="553"/>
      <c r="C372" s="553"/>
      <c r="D372" s="553"/>
      <c r="E372" s="553"/>
      <c r="F372" s="553"/>
      <c r="G372" s="553"/>
      <c r="H372" s="553"/>
      <c r="I372" s="553"/>
      <c r="J372" s="553"/>
      <c r="K372" s="553"/>
      <c r="L372" s="553"/>
      <c r="M372" s="553"/>
      <c r="N372" s="553"/>
      <c r="O372" s="575"/>
      <c r="P372" s="557" t="s">
        <v>71</v>
      </c>
      <c r="Q372" s="558"/>
      <c r="R372" s="558"/>
      <c r="S372" s="558"/>
      <c r="T372" s="558"/>
      <c r="U372" s="558"/>
      <c r="V372" s="559"/>
      <c r="W372" s="37" t="s">
        <v>69</v>
      </c>
      <c r="X372" s="547">
        <f>IFERROR(SUM(X369:X370),"0")</f>
        <v>0</v>
      </c>
      <c r="Y372" s="547">
        <f>IFERROR(SUM(Y369:Y370),"0")</f>
        <v>0</v>
      </c>
      <c r="Z372" s="37"/>
      <c r="AA372" s="548"/>
      <c r="AB372" s="548"/>
      <c r="AC372" s="548"/>
    </row>
    <row r="373" spans="1:68" ht="14.25" hidden="1" customHeight="1" x14ac:dyDescent="0.25">
      <c r="A373" s="562" t="s">
        <v>64</v>
      </c>
      <c r="B373" s="553"/>
      <c r="C373" s="553"/>
      <c r="D373" s="553"/>
      <c r="E373" s="553"/>
      <c r="F373" s="553"/>
      <c r="G373" s="553"/>
      <c r="H373" s="553"/>
      <c r="I373" s="553"/>
      <c r="J373" s="553"/>
      <c r="K373" s="553"/>
      <c r="L373" s="553"/>
      <c r="M373" s="553"/>
      <c r="N373" s="553"/>
      <c r="O373" s="553"/>
      <c r="P373" s="553"/>
      <c r="Q373" s="553"/>
      <c r="R373" s="553"/>
      <c r="S373" s="553"/>
      <c r="T373" s="553"/>
      <c r="U373" s="553"/>
      <c r="V373" s="553"/>
      <c r="W373" s="553"/>
      <c r="X373" s="553"/>
      <c r="Y373" s="553"/>
      <c r="Z373" s="553"/>
      <c r="AA373" s="540"/>
      <c r="AB373" s="540"/>
      <c r="AC373" s="540"/>
    </row>
    <row r="374" spans="1:68" ht="27" hidden="1" customHeight="1" x14ac:dyDescent="0.25">
      <c r="A374" s="54" t="s">
        <v>584</v>
      </c>
      <c r="B374" s="54" t="s">
        <v>585</v>
      </c>
      <c r="C374" s="31">
        <v>4301031303</v>
      </c>
      <c r="D374" s="564">
        <v>4607091384802</v>
      </c>
      <c r="E374" s="565"/>
      <c r="F374" s="544">
        <v>0.73</v>
      </c>
      <c r="G374" s="32">
        <v>6</v>
      </c>
      <c r="H374" s="544">
        <v>4.38</v>
      </c>
      <c r="I374" s="544">
        <v>4.6500000000000004</v>
      </c>
      <c r="J374" s="32">
        <v>132</v>
      </c>
      <c r="K374" s="32" t="s">
        <v>110</v>
      </c>
      <c r="L374" s="32"/>
      <c r="M374" s="33" t="s">
        <v>68</v>
      </c>
      <c r="N374" s="33"/>
      <c r="O374" s="32">
        <v>35</v>
      </c>
      <c r="P374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5"/>
      <c r="R374" s="555"/>
      <c r="S374" s="555"/>
      <c r="T374" s="556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584</v>
      </c>
      <c r="B375" s="54" t="s">
        <v>587</v>
      </c>
      <c r="C375" s="31">
        <v>4301031457</v>
      </c>
      <c r="D375" s="564">
        <v>4607091384802</v>
      </c>
      <c r="E375" s="565"/>
      <c r="F375" s="544">
        <v>0.7</v>
      </c>
      <c r="G375" s="32">
        <v>6</v>
      </c>
      <c r="H375" s="544">
        <v>4.2</v>
      </c>
      <c r="I375" s="544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83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5" s="555"/>
      <c r="R375" s="555"/>
      <c r="S375" s="555"/>
      <c r="T375" s="556"/>
      <c r="U375" s="34"/>
      <c r="V375" s="34"/>
      <c r="W375" s="35" t="s">
        <v>69</v>
      </c>
      <c r="X375" s="545">
        <v>0</v>
      </c>
      <c r="Y375" s="546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586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74"/>
      <c r="B376" s="553"/>
      <c r="C376" s="553"/>
      <c r="D376" s="553"/>
      <c r="E376" s="553"/>
      <c r="F376" s="553"/>
      <c r="G376" s="553"/>
      <c r="H376" s="553"/>
      <c r="I376" s="553"/>
      <c r="J376" s="553"/>
      <c r="K376" s="553"/>
      <c r="L376" s="553"/>
      <c r="M376" s="553"/>
      <c r="N376" s="553"/>
      <c r="O376" s="575"/>
      <c r="P376" s="557" t="s">
        <v>71</v>
      </c>
      <c r="Q376" s="558"/>
      <c r="R376" s="558"/>
      <c r="S376" s="558"/>
      <c r="T376" s="558"/>
      <c r="U376" s="558"/>
      <c r="V376" s="559"/>
      <c r="W376" s="37" t="s">
        <v>72</v>
      </c>
      <c r="X376" s="547">
        <f>IFERROR(X374/H374,"0")+IFERROR(X375/H375,"0")</f>
        <v>0</v>
      </c>
      <c r="Y376" s="547">
        <f>IFERROR(Y374/H374,"0")+IFERROR(Y375/H375,"0")</f>
        <v>0</v>
      </c>
      <c r="Z376" s="547">
        <f>IFERROR(IF(Z374="",0,Z374),"0")+IFERROR(IF(Z375="",0,Z375),"0")</f>
        <v>0</v>
      </c>
      <c r="AA376" s="548"/>
      <c r="AB376" s="548"/>
      <c r="AC376" s="548"/>
    </row>
    <row r="377" spans="1:68" hidden="1" x14ac:dyDescent="0.2">
      <c r="A377" s="553"/>
      <c r="B377" s="553"/>
      <c r="C377" s="553"/>
      <c r="D377" s="553"/>
      <c r="E377" s="553"/>
      <c r="F377" s="553"/>
      <c r="G377" s="553"/>
      <c r="H377" s="553"/>
      <c r="I377" s="553"/>
      <c r="J377" s="553"/>
      <c r="K377" s="553"/>
      <c r="L377" s="553"/>
      <c r="M377" s="553"/>
      <c r="N377" s="553"/>
      <c r="O377" s="575"/>
      <c r="P377" s="557" t="s">
        <v>71</v>
      </c>
      <c r="Q377" s="558"/>
      <c r="R377" s="558"/>
      <c r="S377" s="558"/>
      <c r="T377" s="558"/>
      <c r="U377" s="558"/>
      <c r="V377" s="559"/>
      <c r="W377" s="37" t="s">
        <v>69</v>
      </c>
      <c r="X377" s="547">
        <f>IFERROR(SUM(X374:X375),"0")</f>
        <v>0</v>
      </c>
      <c r="Y377" s="547">
        <f>IFERROR(SUM(Y374:Y375),"0")</f>
        <v>0</v>
      </c>
      <c r="Z377" s="37"/>
      <c r="AA377" s="548"/>
      <c r="AB377" s="548"/>
      <c r="AC377" s="548"/>
    </row>
    <row r="378" spans="1:68" ht="14.25" hidden="1" customHeight="1" x14ac:dyDescent="0.25">
      <c r="A378" s="562" t="s">
        <v>73</v>
      </c>
      <c r="B378" s="553"/>
      <c r="C378" s="553"/>
      <c r="D378" s="553"/>
      <c r="E378" s="553"/>
      <c r="F378" s="553"/>
      <c r="G378" s="553"/>
      <c r="H378" s="553"/>
      <c r="I378" s="553"/>
      <c r="J378" s="553"/>
      <c r="K378" s="553"/>
      <c r="L378" s="553"/>
      <c r="M378" s="553"/>
      <c r="N378" s="553"/>
      <c r="O378" s="553"/>
      <c r="P378" s="553"/>
      <c r="Q378" s="553"/>
      <c r="R378" s="553"/>
      <c r="S378" s="553"/>
      <c r="T378" s="553"/>
      <c r="U378" s="553"/>
      <c r="V378" s="553"/>
      <c r="W378" s="553"/>
      <c r="X378" s="553"/>
      <c r="Y378" s="553"/>
      <c r="Z378" s="553"/>
      <c r="AA378" s="540"/>
      <c r="AB378" s="540"/>
      <c r="AC378" s="540"/>
    </row>
    <row r="379" spans="1:68" ht="27" hidden="1" customHeight="1" x14ac:dyDescent="0.25">
      <c r="A379" s="54" t="s">
        <v>588</v>
      </c>
      <c r="B379" s="54" t="s">
        <v>589</v>
      </c>
      <c r="C379" s="31">
        <v>4301051899</v>
      </c>
      <c r="D379" s="564">
        <v>4607091384246</v>
      </c>
      <c r="E379" s="565"/>
      <c r="F379" s="544">
        <v>1.5</v>
      </c>
      <c r="G379" s="32">
        <v>6</v>
      </c>
      <c r="H379" s="544">
        <v>9</v>
      </c>
      <c r="I379" s="544">
        <v>9.5190000000000001</v>
      </c>
      <c r="J379" s="32">
        <v>64</v>
      </c>
      <c r="K379" s="32" t="s">
        <v>104</v>
      </c>
      <c r="L379" s="32"/>
      <c r="M379" s="33" t="s">
        <v>78</v>
      </c>
      <c r="N379" s="33"/>
      <c r="O379" s="32">
        <v>40</v>
      </c>
      <c r="P379" s="84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5"/>
      <c r="R379" s="555"/>
      <c r="S379" s="555"/>
      <c r="T379" s="556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590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591</v>
      </c>
      <c r="B380" s="54" t="s">
        <v>592</v>
      </c>
      <c r="C380" s="31">
        <v>4301051660</v>
      </c>
      <c r="D380" s="564">
        <v>4607091384253</v>
      </c>
      <c r="E380" s="565"/>
      <c r="F380" s="544">
        <v>0.4</v>
      </c>
      <c r="G380" s="32">
        <v>6</v>
      </c>
      <c r="H380" s="544">
        <v>2.4</v>
      </c>
      <c r="I380" s="544">
        <v>2.6640000000000001</v>
      </c>
      <c r="J380" s="32">
        <v>182</v>
      </c>
      <c r="K380" s="32" t="s">
        <v>76</v>
      </c>
      <c r="L380" s="32"/>
      <c r="M380" s="33" t="s">
        <v>78</v>
      </c>
      <c r="N380" s="33"/>
      <c r="O380" s="32">
        <v>40</v>
      </c>
      <c r="P380" s="78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5"/>
      <c r="R380" s="555"/>
      <c r="S380" s="555"/>
      <c r="T380" s="556"/>
      <c r="U380" s="34"/>
      <c r="V380" s="34"/>
      <c r="W380" s="35" t="s">
        <v>69</v>
      </c>
      <c r="X380" s="545">
        <v>0</v>
      </c>
      <c r="Y380" s="546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590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74"/>
      <c r="B381" s="553"/>
      <c r="C381" s="553"/>
      <c r="D381" s="553"/>
      <c r="E381" s="553"/>
      <c r="F381" s="553"/>
      <c r="G381" s="553"/>
      <c r="H381" s="553"/>
      <c r="I381" s="553"/>
      <c r="J381" s="553"/>
      <c r="K381" s="553"/>
      <c r="L381" s="553"/>
      <c r="M381" s="553"/>
      <c r="N381" s="553"/>
      <c r="O381" s="575"/>
      <c r="P381" s="557" t="s">
        <v>71</v>
      </c>
      <c r="Q381" s="558"/>
      <c r="R381" s="558"/>
      <c r="S381" s="558"/>
      <c r="T381" s="558"/>
      <c r="U381" s="558"/>
      <c r="V381" s="559"/>
      <c r="W381" s="37" t="s">
        <v>72</v>
      </c>
      <c r="X381" s="547">
        <f>IFERROR(X379/H379,"0")+IFERROR(X380/H380,"0")</f>
        <v>0</v>
      </c>
      <c r="Y381" s="547">
        <f>IFERROR(Y379/H379,"0")+IFERROR(Y380/H380,"0")</f>
        <v>0</v>
      </c>
      <c r="Z381" s="547">
        <f>IFERROR(IF(Z379="",0,Z379),"0")+IFERROR(IF(Z380="",0,Z380),"0")</f>
        <v>0</v>
      </c>
      <c r="AA381" s="548"/>
      <c r="AB381" s="548"/>
      <c r="AC381" s="548"/>
    </row>
    <row r="382" spans="1:68" hidden="1" x14ac:dyDescent="0.2">
      <c r="A382" s="553"/>
      <c r="B382" s="553"/>
      <c r="C382" s="553"/>
      <c r="D382" s="553"/>
      <c r="E382" s="553"/>
      <c r="F382" s="553"/>
      <c r="G382" s="553"/>
      <c r="H382" s="553"/>
      <c r="I382" s="553"/>
      <c r="J382" s="553"/>
      <c r="K382" s="553"/>
      <c r="L382" s="553"/>
      <c r="M382" s="553"/>
      <c r="N382" s="553"/>
      <c r="O382" s="575"/>
      <c r="P382" s="557" t="s">
        <v>71</v>
      </c>
      <c r="Q382" s="558"/>
      <c r="R382" s="558"/>
      <c r="S382" s="558"/>
      <c r="T382" s="558"/>
      <c r="U382" s="558"/>
      <c r="V382" s="559"/>
      <c r="W382" s="37" t="s">
        <v>69</v>
      </c>
      <c r="X382" s="547">
        <f>IFERROR(SUM(X379:X380),"0")</f>
        <v>0</v>
      </c>
      <c r="Y382" s="547">
        <f>IFERROR(SUM(Y379:Y380),"0")</f>
        <v>0</v>
      </c>
      <c r="Z382" s="37"/>
      <c r="AA382" s="548"/>
      <c r="AB382" s="548"/>
      <c r="AC382" s="548"/>
    </row>
    <row r="383" spans="1:68" ht="27.75" hidden="1" customHeight="1" x14ac:dyDescent="0.2">
      <c r="A383" s="672" t="s">
        <v>593</v>
      </c>
      <c r="B383" s="673"/>
      <c r="C383" s="673"/>
      <c r="D383" s="673"/>
      <c r="E383" s="673"/>
      <c r="F383" s="673"/>
      <c r="G383" s="673"/>
      <c r="H383" s="673"/>
      <c r="I383" s="673"/>
      <c r="J383" s="673"/>
      <c r="K383" s="673"/>
      <c r="L383" s="673"/>
      <c r="M383" s="673"/>
      <c r="N383" s="673"/>
      <c r="O383" s="673"/>
      <c r="P383" s="673"/>
      <c r="Q383" s="673"/>
      <c r="R383" s="673"/>
      <c r="S383" s="673"/>
      <c r="T383" s="673"/>
      <c r="U383" s="673"/>
      <c r="V383" s="673"/>
      <c r="W383" s="673"/>
      <c r="X383" s="673"/>
      <c r="Y383" s="673"/>
      <c r="Z383" s="673"/>
      <c r="AA383" s="48"/>
      <c r="AB383" s="48"/>
      <c r="AC383" s="48"/>
    </row>
    <row r="384" spans="1:68" ht="16.5" hidden="1" customHeight="1" x14ac:dyDescent="0.25">
      <c r="A384" s="563" t="s">
        <v>594</v>
      </c>
      <c r="B384" s="553"/>
      <c r="C384" s="553"/>
      <c r="D384" s="553"/>
      <c r="E384" s="553"/>
      <c r="F384" s="553"/>
      <c r="G384" s="553"/>
      <c r="H384" s="553"/>
      <c r="I384" s="553"/>
      <c r="J384" s="553"/>
      <c r="K384" s="553"/>
      <c r="L384" s="553"/>
      <c r="M384" s="553"/>
      <c r="N384" s="553"/>
      <c r="O384" s="553"/>
      <c r="P384" s="553"/>
      <c r="Q384" s="553"/>
      <c r="R384" s="553"/>
      <c r="S384" s="553"/>
      <c r="T384" s="553"/>
      <c r="U384" s="553"/>
      <c r="V384" s="553"/>
      <c r="W384" s="553"/>
      <c r="X384" s="553"/>
      <c r="Y384" s="553"/>
      <c r="Z384" s="553"/>
      <c r="AA384" s="539"/>
      <c r="AB384" s="539"/>
      <c r="AC384" s="539"/>
    </row>
    <row r="385" spans="1:68" ht="14.25" hidden="1" customHeight="1" x14ac:dyDescent="0.25">
      <c r="A385" s="562" t="s">
        <v>64</v>
      </c>
      <c r="B385" s="553"/>
      <c r="C385" s="553"/>
      <c r="D385" s="553"/>
      <c r="E385" s="553"/>
      <c r="F385" s="553"/>
      <c r="G385" s="553"/>
      <c r="H385" s="553"/>
      <c r="I385" s="553"/>
      <c r="J385" s="553"/>
      <c r="K385" s="553"/>
      <c r="L385" s="553"/>
      <c r="M385" s="553"/>
      <c r="N385" s="553"/>
      <c r="O385" s="553"/>
      <c r="P385" s="553"/>
      <c r="Q385" s="553"/>
      <c r="R385" s="553"/>
      <c r="S385" s="553"/>
      <c r="T385" s="553"/>
      <c r="U385" s="553"/>
      <c r="V385" s="553"/>
      <c r="W385" s="553"/>
      <c r="X385" s="553"/>
      <c r="Y385" s="553"/>
      <c r="Z385" s="553"/>
      <c r="AA385" s="540"/>
      <c r="AB385" s="540"/>
      <c r="AC385" s="540"/>
    </row>
    <row r="386" spans="1:68" ht="27" customHeight="1" x14ac:dyDescent="0.25">
      <c r="A386" s="54" t="s">
        <v>595</v>
      </c>
      <c r="B386" s="54" t="s">
        <v>596</v>
      </c>
      <c r="C386" s="31">
        <v>4301031405</v>
      </c>
      <c r="D386" s="564">
        <v>4680115886100</v>
      </c>
      <c r="E386" s="565"/>
      <c r="F386" s="544">
        <v>0.9</v>
      </c>
      <c r="G386" s="32">
        <v>6</v>
      </c>
      <c r="H386" s="544">
        <v>5.4</v>
      </c>
      <c r="I386" s="544">
        <v>5.61</v>
      </c>
      <c r="J386" s="32">
        <v>132</v>
      </c>
      <c r="K386" s="32" t="s">
        <v>110</v>
      </c>
      <c r="L386" s="32"/>
      <c r="M386" s="33" t="s">
        <v>68</v>
      </c>
      <c r="N386" s="33"/>
      <c r="O386" s="32">
        <v>50</v>
      </c>
      <c r="P386" s="8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6" s="555"/>
      <c r="R386" s="555"/>
      <c r="S386" s="555"/>
      <c r="T386" s="556"/>
      <c r="U386" s="34"/>
      <c r="V386" s="34"/>
      <c r="W386" s="35" t="s">
        <v>69</v>
      </c>
      <c r="X386" s="545">
        <v>30</v>
      </c>
      <c r="Y386" s="546">
        <f t="shared" ref="Y386:Y395" si="42">IFERROR(IF(X386="",0,CEILING((X386/$H386),1)*$H386),"")</f>
        <v>32.400000000000006</v>
      </c>
      <c r="Z386" s="36">
        <f>IFERROR(IF(Y386=0,"",ROUNDUP(Y386/H386,0)*0.00902),"")</f>
        <v>5.4120000000000001E-2</v>
      </c>
      <c r="AA386" s="56"/>
      <c r="AB386" s="57"/>
      <c r="AC386" s="427" t="s">
        <v>597</v>
      </c>
      <c r="AG386" s="64"/>
      <c r="AJ386" s="68"/>
      <c r="AK386" s="68">
        <v>0</v>
      </c>
      <c r="BB386" s="428" t="s">
        <v>1</v>
      </c>
      <c r="BM386" s="64">
        <f t="shared" ref="BM386:BM395" si="43">IFERROR(X386*I386/H386,"0")</f>
        <v>31.166666666666668</v>
      </c>
      <c r="BN386" s="64">
        <f t="shared" ref="BN386:BN395" si="44">IFERROR(Y386*I386/H386,"0")</f>
        <v>33.660000000000004</v>
      </c>
      <c r="BO386" s="64">
        <f t="shared" ref="BO386:BO395" si="45">IFERROR(1/J386*(X386/H386),"0")</f>
        <v>4.208754208754209E-2</v>
      </c>
      <c r="BP386" s="64">
        <f t="shared" ref="BP386:BP395" si="46">IFERROR(1/J386*(Y386/H386),"0")</f>
        <v>4.5454545454545463E-2</v>
      </c>
    </row>
    <row r="387" spans="1:68" ht="27" hidden="1" customHeight="1" x14ac:dyDescent="0.25">
      <c r="A387" s="54" t="s">
        <v>598</v>
      </c>
      <c r="B387" s="54" t="s">
        <v>599</v>
      </c>
      <c r="C387" s="31">
        <v>4301031382</v>
      </c>
      <c r="D387" s="564">
        <v>4680115886117</v>
      </c>
      <c r="E387" s="565"/>
      <c r="F387" s="544">
        <v>0.9</v>
      </c>
      <c r="G387" s="32">
        <v>6</v>
      </c>
      <c r="H387" s="544">
        <v>5.4</v>
      </c>
      <c r="I387" s="544">
        <v>5.61</v>
      </c>
      <c r="J387" s="32">
        <v>132</v>
      </c>
      <c r="K387" s="32" t="s">
        <v>110</v>
      </c>
      <c r="L387" s="32"/>
      <c r="M387" s="33" t="s">
        <v>68</v>
      </c>
      <c r="N387" s="33"/>
      <c r="O387" s="32">
        <v>50</v>
      </c>
      <c r="P387" s="74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5"/>
      <c r="R387" s="555"/>
      <c r="S387" s="555"/>
      <c r="T387" s="556"/>
      <c r="U387" s="34"/>
      <c r="V387" s="34"/>
      <c r="W387" s="35" t="s">
        <v>69</v>
      </c>
      <c r="X387" s="545">
        <v>0</v>
      </c>
      <c r="Y387" s="546">
        <f t="shared" si="42"/>
        <v>0</v>
      </c>
      <c r="Z387" s="36" t="str">
        <f>IFERROR(IF(Y387=0,"",ROUNDUP(Y387/H387,0)*0.00902),"")</f>
        <v/>
      </c>
      <c r="AA387" s="56"/>
      <c r="AB387" s="57"/>
      <c r="AC387" s="429" t="s">
        <v>600</v>
      </c>
      <c r="AG387" s="64"/>
      <c r="AJ387" s="68"/>
      <c r="AK387" s="68">
        <v>0</v>
      </c>
      <c r="BB387" s="430" t="s">
        <v>1</v>
      </c>
      <c r="BM387" s="64">
        <f t="shared" si="43"/>
        <v>0</v>
      </c>
      <c r="BN387" s="64">
        <f t="shared" si="44"/>
        <v>0</v>
      </c>
      <c r="BO387" s="64">
        <f t="shared" si="45"/>
        <v>0</v>
      </c>
      <c r="BP387" s="64">
        <f t="shared" si="46"/>
        <v>0</v>
      </c>
    </row>
    <row r="388" spans="1:68" ht="27" hidden="1" customHeight="1" x14ac:dyDescent="0.25">
      <c r="A388" s="54" t="s">
        <v>598</v>
      </c>
      <c r="B388" s="54" t="s">
        <v>601</v>
      </c>
      <c r="C388" s="31">
        <v>4301031406</v>
      </c>
      <c r="D388" s="564">
        <v>4680115886117</v>
      </c>
      <c r="E388" s="565"/>
      <c r="F388" s="544">
        <v>0.9</v>
      </c>
      <c r="G388" s="32">
        <v>6</v>
      </c>
      <c r="H388" s="544">
        <v>5.4</v>
      </c>
      <c r="I388" s="544">
        <v>5.61</v>
      </c>
      <c r="J388" s="32">
        <v>132</v>
      </c>
      <c r="K388" s="32" t="s">
        <v>110</v>
      </c>
      <c r="L388" s="32"/>
      <c r="M388" s="33" t="s">
        <v>68</v>
      </c>
      <c r="N388" s="33"/>
      <c r="O388" s="32">
        <v>50</v>
      </c>
      <c r="P388" s="70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5"/>
      <c r="R388" s="555"/>
      <c r="S388" s="555"/>
      <c r="T388" s="556"/>
      <c r="U388" s="34"/>
      <c r="V388" s="34"/>
      <c r="W388" s="35" t="s">
        <v>69</v>
      </c>
      <c r="X388" s="545">
        <v>0</v>
      </c>
      <c r="Y388" s="546">
        <f t="shared" si="42"/>
        <v>0</v>
      </c>
      <c r="Z388" s="36" t="str">
        <f>IFERROR(IF(Y388=0,"",ROUNDUP(Y388/H388,0)*0.00902),"")</f>
        <v/>
      </c>
      <c r="AA388" s="56"/>
      <c r="AB388" s="57"/>
      <c r="AC388" s="431" t="s">
        <v>600</v>
      </c>
      <c r="AG388" s="64"/>
      <c r="AJ388" s="68"/>
      <c r="AK388" s="68">
        <v>0</v>
      </c>
      <c r="BB388" s="432" t="s">
        <v>1</v>
      </c>
      <c r="BM388" s="64">
        <f t="shared" si="43"/>
        <v>0</v>
      </c>
      <c r="BN388" s="64">
        <f t="shared" si="44"/>
        <v>0</v>
      </c>
      <c r="BO388" s="64">
        <f t="shared" si="45"/>
        <v>0</v>
      </c>
      <c r="BP388" s="64">
        <f t="shared" si="46"/>
        <v>0</v>
      </c>
    </row>
    <row r="389" spans="1:68" ht="27" hidden="1" customHeight="1" x14ac:dyDescent="0.25">
      <c r="A389" s="54" t="s">
        <v>602</v>
      </c>
      <c r="B389" s="54" t="s">
        <v>603</v>
      </c>
      <c r="C389" s="31">
        <v>4301031402</v>
      </c>
      <c r="D389" s="564">
        <v>4680115886124</v>
      </c>
      <c r="E389" s="565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110</v>
      </c>
      <c r="L389" s="32"/>
      <c r="M389" s="33" t="s">
        <v>68</v>
      </c>
      <c r="N389" s="33"/>
      <c r="O389" s="32">
        <v>50</v>
      </c>
      <c r="P389" s="85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9" s="555"/>
      <c r="R389" s="555"/>
      <c r="S389" s="555"/>
      <c r="T389" s="556"/>
      <c r="U389" s="34"/>
      <c r="V389" s="34"/>
      <c r="W389" s="35" t="s">
        <v>69</v>
      </c>
      <c r="X389" s="545">
        <v>0</v>
      </c>
      <c r="Y389" s="546">
        <f t="shared" si="42"/>
        <v>0</v>
      </c>
      <c r="Z389" s="36" t="str">
        <f>IFERROR(IF(Y389=0,"",ROUNDUP(Y389/H389,0)*0.00902),"")</f>
        <v/>
      </c>
      <c r="AA389" s="56"/>
      <c r="AB389" s="57"/>
      <c r="AC389" s="433" t="s">
        <v>604</v>
      </c>
      <c r="AG389" s="64"/>
      <c r="AJ389" s="68"/>
      <c r="AK389" s="68">
        <v>0</v>
      </c>
      <c r="BB389" s="434" t="s">
        <v>1</v>
      </c>
      <c r="BM389" s="64">
        <f t="shared" si="43"/>
        <v>0</v>
      </c>
      <c r="BN389" s="64">
        <f t="shared" si="44"/>
        <v>0</v>
      </c>
      <c r="BO389" s="64">
        <f t="shared" si="45"/>
        <v>0</v>
      </c>
      <c r="BP389" s="64">
        <f t="shared" si="46"/>
        <v>0</v>
      </c>
    </row>
    <row r="390" spans="1:68" ht="27" hidden="1" customHeight="1" x14ac:dyDescent="0.25">
      <c r="A390" s="54" t="s">
        <v>605</v>
      </c>
      <c r="B390" s="54" t="s">
        <v>606</v>
      </c>
      <c r="C390" s="31">
        <v>4301031366</v>
      </c>
      <c r="D390" s="564">
        <v>4680115883147</v>
      </c>
      <c r="E390" s="565"/>
      <c r="F390" s="544">
        <v>0.28000000000000003</v>
      </c>
      <c r="G390" s="32">
        <v>6</v>
      </c>
      <c r="H390" s="544">
        <v>1.68</v>
      </c>
      <c r="I390" s="544">
        <v>1.81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1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555"/>
      <c r="R390" s="555"/>
      <c r="S390" s="555"/>
      <c r="T390" s="556"/>
      <c r="U390" s="34"/>
      <c r="V390" s="34"/>
      <c r="W390" s="35" t="s">
        <v>69</v>
      </c>
      <c r="X390" s="545">
        <v>0</v>
      </c>
      <c r="Y390" s="546">
        <f t="shared" si="42"/>
        <v>0</v>
      </c>
      <c r="Z390" s="36" t="str">
        <f t="shared" ref="Z390:Z395" si="47">IFERROR(IF(Y390=0,"",ROUNDUP(Y390/H390,0)*0.00502),"")</f>
        <v/>
      </c>
      <c r="AA390" s="56"/>
      <c r="AB390" s="57"/>
      <c r="AC390" s="435" t="s">
        <v>597</v>
      </c>
      <c r="AG390" s="64"/>
      <c r="AJ390" s="68"/>
      <c r="AK390" s="68">
        <v>0</v>
      </c>
      <c r="BB390" s="436" t="s">
        <v>1</v>
      </c>
      <c r="BM390" s="64">
        <f t="shared" si="43"/>
        <v>0</v>
      </c>
      <c r="BN390" s="64">
        <f t="shared" si="44"/>
        <v>0</v>
      </c>
      <c r="BO390" s="64">
        <f t="shared" si="45"/>
        <v>0</v>
      </c>
      <c r="BP390" s="64">
        <f t="shared" si="46"/>
        <v>0</v>
      </c>
    </row>
    <row r="391" spans="1:68" ht="27" hidden="1" customHeight="1" x14ac:dyDescent="0.25">
      <c r="A391" s="54" t="s">
        <v>607</v>
      </c>
      <c r="B391" s="54" t="s">
        <v>608</v>
      </c>
      <c r="C391" s="31">
        <v>4301031362</v>
      </c>
      <c r="D391" s="564">
        <v>4607091384338</v>
      </c>
      <c r="E391" s="565"/>
      <c r="F391" s="544">
        <v>0.35</v>
      </c>
      <c r="G391" s="32">
        <v>6</v>
      </c>
      <c r="H391" s="544">
        <v>2.1</v>
      </c>
      <c r="I391" s="544">
        <v>2.23</v>
      </c>
      <c r="J391" s="32">
        <v>234</v>
      </c>
      <c r="K391" s="32" t="s">
        <v>67</v>
      </c>
      <c r="L391" s="32" t="s">
        <v>270</v>
      </c>
      <c r="M391" s="33" t="s">
        <v>68</v>
      </c>
      <c r="N391" s="33"/>
      <c r="O391" s="32">
        <v>50</v>
      </c>
      <c r="P391" s="86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1" s="555"/>
      <c r="R391" s="555"/>
      <c r="S391" s="555"/>
      <c r="T391" s="556"/>
      <c r="U391" s="34"/>
      <c r="V391" s="34"/>
      <c r="W391" s="35" t="s">
        <v>69</v>
      </c>
      <c r="X391" s="545">
        <v>0</v>
      </c>
      <c r="Y391" s="546">
        <f t="shared" si="42"/>
        <v>0</v>
      </c>
      <c r="Z391" s="36" t="str">
        <f t="shared" si="47"/>
        <v/>
      </c>
      <c r="AA391" s="56"/>
      <c r="AB391" s="57"/>
      <c r="AC391" s="437" t="s">
        <v>597</v>
      </c>
      <c r="AG391" s="64"/>
      <c r="AJ391" s="68" t="s">
        <v>80</v>
      </c>
      <c r="AK391" s="68">
        <v>37.799999999999997</v>
      </c>
      <c r="BB391" s="438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37.5" hidden="1" customHeight="1" x14ac:dyDescent="0.25">
      <c r="A392" s="54" t="s">
        <v>609</v>
      </c>
      <c r="B392" s="54" t="s">
        <v>610</v>
      </c>
      <c r="C392" s="31">
        <v>4301031361</v>
      </c>
      <c r="D392" s="564">
        <v>4607091389524</v>
      </c>
      <c r="E392" s="565"/>
      <c r="F392" s="544">
        <v>0.35</v>
      </c>
      <c r="G392" s="32">
        <v>6</v>
      </c>
      <c r="H392" s="544">
        <v>2.1</v>
      </c>
      <c r="I392" s="544">
        <v>2.23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2" s="555"/>
      <c r="R392" s="555"/>
      <c r="S392" s="555"/>
      <c r="T392" s="556"/>
      <c r="U392" s="34"/>
      <c r="V392" s="34"/>
      <c r="W392" s="35" t="s">
        <v>69</v>
      </c>
      <c r="X392" s="545">
        <v>0</v>
      </c>
      <c r="Y392" s="546">
        <f t="shared" si="42"/>
        <v>0</v>
      </c>
      <c r="Z392" s="36" t="str">
        <f t="shared" si="47"/>
        <v/>
      </c>
      <c r="AA392" s="56"/>
      <c r="AB392" s="57"/>
      <c r="AC392" s="439" t="s">
        <v>611</v>
      </c>
      <c r="AG392" s="64"/>
      <c r="AJ392" s="68"/>
      <c r="AK392" s="68">
        <v>0</v>
      </c>
      <c r="BB392" s="440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hidden="1" customHeight="1" x14ac:dyDescent="0.25">
      <c r="A393" s="54" t="s">
        <v>612</v>
      </c>
      <c r="B393" s="54" t="s">
        <v>613</v>
      </c>
      <c r="C393" s="31">
        <v>4301031364</v>
      </c>
      <c r="D393" s="564">
        <v>4680115883161</v>
      </c>
      <c r="E393" s="565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87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3" s="555"/>
      <c r="R393" s="555"/>
      <c r="S393" s="555"/>
      <c r="T393" s="556"/>
      <c r="U393" s="34"/>
      <c r="V393" s="34"/>
      <c r="W393" s="35" t="s">
        <v>69</v>
      </c>
      <c r="X393" s="545">
        <v>0</v>
      </c>
      <c r="Y393" s="546">
        <f t="shared" si="42"/>
        <v>0</v>
      </c>
      <c r="Z393" s="36" t="str">
        <f t="shared" si="47"/>
        <v/>
      </c>
      <c r="AA393" s="56"/>
      <c r="AB393" s="57"/>
      <c r="AC393" s="441" t="s">
        <v>614</v>
      </c>
      <c r="AG393" s="64"/>
      <c r="AJ393" s="68"/>
      <c r="AK393" s="68">
        <v>0</v>
      </c>
      <c r="BB393" s="442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27" hidden="1" customHeight="1" x14ac:dyDescent="0.25">
      <c r="A394" s="54" t="s">
        <v>615</v>
      </c>
      <c r="B394" s="54" t="s">
        <v>616</v>
      </c>
      <c r="C394" s="31">
        <v>4301031358</v>
      </c>
      <c r="D394" s="564">
        <v>4607091389531</v>
      </c>
      <c r="E394" s="565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82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4" s="555"/>
      <c r="R394" s="555"/>
      <c r="S394" s="555"/>
      <c r="T394" s="556"/>
      <c r="U394" s="34"/>
      <c r="V394" s="34"/>
      <c r="W394" s="35" t="s">
        <v>69</v>
      </c>
      <c r="X394" s="545">
        <v>0</v>
      </c>
      <c r="Y394" s="546">
        <f t="shared" si="42"/>
        <v>0</v>
      </c>
      <c r="Z394" s="36" t="str">
        <f t="shared" si="47"/>
        <v/>
      </c>
      <c r="AA394" s="56"/>
      <c r="AB394" s="57"/>
      <c r="AC394" s="443" t="s">
        <v>617</v>
      </c>
      <c r="AG394" s="64"/>
      <c r="AJ394" s="68"/>
      <c r="AK394" s="68">
        <v>0</v>
      </c>
      <c r="BB394" s="444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37.5" hidden="1" customHeight="1" x14ac:dyDescent="0.25">
      <c r="A395" s="54" t="s">
        <v>618</v>
      </c>
      <c r="B395" s="54" t="s">
        <v>619</v>
      </c>
      <c r="C395" s="31">
        <v>4301031360</v>
      </c>
      <c r="D395" s="564">
        <v>4607091384345</v>
      </c>
      <c r="E395" s="565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1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5" s="555"/>
      <c r="R395" s="555"/>
      <c r="S395" s="555"/>
      <c r="T395" s="556"/>
      <c r="U395" s="34"/>
      <c r="V395" s="34"/>
      <c r="W395" s="35" t="s">
        <v>69</v>
      </c>
      <c r="X395" s="545">
        <v>0</v>
      </c>
      <c r="Y395" s="546">
        <f t="shared" si="42"/>
        <v>0</v>
      </c>
      <c r="Z395" s="36" t="str">
        <f t="shared" si="47"/>
        <v/>
      </c>
      <c r="AA395" s="56"/>
      <c r="AB395" s="57"/>
      <c r="AC395" s="445" t="s">
        <v>614</v>
      </c>
      <c r="AG395" s="64"/>
      <c r="AJ395" s="68"/>
      <c r="AK395" s="68">
        <v>0</v>
      </c>
      <c r="BB395" s="446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x14ac:dyDescent="0.2">
      <c r="A396" s="574"/>
      <c r="B396" s="553"/>
      <c r="C396" s="553"/>
      <c r="D396" s="553"/>
      <c r="E396" s="553"/>
      <c r="F396" s="553"/>
      <c r="G396" s="553"/>
      <c r="H396" s="553"/>
      <c r="I396" s="553"/>
      <c r="J396" s="553"/>
      <c r="K396" s="553"/>
      <c r="L396" s="553"/>
      <c r="M396" s="553"/>
      <c r="N396" s="553"/>
      <c r="O396" s="575"/>
      <c r="P396" s="557" t="s">
        <v>71</v>
      </c>
      <c r="Q396" s="558"/>
      <c r="R396" s="558"/>
      <c r="S396" s="558"/>
      <c r="T396" s="558"/>
      <c r="U396" s="558"/>
      <c r="V396" s="559"/>
      <c r="W396" s="37" t="s">
        <v>72</v>
      </c>
      <c r="X396" s="547">
        <f>IFERROR(X386/H386,"0")+IFERROR(X387/H387,"0")+IFERROR(X388/H388,"0")+IFERROR(X389/H389,"0")+IFERROR(X390/H390,"0")+IFERROR(X391/H391,"0")+IFERROR(X392/H392,"0")+IFERROR(X393/H393,"0")+IFERROR(X394/H394,"0")+IFERROR(X395/H395,"0")</f>
        <v>5.5555555555555554</v>
      </c>
      <c r="Y396" s="547">
        <f>IFERROR(Y386/H386,"0")+IFERROR(Y387/H387,"0")+IFERROR(Y388/H388,"0")+IFERROR(Y389/H389,"0")+IFERROR(Y390/H390,"0")+IFERROR(Y391/H391,"0")+IFERROR(Y392/H392,"0")+IFERROR(Y393/H393,"0")+IFERROR(Y394/H394,"0")+IFERROR(Y395/H395,"0")</f>
        <v>6.0000000000000009</v>
      </c>
      <c r="Z396" s="547">
        <f>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</f>
        <v>5.4120000000000001E-2</v>
      </c>
      <c r="AA396" s="548"/>
      <c r="AB396" s="548"/>
      <c r="AC396" s="548"/>
    </row>
    <row r="397" spans="1:68" x14ac:dyDescent="0.2">
      <c r="A397" s="553"/>
      <c r="B397" s="553"/>
      <c r="C397" s="553"/>
      <c r="D397" s="553"/>
      <c r="E397" s="553"/>
      <c r="F397" s="553"/>
      <c r="G397" s="553"/>
      <c r="H397" s="553"/>
      <c r="I397" s="553"/>
      <c r="J397" s="553"/>
      <c r="K397" s="553"/>
      <c r="L397" s="553"/>
      <c r="M397" s="553"/>
      <c r="N397" s="553"/>
      <c r="O397" s="575"/>
      <c r="P397" s="557" t="s">
        <v>71</v>
      </c>
      <c r="Q397" s="558"/>
      <c r="R397" s="558"/>
      <c r="S397" s="558"/>
      <c r="T397" s="558"/>
      <c r="U397" s="558"/>
      <c r="V397" s="559"/>
      <c r="W397" s="37" t="s">
        <v>69</v>
      </c>
      <c r="X397" s="547">
        <f>IFERROR(SUM(X386:X395),"0")</f>
        <v>30</v>
      </c>
      <c r="Y397" s="547">
        <f>IFERROR(SUM(Y386:Y395),"0")</f>
        <v>32.400000000000006</v>
      </c>
      <c r="Z397" s="37"/>
      <c r="AA397" s="548"/>
      <c r="AB397" s="548"/>
      <c r="AC397" s="548"/>
    </row>
    <row r="398" spans="1:68" ht="14.25" hidden="1" customHeight="1" x14ac:dyDescent="0.25">
      <c r="A398" s="562" t="s">
        <v>73</v>
      </c>
      <c r="B398" s="553"/>
      <c r="C398" s="553"/>
      <c r="D398" s="553"/>
      <c r="E398" s="553"/>
      <c r="F398" s="553"/>
      <c r="G398" s="553"/>
      <c r="H398" s="553"/>
      <c r="I398" s="553"/>
      <c r="J398" s="553"/>
      <c r="K398" s="553"/>
      <c r="L398" s="553"/>
      <c r="M398" s="553"/>
      <c r="N398" s="553"/>
      <c r="O398" s="553"/>
      <c r="P398" s="553"/>
      <c r="Q398" s="553"/>
      <c r="R398" s="553"/>
      <c r="S398" s="553"/>
      <c r="T398" s="553"/>
      <c r="U398" s="553"/>
      <c r="V398" s="553"/>
      <c r="W398" s="553"/>
      <c r="X398" s="553"/>
      <c r="Y398" s="553"/>
      <c r="Z398" s="553"/>
      <c r="AA398" s="540"/>
      <c r="AB398" s="540"/>
      <c r="AC398" s="540"/>
    </row>
    <row r="399" spans="1:68" ht="27" hidden="1" customHeight="1" x14ac:dyDescent="0.25">
      <c r="A399" s="54" t="s">
        <v>620</v>
      </c>
      <c r="B399" s="54" t="s">
        <v>621</v>
      </c>
      <c r="C399" s="31">
        <v>4301051284</v>
      </c>
      <c r="D399" s="564">
        <v>4607091384352</v>
      </c>
      <c r="E399" s="565"/>
      <c r="F399" s="544">
        <v>0.6</v>
      </c>
      <c r="G399" s="32">
        <v>4</v>
      </c>
      <c r="H399" s="544">
        <v>2.4</v>
      </c>
      <c r="I399" s="544">
        <v>2.6459999999999999</v>
      </c>
      <c r="J399" s="32">
        <v>132</v>
      </c>
      <c r="K399" s="32" t="s">
        <v>110</v>
      </c>
      <c r="L399" s="32"/>
      <c r="M399" s="33" t="s">
        <v>78</v>
      </c>
      <c r="N399" s="33"/>
      <c r="O399" s="32">
        <v>45</v>
      </c>
      <c r="P399" s="6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9" s="555"/>
      <c r="R399" s="555"/>
      <c r="S399" s="555"/>
      <c r="T399" s="556"/>
      <c r="U399" s="34"/>
      <c r="V399" s="34"/>
      <c r="W399" s="35" t="s">
        <v>69</v>
      </c>
      <c r="X399" s="545">
        <v>0</v>
      </c>
      <c r="Y399" s="546">
        <f>IFERROR(IF(X399="",0,CEILING((X399/$H399),1)*$H399),"")</f>
        <v>0</v>
      </c>
      <c r="Z399" s="36" t="str">
        <f>IFERROR(IF(Y399=0,"",ROUNDUP(Y399/H399,0)*0.00902),"")</f>
        <v/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623</v>
      </c>
      <c r="B400" s="54" t="s">
        <v>624</v>
      </c>
      <c r="C400" s="31">
        <v>4301051431</v>
      </c>
      <c r="D400" s="564">
        <v>4607091389654</v>
      </c>
      <c r="E400" s="565"/>
      <c r="F400" s="544">
        <v>0.33</v>
      </c>
      <c r="G400" s="32">
        <v>6</v>
      </c>
      <c r="H400" s="544">
        <v>1.98</v>
      </c>
      <c r="I400" s="544">
        <v>2.238</v>
      </c>
      <c r="J400" s="32">
        <v>182</v>
      </c>
      <c r="K400" s="32" t="s">
        <v>76</v>
      </c>
      <c r="L400" s="32"/>
      <c r="M400" s="33" t="s">
        <v>78</v>
      </c>
      <c r="N400" s="33"/>
      <c r="O400" s="32">
        <v>45</v>
      </c>
      <c r="P400" s="8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0" s="555"/>
      <c r="R400" s="555"/>
      <c r="S400" s="555"/>
      <c r="T400" s="556"/>
      <c r="U400" s="34"/>
      <c r="V400" s="34"/>
      <c r="W400" s="35" t="s">
        <v>69</v>
      </c>
      <c r="X400" s="545">
        <v>0</v>
      </c>
      <c r="Y400" s="546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574"/>
      <c r="B401" s="553"/>
      <c r="C401" s="553"/>
      <c r="D401" s="553"/>
      <c r="E401" s="553"/>
      <c r="F401" s="553"/>
      <c r="G401" s="553"/>
      <c r="H401" s="553"/>
      <c r="I401" s="553"/>
      <c r="J401" s="553"/>
      <c r="K401" s="553"/>
      <c r="L401" s="553"/>
      <c r="M401" s="553"/>
      <c r="N401" s="553"/>
      <c r="O401" s="575"/>
      <c r="P401" s="557" t="s">
        <v>71</v>
      </c>
      <c r="Q401" s="558"/>
      <c r="R401" s="558"/>
      <c r="S401" s="558"/>
      <c r="T401" s="558"/>
      <c r="U401" s="558"/>
      <c r="V401" s="559"/>
      <c r="W401" s="37" t="s">
        <v>72</v>
      </c>
      <c r="X401" s="547">
        <f>IFERROR(X399/H399,"0")+IFERROR(X400/H400,"0")</f>
        <v>0</v>
      </c>
      <c r="Y401" s="547">
        <f>IFERROR(Y399/H399,"0")+IFERROR(Y400/H400,"0")</f>
        <v>0</v>
      </c>
      <c r="Z401" s="547">
        <f>IFERROR(IF(Z399="",0,Z399),"0")+IFERROR(IF(Z400="",0,Z400),"0")</f>
        <v>0</v>
      </c>
      <c r="AA401" s="548"/>
      <c r="AB401" s="548"/>
      <c r="AC401" s="548"/>
    </row>
    <row r="402" spans="1:68" hidden="1" x14ac:dyDescent="0.2">
      <c r="A402" s="553"/>
      <c r="B402" s="553"/>
      <c r="C402" s="553"/>
      <c r="D402" s="553"/>
      <c r="E402" s="553"/>
      <c r="F402" s="553"/>
      <c r="G402" s="553"/>
      <c r="H402" s="553"/>
      <c r="I402" s="553"/>
      <c r="J402" s="553"/>
      <c r="K402" s="553"/>
      <c r="L402" s="553"/>
      <c r="M402" s="553"/>
      <c r="N402" s="553"/>
      <c r="O402" s="575"/>
      <c r="P402" s="557" t="s">
        <v>71</v>
      </c>
      <c r="Q402" s="558"/>
      <c r="R402" s="558"/>
      <c r="S402" s="558"/>
      <c r="T402" s="558"/>
      <c r="U402" s="558"/>
      <c r="V402" s="559"/>
      <c r="W402" s="37" t="s">
        <v>69</v>
      </c>
      <c r="X402" s="547">
        <f>IFERROR(SUM(X399:X400),"0")</f>
        <v>0</v>
      </c>
      <c r="Y402" s="547">
        <f>IFERROR(SUM(Y399:Y400),"0")</f>
        <v>0</v>
      </c>
      <c r="Z402" s="37"/>
      <c r="AA402" s="548"/>
      <c r="AB402" s="548"/>
      <c r="AC402" s="548"/>
    </row>
    <row r="403" spans="1:68" ht="16.5" hidden="1" customHeight="1" x14ac:dyDescent="0.25">
      <c r="A403" s="563" t="s">
        <v>626</v>
      </c>
      <c r="B403" s="553"/>
      <c r="C403" s="553"/>
      <c r="D403" s="553"/>
      <c r="E403" s="553"/>
      <c r="F403" s="553"/>
      <c r="G403" s="553"/>
      <c r="H403" s="553"/>
      <c r="I403" s="553"/>
      <c r="J403" s="553"/>
      <c r="K403" s="553"/>
      <c r="L403" s="553"/>
      <c r="M403" s="553"/>
      <c r="N403" s="553"/>
      <c r="O403" s="553"/>
      <c r="P403" s="553"/>
      <c r="Q403" s="553"/>
      <c r="R403" s="553"/>
      <c r="S403" s="553"/>
      <c r="T403" s="553"/>
      <c r="U403" s="553"/>
      <c r="V403" s="553"/>
      <c r="W403" s="553"/>
      <c r="X403" s="553"/>
      <c r="Y403" s="553"/>
      <c r="Z403" s="553"/>
      <c r="AA403" s="539"/>
      <c r="AB403" s="539"/>
      <c r="AC403" s="539"/>
    </row>
    <row r="404" spans="1:68" ht="14.25" hidden="1" customHeight="1" x14ac:dyDescent="0.25">
      <c r="A404" s="562" t="s">
        <v>137</v>
      </c>
      <c r="B404" s="553"/>
      <c r="C404" s="553"/>
      <c r="D404" s="553"/>
      <c r="E404" s="553"/>
      <c r="F404" s="553"/>
      <c r="G404" s="553"/>
      <c r="H404" s="553"/>
      <c r="I404" s="553"/>
      <c r="J404" s="553"/>
      <c r="K404" s="553"/>
      <c r="L404" s="553"/>
      <c r="M404" s="553"/>
      <c r="N404" s="553"/>
      <c r="O404" s="553"/>
      <c r="P404" s="553"/>
      <c r="Q404" s="553"/>
      <c r="R404" s="553"/>
      <c r="S404" s="553"/>
      <c r="T404" s="553"/>
      <c r="U404" s="553"/>
      <c r="V404" s="553"/>
      <c r="W404" s="553"/>
      <c r="X404" s="553"/>
      <c r="Y404" s="553"/>
      <c r="Z404" s="553"/>
      <c r="AA404" s="540"/>
      <c r="AB404" s="540"/>
      <c r="AC404" s="540"/>
    </row>
    <row r="405" spans="1:68" ht="27" hidden="1" customHeight="1" x14ac:dyDescent="0.25">
      <c r="A405" s="54" t="s">
        <v>627</v>
      </c>
      <c r="B405" s="54" t="s">
        <v>628</v>
      </c>
      <c r="C405" s="31">
        <v>4301020319</v>
      </c>
      <c r="D405" s="564">
        <v>4680115885240</v>
      </c>
      <c r="E405" s="565"/>
      <c r="F405" s="544">
        <v>0.35</v>
      </c>
      <c r="G405" s="32">
        <v>6</v>
      </c>
      <c r="H405" s="544">
        <v>2.1</v>
      </c>
      <c r="I405" s="544">
        <v>2.31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1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5" s="555"/>
      <c r="R405" s="555"/>
      <c r="S405" s="555"/>
      <c r="T405" s="556"/>
      <c r="U405" s="34"/>
      <c r="V405" s="34"/>
      <c r="W405" s="35" t="s">
        <v>69</v>
      </c>
      <c r="X405" s="545">
        <v>0</v>
      </c>
      <c r="Y405" s="546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1" t="s">
        <v>629</v>
      </c>
      <c r="AG405" s="64"/>
      <c r="AJ405" s="68"/>
      <c r="AK405" s="68">
        <v>0</v>
      </c>
      <c r="BB405" s="45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74"/>
      <c r="B406" s="553"/>
      <c r="C406" s="553"/>
      <c r="D406" s="553"/>
      <c r="E406" s="553"/>
      <c r="F406" s="553"/>
      <c r="G406" s="553"/>
      <c r="H406" s="553"/>
      <c r="I406" s="553"/>
      <c r="J406" s="553"/>
      <c r="K406" s="553"/>
      <c r="L406" s="553"/>
      <c r="M406" s="553"/>
      <c r="N406" s="553"/>
      <c r="O406" s="575"/>
      <c r="P406" s="557" t="s">
        <v>71</v>
      </c>
      <c r="Q406" s="558"/>
      <c r="R406" s="558"/>
      <c r="S406" s="558"/>
      <c r="T406" s="558"/>
      <c r="U406" s="558"/>
      <c r="V406" s="559"/>
      <c r="W406" s="37" t="s">
        <v>72</v>
      </c>
      <c r="X406" s="547">
        <f>IFERROR(X405/H405,"0")</f>
        <v>0</v>
      </c>
      <c r="Y406" s="547">
        <f>IFERROR(Y405/H405,"0")</f>
        <v>0</v>
      </c>
      <c r="Z406" s="547">
        <f>IFERROR(IF(Z405="",0,Z405),"0")</f>
        <v>0</v>
      </c>
      <c r="AA406" s="548"/>
      <c r="AB406" s="548"/>
      <c r="AC406" s="548"/>
    </row>
    <row r="407" spans="1:68" hidden="1" x14ac:dyDescent="0.2">
      <c r="A407" s="553"/>
      <c r="B407" s="553"/>
      <c r="C407" s="553"/>
      <c r="D407" s="553"/>
      <c r="E407" s="553"/>
      <c r="F407" s="553"/>
      <c r="G407" s="553"/>
      <c r="H407" s="553"/>
      <c r="I407" s="553"/>
      <c r="J407" s="553"/>
      <c r="K407" s="553"/>
      <c r="L407" s="553"/>
      <c r="M407" s="553"/>
      <c r="N407" s="553"/>
      <c r="O407" s="575"/>
      <c r="P407" s="557" t="s">
        <v>71</v>
      </c>
      <c r="Q407" s="558"/>
      <c r="R407" s="558"/>
      <c r="S407" s="558"/>
      <c r="T407" s="558"/>
      <c r="U407" s="558"/>
      <c r="V407" s="559"/>
      <c r="W407" s="37" t="s">
        <v>69</v>
      </c>
      <c r="X407" s="547">
        <f>IFERROR(SUM(X405:X405),"0")</f>
        <v>0</v>
      </c>
      <c r="Y407" s="547">
        <f>IFERROR(SUM(Y405:Y405),"0")</f>
        <v>0</v>
      </c>
      <c r="Z407" s="37"/>
      <c r="AA407" s="548"/>
      <c r="AB407" s="548"/>
      <c r="AC407" s="548"/>
    </row>
    <row r="408" spans="1:68" ht="14.25" hidden="1" customHeight="1" x14ac:dyDescent="0.25">
      <c r="A408" s="562" t="s">
        <v>64</v>
      </c>
      <c r="B408" s="553"/>
      <c r="C408" s="553"/>
      <c r="D408" s="553"/>
      <c r="E408" s="553"/>
      <c r="F408" s="553"/>
      <c r="G408" s="553"/>
      <c r="H408" s="553"/>
      <c r="I408" s="553"/>
      <c r="J408" s="553"/>
      <c r="K408" s="553"/>
      <c r="L408" s="553"/>
      <c r="M408" s="553"/>
      <c r="N408" s="553"/>
      <c r="O408" s="553"/>
      <c r="P408" s="553"/>
      <c r="Q408" s="553"/>
      <c r="R408" s="553"/>
      <c r="S408" s="553"/>
      <c r="T408" s="553"/>
      <c r="U408" s="553"/>
      <c r="V408" s="553"/>
      <c r="W408" s="553"/>
      <c r="X408" s="553"/>
      <c r="Y408" s="553"/>
      <c r="Z408" s="553"/>
      <c r="AA408" s="540"/>
      <c r="AB408" s="540"/>
      <c r="AC408" s="540"/>
    </row>
    <row r="409" spans="1:68" ht="27" customHeight="1" x14ac:dyDescent="0.25">
      <c r="A409" s="54" t="s">
        <v>630</v>
      </c>
      <c r="B409" s="54" t="s">
        <v>631</v>
      </c>
      <c r="C409" s="31">
        <v>4301031403</v>
      </c>
      <c r="D409" s="564">
        <v>4680115886094</v>
      </c>
      <c r="E409" s="565"/>
      <c r="F409" s="544">
        <v>0.9</v>
      </c>
      <c r="G409" s="32">
        <v>6</v>
      </c>
      <c r="H409" s="544">
        <v>5.4</v>
      </c>
      <c r="I409" s="544">
        <v>5.61</v>
      </c>
      <c r="J409" s="32">
        <v>132</v>
      </c>
      <c r="K409" s="32" t="s">
        <v>110</v>
      </c>
      <c r="L409" s="32"/>
      <c r="M409" s="33" t="s">
        <v>106</v>
      </c>
      <c r="N409" s="33"/>
      <c r="O409" s="32">
        <v>50</v>
      </c>
      <c r="P409" s="64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9" s="555"/>
      <c r="R409" s="555"/>
      <c r="S409" s="555"/>
      <c r="T409" s="556"/>
      <c r="U409" s="34"/>
      <c r="V409" s="34"/>
      <c r="W409" s="35" t="s">
        <v>69</v>
      </c>
      <c r="X409" s="545">
        <v>20</v>
      </c>
      <c r="Y409" s="546">
        <f>IFERROR(IF(X409="",0,CEILING((X409/$H409),1)*$H409),"")</f>
        <v>21.6</v>
      </c>
      <c r="Z409" s="36">
        <f>IFERROR(IF(Y409=0,"",ROUNDUP(Y409/H409,0)*0.00902),"")</f>
        <v>3.6080000000000001E-2</v>
      </c>
      <c r="AA409" s="56"/>
      <c r="AB409" s="57"/>
      <c r="AC409" s="453" t="s">
        <v>632</v>
      </c>
      <c r="AG409" s="64"/>
      <c r="AJ409" s="68"/>
      <c r="AK409" s="68">
        <v>0</v>
      </c>
      <c r="BB409" s="454" t="s">
        <v>1</v>
      </c>
      <c r="BM409" s="64">
        <f>IFERROR(X409*I409/H409,"0")</f>
        <v>20.777777777777779</v>
      </c>
      <c r="BN409" s="64">
        <f>IFERROR(Y409*I409/H409,"0")</f>
        <v>22.44</v>
      </c>
      <c r="BO409" s="64">
        <f>IFERROR(1/J409*(X409/H409),"0")</f>
        <v>2.8058361391694722E-2</v>
      </c>
      <c r="BP409" s="64">
        <f>IFERROR(1/J409*(Y409/H409),"0")</f>
        <v>3.0303030303030304E-2</v>
      </c>
    </row>
    <row r="410" spans="1:68" ht="27" hidden="1" customHeight="1" x14ac:dyDescent="0.25">
      <c r="A410" s="54" t="s">
        <v>633</v>
      </c>
      <c r="B410" s="54" t="s">
        <v>634</v>
      </c>
      <c r="C410" s="31">
        <v>4301031363</v>
      </c>
      <c r="D410" s="564">
        <v>4607091389425</v>
      </c>
      <c r="E410" s="565"/>
      <c r="F410" s="544">
        <v>0.35</v>
      </c>
      <c r="G410" s="32">
        <v>6</v>
      </c>
      <c r="H410" s="544">
        <v>2.1</v>
      </c>
      <c r="I410" s="544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57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0" s="555"/>
      <c r="R410" s="555"/>
      <c r="S410" s="555"/>
      <c r="T410" s="556"/>
      <c r="U410" s="34"/>
      <c r="V410" s="34"/>
      <c r="W410" s="35" t="s">
        <v>69</v>
      </c>
      <c r="X410" s="545">
        <v>0</v>
      </c>
      <c r="Y410" s="546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635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636</v>
      </c>
      <c r="B411" s="54" t="s">
        <v>637</v>
      </c>
      <c r="C411" s="31">
        <v>4301031373</v>
      </c>
      <c r="D411" s="564">
        <v>4680115880771</v>
      </c>
      <c r="E411" s="565"/>
      <c r="F411" s="544">
        <v>0.28000000000000003</v>
      </c>
      <c r="G411" s="32">
        <v>6</v>
      </c>
      <c r="H411" s="544">
        <v>1.68</v>
      </c>
      <c r="I411" s="544">
        <v>1.81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7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1" s="555"/>
      <c r="R411" s="555"/>
      <c r="S411" s="555"/>
      <c r="T411" s="556"/>
      <c r="U411" s="34"/>
      <c r="V411" s="34"/>
      <c r="W411" s="35" t="s">
        <v>69</v>
      </c>
      <c r="X411" s="545">
        <v>0</v>
      </c>
      <c r="Y411" s="546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638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639</v>
      </c>
      <c r="B412" s="54" t="s">
        <v>640</v>
      </c>
      <c r="C412" s="31">
        <v>4301031359</v>
      </c>
      <c r="D412" s="564">
        <v>4607091389500</v>
      </c>
      <c r="E412" s="565"/>
      <c r="F412" s="544">
        <v>0.35</v>
      </c>
      <c r="G412" s="32">
        <v>6</v>
      </c>
      <c r="H412" s="544">
        <v>2.1</v>
      </c>
      <c r="I412" s="544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6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2" s="555"/>
      <c r="R412" s="555"/>
      <c r="S412" s="555"/>
      <c r="T412" s="556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638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574"/>
      <c r="B413" s="553"/>
      <c r="C413" s="553"/>
      <c r="D413" s="553"/>
      <c r="E413" s="553"/>
      <c r="F413" s="553"/>
      <c r="G413" s="553"/>
      <c r="H413" s="553"/>
      <c r="I413" s="553"/>
      <c r="J413" s="553"/>
      <c r="K413" s="553"/>
      <c r="L413" s="553"/>
      <c r="M413" s="553"/>
      <c r="N413" s="553"/>
      <c r="O413" s="575"/>
      <c r="P413" s="557" t="s">
        <v>71</v>
      </c>
      <c r="Q413" s="558"/>
      <c r="R413" s="558"/>
      <c r="S413" s="558"/>
      <c r="T413" s="558"/>
      <c r="U413" s="558"/>
      <c r="V413" s="559"/>
      <c r="W413" s="37" t="s">
        <v>72</v>
      </c>
      <c r="X413" s="547">
        <f>IFERROR(X409/H409,"0")+IFERROR(X410/H410,"0")+IFERROR(X411/H411,"0")+IFERROR(X412/H412,"0")</f>
        <v>3.7037037037037033</v>
      </c>
      <c r="Y413" s="547">
        <f>IFERROR(Y409/H409,"0")+IFERROR(Y410/H410,"0")+IFERROR(Y411/H411,"0")+IFERROR(Y412/H412,"0")</f>
        <v>4</v>
      </c>
      <c r="Z413" s="547">
        <f>IFERROR(IF(Z409="",0,Z409),"0")+IFERROR(IF(Z410="",0,Z410),"0")+IFERROR(IF(Z411="",0,Z411),"0")+IFERROR(IF(Z412="",0,Z412),"0")</f>
        <v>3.6080000000000001E-2</v>
      </c>
      <c r="AA413" s="548"/>
      <c r="AB413" s="548"/>
      <c r="AC413" s="548"/>
    </row>
    <row r="414" spans="1:68" x14ac:dyDescent="0.2">
      <c r="A414" s="553"/>
      <c r="B414" s="553"/>
      <c r="C414" s="553"/>
      <c r="D414" s="553"/>
      <c r="E414" s="553"/>
      <c r="F414" s="553"/>
      <c r="G414" s="553"/>
      <c r="H414" s="553"/>
      <c r="I414" s="553"/>
      <c r="J414" s="553"/>
      <c r="K414" s="553"/>
      <c r="L414" s="553"/>
      <c r="M414" s="553"/>
      <c r="N414" s="553"/>
      <c r="O414" s="575"/>
      <c r="P414" s="557" t="s">
        <v>71</v>
      </c>
      <c r="Q414" s="558"/>
      <c r="R414" s="558"/>
      <c r="S414" s="558"/>
      <c r="T414" s="558"/>
      <c r="U414" s="558"/>
      <c r="V414" s="559"/>
      <c r="W414" s="37" t="s">
        <v>69</v>
      </c>
      <c r="X414" s="547">
        <f>IFERROR(SUM(X409:X412),"0")</f>
        <v>20</v>
      </c>
      <c r="Y414" s="547">
        <f>IFERROR(SUM(Y409:Y412),"0")</f>
        <v>21.6</v>
      </c>
      <c r="Z414" s="37"/>
      <c r="AA414" s="548"/>
      <c r="AB414" s="548"/>
      <c r="AC414" s="548"/>
    </row>
    <row r="415" spans="1:68" ht="16.5" hidden="1" customHeight="1" x14ac:dyDescent="0.25">
      <c r="A415" s="563" t="s">
        <v>641</v>
      </c>
      <c r="B415" s="553"/>
      <c r="C415" s="553"/>
      <c r="D415" s="553"/>
      <c r="E415" s="553"/>
      <c r="F415" s="553"/>
      <c r="G415" s="553"/>
      <c r="H415" s="553"/>
      <c r="I415" s="553"/>
      <c r="J415" s="553"/>
      <c r="K415" s="553"/>
      <c r="L415" s="553"/>
      <c r="M415" s="553"/>
      <c r="N415" s="553"/>
      <c r="O415" s="553"/>
      <c r="P415" s="553"/>
      <c r="Q415" s="553"/>
      <c r="R415" s="553"/>
      <c r="S415" s="553"/>
      <c r="T415" s="553"/>
      <c r="U415" s="553"/>
      <c r="V415" s="553"/>
      <c r="W415" s="553"/>
      <c r="X415" s="553"/>
      <c r="Y415" s="553"/>
      <c r="Z415" s="553"/>
      <c r="AA415" s="539"/>
      <c r="AB415" s="539"/>
      <c r="AC415" s="539"/>
    </row>
    <row r="416" spans="1:68" ht="14.25" hidden="1" customHeight="1" x14ac:dyDescent="0.25">
      <c r="A416" s="562" t="s">
        <v>64</v>
      </c>
      <c r="B416" s="553"/>
      <c r="C416" s="553"/>
      <c r="D416" s="553"/>
      <c r="E416" s="553"/>
      <c r="F416" s="553"/>
      <c r="G416" s="553"/>
      <c r="H416" s="553"/>
      <c r="I416" s="553"/>
      <c r="J416" s="553"/>
      <c r="K416" s="553"/>
      <c r="L416" s="553"/>
      <c r="M416" s="553"/>
      <c r="N416" s="553"/>
      <c r="O416" s="553"/>
      <c r="P416" s="553"/>
      <c r="Q416" s="553"/>
      <c r="R416" s="553"/>
      <c r="S416" s="553"/>
      <c r="T416" s="553"/>
      <c r="U416" s="553"/>
      <c r="V416" s="553"/>
      <c r="W416" s="553"/>
      <c r="X416" s="553"/>
      <c r="Y416" s="553"/>
      <c r="Z416" s="553"/>
      <c r="AA416" s="540"/>
      <c r="AB416" s="540"/>
      <c r="AC416" s="540"/>
    </row>
    <row r="417" spans="1:68" ht="27" hidden="1" customHeight="1" x14ac:dyDescent="0.25">
      <c r="A417" s="54" t="s">
        <v>642</v>
      </c>
      <c r="B417" s="54" t="s">
        <v>643</v>
      </c>
      <c r="C417" s="31">
        <v>4301031347</v>
      </c>
      <c r="D417" s="564">
        <v>4680115885110</v>
      </c>
      <c r="E417" s="565"/>
      <c r="F417" s="544">
        <v>0.2</v>
      </c>
      <c r="G417" s="32">
        <v>6</v>
      </c>
      <c r="H417" s="544">
        <v>1.2</v>
      </c>
      <c r="I417" s="544">
        <v>2.1</v>
      </c>
      <c r="J417" s="32">
        <v>182</v>
      </c>
      <c r="K417" s="32" t="s">
        <v>76</v>
      </c>
      <c r="L417" s="32"/>
      <c r="M417" s="33" t="s">
        <v>68</v>
      </c>
      <c r="N417" s="33"/>
      <c r="O417" s="32">
        <v>50</v>
      </c>
      <c r="P417" s="63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7" s="555"/>
      <c r="R417" s="555"/>
      <c r="S417" s="555"/>
      <c r="T417" s="556"/>
      <c r="U417" s="34"/>
      <c r="V417" s="34"/>
      <c r="W417" s="35" t="s">
        <v>69</v>
      </c>
      <c r="X417" s="545">
        <v>0</v>
      </c>
      <c r="Y417" s="546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1" t="s">
        <v>644</v>
      </c>
      <c r="AG417" s="64"/>
      <c r="AJ417" s="68"/>
      <c r="AK417" s="68">
        <v>0</v>
      </c>
      <c r="BB417" s="46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74"/>
      <c r="B418" s="553"/>
      <c r="C418" s="553"/>
      <c r="D418" s="553"/>
      <c r="E418" s="553"/>
      <c r="F418" s="553"/>
      <c r="G418" s="553"/>
      <c r="H418" s="553"/>
      <c r="I418" s="553"/>
      <c r="J418" s="553"/>
      <c r="K418" s="553"/>
      <c r="L418" s="553"/>
      <c r="M418" s="553"/>
      <c r="N418" s="553"/>
      <c r="O418" s="575"/>
      <c r="P418" s="557" t="s">
        <v>71</v>
      </c>
      <c r="Q418" s="558"/>
      <c r="R418" s="558"/>
      <c r="S418" s="558"/>
      <c r="T418" s="558"/>
      <c r="U418" s="558"/>
      <c r="V418" s="559"/>
      <c r="W418" s="37" t="s">
        <v>72</v>
      </c>
      <c r="X418" s="547">
        <f>IFERROR(X417/H417,"0")</f>
        <v>0</v>
      </c>
      <c r="Y418" s="547">
        <f>IFERROR(Y417/H417,"0")</f>
        <v>0</v>
      </c>
      <c r="Z418" s="547">
        <f>IFERROR(IF(Z417="",0,Z417),"0")</f>
        <v>0</v>
      </c>
      <c r="AA418" s="548"/>
      <c r="AB418" s="548"/>
      <c r="AC418" s="548"/>
    </row>
    <row r="419" spans="1:68" hidden="1" x14ac:dyDescent="0.2">
      <c r="A419" s="553"/>
      <c r="B419" s="553"/>
      <c r="C419" s="553"/>
      <c r="D419" s="553"/>
      <c r="E419" s="553"/>
      <c r="F419" s="553"/>
      <c r="G419" s="553"/>
      <c r="H419" s="553"/>
      <c r="I419" s="553"/>
      <c r="J419" s="553"/>
      <c r="K419" s="553"/>
      <c r="L419" s="553"/>
      <c r="M419" s="553"/>
      <c r="N419" s="553"/>
      <c r="O419" s="575"/>
      <c r="P419" s="557" t="s">
        <v>71</v>
      </c>
      <c r="Q419" s="558"/>
      <c r="R419" s="558"/>
      <c r="S419" s="558"/>
      <c r="T419" s="558"/>
      <c r="U419" s="558"/>
      <c r="V419" s="559"/>
      <c r="W419" s="37" t="s">
        <v>69</v>
      </c>
      <c r="X419" s="547">
        <f>IFERROR(SUM(X417:X417),"0")</f>
        <v>0</v>
      </c>
      <c r="Y419" s="547">
        <f>IFERROR(SUM(Y417:Y417),"0")</f>
        <v>0</v>
      </c>
      <c r="Z419" s="37"/>
      <c r="AA419" s="548"/>
      <c r="AB419" s="548"/>
      <c r="AC419" s="548"/>
    </row>
    <row r="420" spans="1:68" ht="27.75" hidden="1" customHeight="1" x14ac:dyDescent="0.2">
      <c r="A420" s="672" t="s">
        <v>645</v>
      </c>
      <c r="B420" s="673"/>
      <c r="C420" s="673"/>
      <c r="D420" s="673"/>
      <c r="E420" s="673"/>
      <c r="F420" s="673"/>
      <c r="G420" s="673"/>
      <c r="H420" s="673"/>
      <c r="I420" s="673"/>
      <c r="J420" s="673"/>
      <c r="K420" s="673"/>
      <c r="L420" s="673"/>
      <c r="M420" s="673"/>
      <c r="N420" s="673"/>
      <c r="O420" s="673"/>
      <c r="P420" s="673"/>
      <c r="Q420" s="673"/>
      <c r="R420" s="673"/>
      <c r="S420" s="673"/>
      <c r="T420" s="673"/>
      <c r="U420" s="673"/>
      <c r="V420" s="673"/>
      <c r="W420" s="673"/>
      <c r="X420" s="673"/>
      <c r="Y420" s="673"/>
      <c r="Z420" s="673"/>
      <c r="AA420" s="48"/>
      <c r="AB420" s="48"/>
      <c r="AC420" s="48"/>
    </row>
    <row r="421" spans="1:68" ht="16.5" hidden="1" customHeight="1" x14ac:dyDescent="0.25">
      <c r="A421" s="563" t="s">
        <v>645</v>
      </c>
      <c r="B421" s="553"/>
      <c r="C421" s="553"/>
      <c r="D421" s="553"/>
      <c r="E421" s="553"/>
      <c r="F421" s="553"/>
      <c r="G421" s="553"/>
      <c r="H421" s="553"/>
      <c r="I421" s="553"/>
      <c r="J421" s="553"/>
      <c r="K421" s="553"/>
      <c r="L421" s="553"/>
      <c r="M421" s="553"/>
      <c r="N421" s="553"/>
      <c r="O421" s="553"/>
      <c r="P421" s="553"/>
      <c r="Q421" s="553"/>
      <c r="R421" s="553"/>
      <c r="S421" s="553"/>
      <c r="T421" s="553"/>
      <c r="U421" s="553"/>
      <c r="V421" s="553"/>
      <c r="W421" s="553"/>
      <c r="X421" s="553"/>
      <c r="Y421" s="553"/>
      <c r="Z421" s="553"/>
      <c r="AA421" s="539"/>
      <c r="AB421" s="539"/>
      <c r="AC421" s="539"/>
    </row>
    <row r="422" spans="1:68" ht="14.25" hidden="1" customHeight="1" x14ac:dyDescent="0.25">
      <c r="A422" s="562" t="s">
        <v>101</v>
      </c>
      <c r="B422" s="553"/>
      <c r="C422" s="553"/>
      <c r="D422" s="553"/>
      <c r="E422" s="553"/>
      <c r="F422" s="553"/>
      <c r="G422" s="553"/>
      <c r="H422" s="553"/>
      <c r="I422" s="553"/>
      <c r="J422" s="553"/>
      <c r="K422" s="553"/>
      <c r="L422" s="553"/>
      <c r="M422" s="553"/>
      <c r="N422" s="553"/>
      <c r="O422" s="553"/>
      <c r="P422" s="553"/>
      <c r="Q422" s="553"/>
      <c r="R422" s="553"/>
      <c r="S422" s="553"/>
      <c r="T422" s="553"/>
      <c r="U422" s="553"/>
      <c r="V422" s="553"/>
      <c r="W422" s="553"/>
      <c r="X422" s="553"/>
      <c r="Y422" s="553"/>
      <c r="Z422" s="553"/>
      <c r="AA422" s="540"/>
      <c r="AB422" s="540"/>
      <c r="AC422" s="540"/>
    </row>
    <row r="423" spans="1:68" ht="27" customHeight="1" x14ac:dyDescent="0.25">
      <c r="A423" s="54" t="s">
        <v>646</v>
      </c>
      <c r="B423" s="54" t="s">
        <v>647</v>
      </c>
      <c r="C423" s="31">
        <v>4301011795</v>
      </c>
      <c r="D423" s="564">
        <v>4607091389067</v>
      </c>
      <c r="E423" s="565"/>
      <c r="F423" s="544">
        <v>0.88</v>
      </c>
      <c r="G423" s="32">
        <v>6</v>
      </c>
      <c r="H423" s="544">
        <v>5.28</v>
      </c>
      <c r="I423" s="544">
        <v>5.64</v>
      </c>
      <c r="J423" s="32">
        <v>104</v>
      </c>
      <c r="K423" s="32" t="s">
        <v>104</v>
      </c>
      <c r="L423" s="32" t="s">
        <v>105</v>
      </c>
      <c r="M423" s="33" t="s">
        <v>106</v>
      </c>
      <c r="N423" s="33"/>
      <c r="O423" s="32">
        <v>60</v>
      </c>
      <c r="P423" s="79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3" s="555"/>
      <c r="R423" s="555"/>
      <c r="S423" s="555"/>
      <c r="T423" s="556"/>
      <c r="U423" s="34"/>
      <c r="V423" s="34"/>
      <c r="W423" s="35" t="s">
        <v>69</v>
      </c>
      <c r="X423" s="545">
        <v>20</v>
      </c>
      <c r="Y423" s="546">
        <f t="shared" ref="Y423:Y434" si="48">IFERROR(IF(X423="",0,CEILING((X423/$H423),1)*$H423),"")</f>
        <v>21.12</v>
      </c>
      <c r="Z423" s="36">
        <f t="shared" ref="Z423:Z429" si="49">IFERROR(IF(Y423=0,"",ROUNDUP(Y423/H423,0)*0.01196),"")</f>
        <v>4.7840000000000001E-2</v>
      </c>
      <c r="AA423" s="56"/>
      <c r="AB423" s="57"/>
      <c r="AC423" s="463" t="s">
        <v>107</v>
      </c>
      <c r="AG423" s="64"/>
      <c r="AJ423" s="68" t="s">
        <v>80</v>
      </c>
      <c r="AK423" s="68">
        <v>42.24</v>
      </c>
      <c r="BB423" s="464" t="s">
        <v>1</v>
      </c>
      <c r="BM423" s="64">
        <f t="shared" ref="BM423:BM434" si="50">IFERROR(X423*I423/H423,"0")</f>
        <v>21.363636363636363</v>
      </c>
      <c r="BN423" s="64">
        <f t="shared" ref="BN423:BN434" si="51">IFERROR(Y423*I423/H423,"0")</f>
        <v>22.56</v>
      </c>
      <c r="BO423" s="64">
        <f t="shared" ref="BO423:BO434" si="52">IFERROR(1/J423*(X423/H423),"0")</f>
        <v>3.6421911421911424E-2</v>
      </c>
      <c r="BP423" s="64">
        <f t="shared" ref="BP423:BP434" si="53">IFERROR(1/J423*(Y423/H423),"0")</f>
        <v>3.8461538461538464E-2</v>
      </c>
    </row>
    <row r="424" spans="1:68" ht="27" customHeight="1" x14ac:dyDescent="0.25">
      <c r="A424" s="54" t="s">
        <v>648</v>
      </c>
      <c r="B424" s="54" t="s">
        <v>649</v>
      </c>
      <c r="C424" s="31">
        <v>4301011961</v>
      </c>
      <c r="D424" s="564">
        <v>4680115885271</v>
      </c>
      <c r="E424" s="565"/>
      <c r="F424" s="544">
        <v>0.88</v>
      </c>
      <c r="G424" s="32">
        <v>6</v>
      </c>
      <c r="H424" s="544">
        <v>5.28</v>
      </c>
      <c r="I424" s="544">
        <v>5.64</v>
      </c>
      <c r="J424" s="32">
        <v>104</v>
      </c>
      <c r="K424" s="32" t="s">
        <v>104</v>
      </c>
      <c r="L424" s="32"/>
      <c r="M424" s="33" t="s">
        <v>106</v>
      </c>
      <c r="N424" s="33"/>
      <c r="O424" s="32">
        <v>60</v>
      </c>
      <c r="P424" s="77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4" s="555"/>
      <c r="R424" s="555"/>
      <c r="S424" s="555"/>
      <c r="T424" s="556"/>
      <c r="U424" s="34"/>
      <c r="V424" s="34"/>
      <c r="W424" s="35" t="s">
        <v>69</v>
      </c>
      <c r="X424" s="545">
        <v>20</v>
      </c>
      <c r="Y424" s="546">
        <f t="shared" si="48"/>
        <v>21.12</v>
      </c>
      <c r="Z424" s="36">
        <f t="shared" si="49"/>
        <v>4.7840000000000001E-2</v>
      </c>
      <c r="AA424" s="56"/>
      <c r="AB424" s="57"/>
      <c r="AC424" s="465" t="s">
        <v>650</v>
      </c>
      <c r="AG424" s="64"/>
      <c r="AJ424" s="68"/>
      <c r="AK424" s="68">
        <v>0</v>
      </c>
      <c r="BB424" s="466" t="s">
        <v>1</v>
      </c>
      <c r="BM424" s="64">
        <f t="shared" si="50"/>
        <v>21.363636363636363</v>
      </c>
      <c r="BN424" s="64">
        <f t="shared" si="51"/>
        <v>22.56</v>
      </c>
      <c r="BO424" s="64">
        <f t="shared" si="52"/>
        <v>3.6421911421911424E-2</v>
      </c>
      <c r="BP424" s="64">
        <f t="shared" si="53"/>
        <v>3.8461538461538464E-2</v>
      </c>
    </row>
    <row r="425" spans="1:68" ht="27" customHeight="1" x14ac:dyDescent="0.25">
      <c r="A425" s="54" t="s">
        <v>651</v>
      </c>
      <c r="B425" s="54" t="s">
        <v>652</v>
      </c>
      <c r="C425" s="31">
        <v>4301011376</v>
      </c>
      <c r="D425" s="564">
        <v>4680115885226</v>
      </c>
      <c r="E425" s="565"/>
      <c r="F425" s="544">
        <v>0.88</v>
      </c>
      <c r="G425" s="32">
        <v>6</v>
      </c>
      <c r="H425" s="544">
        <v>5.28</v>
      </c>
      <c r="I425" s="544">
        <v>5.64</v>
      </c>
      <c r="J425" s="32">
        <v>104</v>
      </c>
      <c r="K425" s="32" t="s">
        <v>104</v>
      </c>
      <c r="L425" s="32" t="s">
        <v>105</v>
      </c>
      <c r="M425" s="33" t="s">
        <v>78</v>
      </c>
      <c r="N425" s="33"/>
      <c r="O425" s="32">
        <v>60</v>
      </c>
      <c r="P425" s="74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5" s="555"/>
      <c r="R425" s="555"/>
      <c r="S425" s="555"/>
      <c r="T425" s="556"/>
      <c r="U425" s="34"/>
      <c r="V425" s="34"/>
      <c r="W425" s="35" t="s">
        <v>69</v>
      </c>
      <c r="X425" s="545">
        <v>250</v>
      </c>
      <c r="Y425" s="546">
        <f t="shared" si="48"/>
        <v>253.44</v>
      </c>
      <c r="Z425" s="36">
        <f t="shared" si="49"/>
        <v>0.57408000000000003</v>
      </c>
      <c r="AA425" s="56"/>
      <c r="AB425" s="57"/>
      <c r="AC425" s="467" t="s">
        <v>653</v>
      </c>
      <c r="AG425" s="64"/>
      <c r="AJ425" s="68" t="s">
        <v>80</v>
      </c>
      <c r="AK425" s="68">
        <v>42.24</v>
      </c>
      <c r="BB425" s="468" t="s">
        <v>1</v>
      </c>
      <c r="BM425" s="64">
        <f t="shared" si="50"/>
        <v>267.04545454545456</v>
      </c>
      <c r="BN425" s="64">
        <f t="shared" si="51"/>
        <v>270.71999999999997</v>
      </c>
      <c r="BO425" s="64">
        <f t="shared" si="52"/>
        <v>0.45527389277389274</v>
      </c>
      <c r="BP425" s="64">
        <f t="shared" si="53"/>
        <v>0.46153846153846156</v>
      </c>
    </row>
    <row r="426" spans="1:68" ht="27" hidden="1" customHeight="1" x14ac:dyDescent="0.25">
      <c r="A426" s="54" t="s">
        <v>654</v>
      </c>
      <c r="B426" s="54" t="s">
        <v>655</v>
      </c>
      <c r="C426" s="31">
        <v>4301012145</v>
      </c>
      <c r="D426" s="564">
        <v>4607091383522</v>
      </c>
      <c r="E426" s="565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104</v>
      </c>
      <c r="L426" s="32"/>
      <c r="M426" s="33" t="s">
        <v>106</v>
      </c>
      <c r="N426" s="33"/>
      <c r="O426" s="32">
        <v>60</v>
      </c>
      <c r="P426" s="808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6" s="555"/>
      <c r="R426" s="555"/>
      <c r="S426" s="555"/>
      <c r="T426" s="556"/>
      <c r="U426" s="34"/>
      <c r="V426" s="34"/>
      <c r="W426" s="35" t="s">
        <v>69</v>
      </c>
      <c r="X426" s="545">
        <v>0</v>
      </c>
      <c r="Y426" s="546">
        <f t="shared" si="48"/>
        <v>0</v>
      </c>
      <c r="Z426" s="36" t="str">
        <f t="shared" si="49"/>
        <v/>
      </c>
      <c r="AA426" s="56"/>
      <c r="AB426" s="57"/>
      <c r="AC426" s="469" t="s">
        <v>656</v>
      </c>
      <c r="AG426" s="64"/>
      <c r="AJ426" s="68"/>
      <c r="AK426" s="68">
        <v>0</v>
      </c>
      <c r="BB426" s="470" t="s">
        <v>1</v>
      </c>
      <c r="BM426" s="64">
        <f t="shared" si="50"/>
        <v>0</v>
      </c>
      <c r="BN426" s="64">
        <f t="shared" si="51"/>
        <v>0</v>
      </c>
      <c r="BO426" s="64">
        <f t="shared" si="52"/>
        <v>0</v>
      </c>
      <c r="BP426" s="64">
        <f t="shared" si="53"/>
        <v>0</v>
      </c>
    </row>
    <row r="427" spans="1:68" ht="16.5" hidden="1" customHeight="1" x14ac:dyDescent="0.25">
      <c r="A427" s="54" t="s">
        <v>657</v>
      </c>
      <c r="B427" s="54" t="s">
        <v>658</v>
      </c>
      <c r="C427" s="31">
        <v>4301011774</v>
      </c>
      <c r="D427" s="564">
        <v>4680115884502</v>
      </c>
      <c r="E427" s="565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104</v>
      </c>
      <c r="L427" s="32"/>
      <c r="M427" s="33" t="s">
        <v>106</v>
      </c>
      <c r="N427" s="33"/>
      <c r="O427" s="32">
        <v>60</v>
      </c>
      <c r="P427" s="77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7" s="555"/>
      <c r="R427" s="555"/>
      <c r="S427" s="555"/>
      <c r="T427" s="556"/>
      <c r="U427" s="34"/>
      <c r="V427" s="34"/>
      <c r="W427" s="35" t="s">
        <v>69</v>
      </c>
      <c r="X427" s="545">
        <v>0</v>
      </c>
      <c r="Y427" s="546">
        <f t="shared" si="48"/>
        <v>0</v>
      </c>
      <c r="Z427" s="36" t="str">
        <f t="shared" si="49"/>
        <v/>
      </c>
      <c r="AA427" s="56"/>
      <c r="AB427" s="57"/>
      <c r="AC427" s="471" t="s">
        <v>659</v>
      </c>
      <c r="AG427" s="64"/>
      <c r="AJ427" s="68"/>
      <c r="AK427" s="68">
        <v>0</v>
      </c>
      <c r="BB427" s="472" t="s">
        <v>1</v>
      </c>
      <c r="BM427" s="64">
        <f t="shared" si="50"/>
        <v>0</v>
      </c>
      <c r="BN427" s="64">
        <f t="shared" si="51"/>
        <v>0</v>
      </c>
      <c r="BO427" s="64">
        <f t="shared" si="52"/>
        <v>0</v>
      </c>
      <c r="BP427" s="64">
        <f t="shared" si="53"/>
        <v>0</v>
      </c>
    </row>
    <row r="428" spans="1:68" ht="27" customHeight="1" x14ac:dyDescent="0.25">
      <c r="A428" s="54" t="s">
        <v>660</v>
      </c>
      <c r="B428" s="54" t="s">
        <v>661</v>
      </c>
      <c r="C428" s="31">
        <v>4301011771</v>
      </c>
      <c r="D428" s="564">
        <v>4607091389104</v>
      </c>
      <c r="E428" s="565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104</v>
      </c>
      <c r="L428" s="32" t="s">
        <v>105</v>
      </c>
      <c r="M428" s="33" t="s">
        <v>106</v>
      </c>
      <c r="N428" s="33"/>
      <c r="O428" s="32">
        <v>60</v>
      </c>
      <c r="P428" s="7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8" s="555"/>
      <c r="R428" s="555"/>
      <c r="S428" s="555"/>
      <c r="T428" s="556"/>
      <c r="U428" s="34"/>
      <c r="V428" s="34"/>
      <c r="W428" s="35" t="s">
        <v>69</v>
      </c>
      <c r="X428" s="545">
        <v>250</v>
      </c>
      <c r="Y428" s="546">
        <f t="shared" si="48"/>
        <v>253.44</v>
      </c>
      <c r="Z428" s="36">
        <f t="shared" si="49"/>
        <v>0.57408000000000003</v>
      </c>
      <c r="AA428" s="56"/>
      <c r="AB428" s="57"/>
      <c r="AC428" s="473" t="s">
        <v>662</v>
      </c>
      <c r="AG428" s="64"/>
      <c r="AJ428" s="68" t="s">
        <v>80</v>
      </c>
      <c r="AK428" s="68">
        <v>42.24</v>
      </c>
      <c r="BB428" s="474" t="s">
        <v>1</v>
      </c>
      <c r="BM428" s="64">
        <f t="shared" si="50"/>
        <v>267.04545454545456</v>
      </c>
      <c r="BN428" s="64">
        <f t="shared" si="51"/>
        <v>270.71999999999997</v>
      </c>
      <c r="BO428" s="64">
        <f t="shared" si="52"/>
        <v>0.45527389277389274</v>
      </c>
      <c r="BP428" s="64">
        <f t="shared" si="53"/>
        <v>0.46153846153846156</v>
      </c>
    </row>
    <row r="429" spans="1:68" ht="16.5" hidden="1" customHeight="1" x14ac:dyDescent="0.25">
      <c r="A429" s="54" t="s">
        <v>663</v>
      </c>
      <c r="B429" s="54" t="s">
        <v>664</v>
      </c>
      <c r="C429" s="31">
        <v>4301011799</v>
      </c>
      <c r="D429" s="564">
        <v>4680115884519</v>
      </c>
      <c r="E429" s="565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104</v>
      </c>
      <c r="L429" s="32"/>
      <c r="M429" s="33" t="s">
        <v>78</v>
      </c>
      <c r="N429" s="33"/>
      <c r="O429" s="32">
        <v>60</v>
      </c>
      <c r="P429" s="7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9" s="555"/>
      <c r="R429" s="555"/>
      <c r="S429" s="555"/>
      <c r="T429" s="556"/>
      <c r="U429" s="34"/>
      <c r="V429" s="34" t="s">
        <v>665</v>
      </c>
      <c r="W429" s="35" t="s">
        <v>69</v>
      </c>
      <c r="X429" s="545">
        <v>0</v>
      </c>
      <c r="Y429" s="546">
        <f t="shared" si="48"/>
        <v>0</v>
      </c>
      <c r="Z429" s="36" t="str">
        <f t="shared" si="49"/>
        <v/>
      </c>
      <c r="AA429" s="56"/>
      <c r="AB429" s="57"/>
      <c r="AC429" s="475" t="s">
        <v>666</v>
      </c>
      <c r="AG429" s="64"/>
      <c r="AJ429" s="68"/>
      <c r="AK429" s="68">
        <v>0</v>
      </c>
      <c r="BB429" s="476" t="s">
        <v>1</v>
      </c>
      <c r="BM429" s="64">
        <f t="shared" si="50"/>
        <v>0</v>
      </c>
      <c r="BN429" s="64">
        <f t="shared" si="51"/>
        <v>0</v>
      </c>
      <c r="BO429" s="64">
        <f t="shared" si="52"/>
        <v>0</v>
      </c>
      <c r="BP429" s="64">
        <f t="shared" si="53"/>
        <v>0</v>
      </c>
    </row>
    <row r="430" spans="1:68" ht="27" hidden="1" customHeight="1" x14ac:dyDescent="0.25">
      <c r="A430" s="54" t="s">
        <v>667</v>
      </c>
      <c r="B430" s="54" t="s">
        <v>668</v>
      </c>
      <c r="C430" s="31">
        <v>4301012125</v>
      </c>
      <c r="D430" s="564">
        <v>4680115886391</v>
      </c>
      <c r="E430" s="565"/>
      <c r="F430" s="544">
        <v>0.4</v>
      </c>
      <c r="G430" s="32">
        <v>6</v>
      </c>
      <c r="H430" s="544">
        <v>2.4</v>
      </c>
      <c r="I430" s="544">
        <v>2.58</v>
      </c>
      <c r="J430" s="32">
        <v>182</v>
      </c>
      <c r="K430" s="32" t="s">
        <v>76</v>
      </c>
      <c r="L430" s="32"/>
      <c r="M430" s="33" t="s">
        <v>78</v>
      </c>
      <c r="N430" s="33"/>
      <c r="O430" s="32">
        <v>60</v>
      </c>
      <c r="P430" s="63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0" s="555"/>
      <c r="R430" s="555"/>
      <c r="S430" s="555"/>
      <c r="T430" s="556"/>
      <c r="U430" s="34"/>
      <c r="V430" s="34"/>
      <c r="W430" s="35" t="s">
        <v>69</v>
      </c>
      <c r="X430" s="545">
        <v>0</v>
      </c>
      <c r="Y430" s="546">
        <f t="shared" si="48"/>
        <v>0</v>
      </c>
      <c r="Z430" s="36" t="str">
        <f>IFERROR(IF(Y430=0,"",ROUNDUP(Y430/H430,0)*0.00651),"")</f>
        <v/>
      </c>
      <c r="AA430" s="56"/>
      <c r="AB430" s="57"/>
      <c r="AC430" s="477" t="s">
        <v>107</v>
      </c>
      <c r="AG430" s="64"/>
      <c r="AJ430" s="68"/>
      <c r="AK430" s="68">
        <v>0</v>
      </c>
      <c r="BB430" s="478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hidden="1" customHeight="1" x14ac:dyDescent="0.25">
      <c r="A431" s="54" t="s">
        <v>669</v>
      </c>
      <c r="B431" s="54" t="s">
        <v>670</v>
      </c>
      <c r="C431" s="31">
        <v>4301012035</v>
      </c>
      <c r="D431" s="564">
        <v>4680115880603</v>
      </c>
      <c r="E431" s="565"/>
      <c r="F431" s="544">
        <v>0.6</v>
      </c>
      <c r="G431" s="32">
        <v>8</v>
      </c>
      <c r="H431" s="544">
        <v>4.8</v>
      </c>
      <c r="I431" s="544">
        <v>6.93</v>
      </c>
      <c r="J431" s="32">
        <v>132</v>
      </c>
      <c r="K431" s="32" t="s">
        <v>110</v>
      </c>
      <c r="L431" s="32"/>
      <c r="M431" s="33" t="s">
        <v>106</v>
      </c>
      <c r="N431" s="33"/>
      <c r="O431" s="32">
        <v>60</v>
      </c>
      <c r="P431" s="76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1" s="555"/>
      <c r="R431" s="555"/>
      <c r="S431" s="555"/>
      <c r="T431" s="556"/>
      <c r="U431" s="34"/>
      <c r="V431" s="34"/>
      <c r="W431" s="35" t="s">
        <v>69</v>
      </c>
      <c r="X431" s="545">
        <v>0</v>
      </c>
      <c r="Y431" s="546">
        <f t="shared" si="48"/>
        <v>0</v>
      </c>
      <c r="Z431" s="36" t="str">
        <f>IFERROR(IF(Y431=0,"",ROUNDUP(Y431/H431,0)*0.00902),"")</f>
        <v/>
      </c>
      <c r="AA431" s="56"/>
      <c r="AB431" s="57"/>
      <c r="AC431" s="479" t="s">
        <v>107</v>
      </c>
      <c r="AG431" s="64"/>
      <c r="AJ431" s="68"/>
      <c r="AK431" s="68">
        <v>0</v>
      </c>
      <c r="BB431" s="480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hidden="1" customHeight="1" x14ac:dyDescent="0.25">
      <c r="A432" s="54" t="s">
        <v>671</v>
      </c>
      <c r="B432" s="54" t="s">
        <v>672</v>
      </c>
      <c r="C432" s="31">
        <v>4301012036</v>
      </c>
      <c r="D432" s="564">
        <v>4680115882782</v>
      </c>
      <c r="E432" s="565"/>
      <c r="F432" s="544">
        <v>0.6</v>
      </c>
      <c r="G432" s="32">
        <v>8</v>
      </c>
      <c r="H432" s="544">
        <v>4.8</v>
      </c>
      <c r="I432" s="544">
        <v>6.96</v>
      </c>
      <c r="J432" s="32">
        <v>120</v>
      </c>
      <c r="K432" s="32" t="s">
        <v>110</v>
      </c>
      <c r="L432" s="32"/>
      <c r="M432" s="33" t="s">
        <v>106</v>
      </c>
      <c r="N432" s="33"/>
      <c r="O432" s="32">
        <v>60</v>
      </c>
      <c r="P432" s="85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2" s="555"/>
      <c r="R432" s="555"/>
      <c r="S432" s="555"/>
      <c r="T432" s="556"/>
      <c r="U432" s="34"/>
      <c r="V432" s="34"/>
      <c r="W432" s="35" t="s">
        <v>69</v>
      </c>
      <c r="X432" s="545">
        <v>0</v>
      </c>
      <c r="Y432" s="546">
        <f t="shared" si="48"/>
        <v>0</v>
      </c>
      <c r="Z432" s="36" t="str">
        <f>IFERROR(IF(Y432=0,"",ROUNDUP(Y432/H432,0)*0.00937),"")</f>
        <v/>
      </c>
      <c r="AA432" s="56"/>
      <c r="AB432" s="57"/>
      <c r="AC432" s="481" t="s">
        <v>650</v>
      </c>
      <c r="AG432" s="64"/>
      <c r="AJ432" s="68"/>
      <c r="AK432" s="68">
        <v>0</v>
      </c>
      <c r="BB432" s="482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27" hidden="1" customHeight="1" x14ac:dyDescent="0.25">
      <c r="A433" s="54" t="s">
        <v>673</v>
      </c>
      <c r="B433" s="54" t="s">
        <v>674</v>
      </c>
      <c r="C433" s="31">
        <v>4301012050</v>
      </c>
      <c r="D433" s="564">
        <v>4680115885479</v>
      </c>
      <c r="E433" s="565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106</v>
      </c>
      <c r="N433" s="33"/>
      <c r="O433" s="32">
        <v>60</v>
      </c>
      <c r="P433" s="60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3" s="555"/>
      <c r="R433" s="555"/>
      <c r="S433" s="555"/>
      <c r="T433" s="556"/>
      <c r="U433" s="34"/>
      <c r="V433" s="34"/>
      <c r="W433" s="35" t="s">
        <v>69</v>
      </c>
      <c r="X433" s="545">
        <v>0</v>
      </c>
      <c r="Y433" s="546">
        <f t="shared" si="48"/>
        <v>0</v>
      </c>
      <c r="Z433" s="36" t="str">
        <f>IFERROR(IF(Y433=0,"",ROUNDUP(Y433/H433,0)*0.00651),"")</f>
        <v/>
      </c>
      <c r="AA433" s="56"/>
      <c r="AB433" s="57"/>
      <c r="AC433" s="483" t="s">
        <v>675</v>
      </c>
      <c r="AG433" s="64"/>
      <c r="AJ433" s="68"/>
      <c r="AK433" s="68">
        <v>0</v>
      </c>
      <c r="BB433" s="484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hidden="1" customHeight="1" x14ac:dyDescent="0.25">
      <c r="A434" s="54" t="s">
        <v>676</v>
      </c>
      <c r="B434" s="54" t="s">
        <v>677</v>
      </c>
      <c r="C434" s="31">
        <v>4301012034</v>
      </c>
      <c r="D434" s="564">
        <v>4607091389982</v>
      </c>
      <c r="E434" s="565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110</v>
      </c>
      <c r="L434" s="32"/>
      <c r="M434" s="33" t="s">
        <v>106</v>
      </c>
      <c r="N434" s="33"/>
      <c r="O434" s="32">
        <v>60</v>
      </c>
      <c r="P434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4" s="555"/>
      <c r="R434" s="555"/>
      <c r="S434" s="555"/>
      <c r="T434" s="556"/>
      <c r="U434" s="34"/>
      <c r="V434" s="34"/>
      <c r="W434" s="35" t="s">
        <v>69</v>
      </c>
      <c r="X434" s="545">
        <v>0</v>
      </c>
      <c r="Y434" s="546">
        <f t="shared" si="48"/>
        <v>0</v>
      </c>
      <c r="Z434" s="36" t="str">
        <f>IFERROR(IF(Y434=0,"",ROUNDUP(Y434/H434,0)*0.00902),"")</f>
        <v/>
      </c>
      <c r="AA434" s="56"/>
      <c r="AB434" s="57"/>
      <c r="AC434" s="485" t="s">
        <v>662</v>
      </c>
      <c r="AG434" s="64"/>
      <c r="AJ434" s="68"/>
      <c r="AK434" s="68">
        <v>0</v>
      </c>
      <c r="BB434" s="486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x14ac:dyDescent="0.2">
      <c r="A435" s="574"/>
      <c r="B435" s="553"/>
      <c r="C435" s="553"/>
      <c r="D435" s="553"/>
      <c r="E435" s="553"/>
      <c r="F435" s="553"/>
      <c r="G435" s="553"/>
      <c r="H435" s="553"/>
      <c r="I435" s="553"/>
      <c r="J435" s="553"/>
      <c r="K435" s="553"/>
      <c r="L435" s="553"/>
      <c r="M435" s="553"/>
      <c r="N435" s="553"/>
      <c r="O435" s="575"/>
      <c r="P435" s="557" t="s">
        <v>71</v>
      </c>
      <c r="Q435" s="558"/>
      <c r="R435" s="558"/>
      <c r="S435" s="558"/>
      <c r="T435" s="558"/>
      <c r="U435" s="558"/>
      <c r="V435" s="559"/>
      <c r="W435" s="37" t="s">
        <v>72</v>
      </c>
      <c r="X435" s="547">
        <f>IFERROR(X423/H423,"0")+IFERROR(X424/H424,"0")+IFERROR(X425/H425,"0")+IFERROR(X426/H426,"0")+IFERROR(X427/H427,"0")+IFERROR(X428/H428,"0")+IFERROR(X429/H429,"0")+IFERROR(X430/H430,"0")+IFERROR(X431/H431,"0")+IFERROR(X432/H432,"0")+IFERROR(X433/H433,"0")+IFERROR(X434/H434,"0")</f>
        <v>102.27272727272727</v>
      </c>
      <c r="Y435" s="547">
        <f>IFERROR(Y423/H423,"0")+IFERROR(Y424/H424,"0")+IFERROR(Y425/H425,"0")+IFERROR(Y426/H426,"0")+IFERROR(Y427/H427,"0")+IFERROR(Y428/H428,"0")+IFERROR(Y429/H429,"0")+IFERROR(Y430/H430,"0")+IFERROR(Y431/H431,"0")+IFERROR(Y432/H432,"0")+IFERROR(Y433/H433,"0")+IFERROR(Y434/H434,"0")</f>
        <v>104</v>
      </c>
      <c r="Z435" s="547">
        <f>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</f>
        <v>1.2438400000000001</v>
      </c>
      <c r="AA435" s="548"/>
      <c r="AB435" s="548"/>
      <c r="AC435" s="548"/>
    </row>
    <row r="436" spans="1:68" x14ac:dyDescent="0.2">
      <c r="A436" s="553"/>
      <c r="B436" s="553"/>
      <c r="C436" s="553"/>
      <c r="D436" s="553"/>
      <c r="E436" s="553"/>
      <c r="F436" s="553"/>
      <c r="G436" s="553"/>
      <c r="H436" s="553"/>
      <c r="I436" s="553"/>
      <c r="J436" s="553"/>
      <c r="K436" s="553"/>
      <c r="L436" s="553"/>
      <c r="M436" s="553"/>
      <c r="N436" s="553"/>
      <c r="O436" s="575"/>
      <c r="P436" s="557" t="s">
        <v>71</v>
      </c>
      <c r="Q436" s="558"/>
      <c r="R436" s="558"/>
      <c r="S436" s="558"/>
      <c r="T436" s="558"/>
      <c r="U436" s="558"/>
      <c r="V436" s="559"/>
      <c r="W436" s="37" t="s">
        <v>69</v>
      </c>
      <c r="X436" s="547">
        <f>IFERROR(SUM(X423:X434),"0")</f>
        <v>540</v>
      </c>
      <c r="Y436" s="547">
        <f>IFERROR(SUM(Y423:Y434),"0")</f>
        <v>549.12</v>
      </c>
      <c r="Z436" s="37"/>
      <c r="AA436" s="548"/>
      <c r="AB436" s="548"/>
      <c r="AC436" s="548"/>
    </row>
    <row r="437" spans="1:68" ht="14.25" hidden="1" customHeight="1" x14ac:dyDescent="0.25">
      <c r="A437" s="562" t="s">
        <v>137</v>
      </c>
      <c r="B437" s="553"/>
      <c r="C437" s="553"/>
      <c r="D437" s="553"/>
      <c r="E437" s="553"/>
      <c r="F437" s="553"/>
      <c r="G437" s="553"/>
      <c r="H437" s="553"/>
      <c r="I437" s="553"/>
      <c r="J437" s="553"/>
      <c r="K437" s="553"/>
      <c r="L437" s="553"/>
      <c r="M437" s="553"/>
      <c r="N437" s="553"/>
      <c r="O437" s="553"/>
      <c r="P437" s="553"/>
      <c r="Q437" s="553"/>
      <c r="R437" s="553"/>
      <c r="S437" s="553"/>
      <c r="T437" s="553"/>
      <c r="U437" s="553"/>
      <c r="V437" s="553"/>
      <c r="W437" s="553"/>
      <c r="X437" s="553"/>
      <c r="Y437" s="553"/>
      <c r="Z437" s="553"/>
      <c r="AA437" s="540"/>
      <c r="AB437" s="540"/>
      <c r="AC437" s="540"/>
    </row>
    <row r="438" spans="1:68" ht="16.5" customHeight="1" x14ac:dyDescent="0.25">
      <c r="A438" s="54" t="s">
        <v>678</v>
      </c>
      <c r="B438" s="54" t="s">
        <v>679</v>
      </c>
      <c r="C438" s="31">
        <v>4301020334</v>
      </c>
      <c r="D438" s="564">
        <v>4607091388930</v>
      </c>
      <c r="E438" s="565"/>
      <c r="F438" s="544">
        <v>0.88</v>
      </c>
      <c r="G438" s="32">
        <v>6</v>
      </c>
      <c r="H438" s="544">
        <v>5.28</v>
      </c>
      <c r="I438" s="544">
        <v>5.64</v>
      </c>
      <c r="J438" s="32">
        <v>104</v>
      </c>
      <c r="K438" s="32" t="s">
        <v>104</v>
      </c>
      <c r="L438" s="32"/>
      <c r="M438" s="33" t="s">
        <v>78</v>
      </c>
      <c r="N438" s="33"/>
      <c r="O438" s="32">
        <v>70</v>
      </c>
      <c r="P438" s="73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8" s="555"/>
      <c r="R438" s="555"/>
      <c r="S438" s="555"/>
      <c r="T438" s="556"/>
      <c r="U438" s="34"/>
      <c r="V438" s="34"/>
      <c r="W438" s="35" t="s">
        <v>69</v>
      </c>
      <c r="X438" s="545">
        <v>250</v>
      </c>
      <c r="Y438" s="546">
        <f>IFERROR(IF(X438="",0,CEILING((X438/$H438),1)*$H438),"")</f>
        <v>253.44</v>
      </c>
      <c r="Z438" s="36">
        <f>IFERROR(IF(Y438=0,"",ROUNDUP(Y438/H438,0)*0.01196),"")</f>
        <v>0.57408000000000003</v>
      </c>
      <c r="AA438" s="56"/>
      <c r="AB438" s="57"/>
      <c r="AC438" s="487" t="s">
        <v>680</v>
      </c>
      <c r="AG438" s="64"/>
      <c r="AJ438" s="68"/>
      <c r="AK438" s="68">
        <v>0</v>
      </c>
      <c r="BB438" s="488" t="s">
        <v>1</v>
      </c>
      <c r="BM438" s="64">
        <f>IFERROR(X438*I438/H438,"0")</f>
        <v>267.04545454545456</v>
      </c>
      <c r="BN438" s="64">
        <f>IFERROR(Y438*I438/H438,"0")</f>
        <v>270.71999999999997</v>
      </c>
      <c r="BO438" s="64">
        <f>IFERROR(1/J438*(X438/H438),"0")</f>
        <v>0.45527389277389274</v>
      </c>
      <c r="BP438" s="64">
        <f>IFERROR(1/J438*(Y438/H438),"0")</f>
        <v>0.46153846153846156</v>
      </c>
    </row>
    <row r="439" spans="1:68" ht="16.5" hidden="1" customHeight="1" x14ac:dyDescent="0.25">
      <c r="A439" s="54" t="s">
        <v>681</v>
      </c>
      <c r="B439" s="54" t="s">
        <v>682</v>
      </c>
      <c r="C439" s="31">
        <v>4301020384</v>
      </c>
      <c r="D439" s="564">
        <v>4680115886407</v>
      </c>
      <c r="E439" s="565"/>
      <c r="F439" s="544">
        <v>0.4</v>
      </c>
      <c r="G439" s="32">
        <v>6</v>
      </c>
      <c r="H439" s="544">
        <v>2.4</v>
      </c>
      <c r="I439" s="544">
        <v>2.58</v>
      </c>
      <c r="J439" s="32">
        <v>182</v>
      </c>
      <c r="K439" s="32" t="s">
        <v>76</v>
      </c>
      <c r="L439" s="32"/>
      <c r="M439" s="33" t="s">
        <v>78</v>
      </c>
      <c r="N439" s="33"/>
      <c r="O439" s="32">
        <v>70</v>
      </c>
      <c r="P439" s="60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9" s="555"/>
      <c r="R439" s="555"/>
      <c r="S439" s="555"/>
      <c r="T439" s="556"/>
      <c r="U439" s="34"/>
      <c r="V439" s="34"/>
      <c r="W439" s="35" t="s">
        <v>69</v>
      </c>
      <c r="X439" s="545">
        <v>0</v>
      </c>
      <c r="Y439" s="546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489" t="s">
        <v>680</v>
      </c>
      <c r="AG439" s="64"/>
      <c r="AJ439" s="68"/>
      <c r="AK439" s="68">
        <v>0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16.5" hidden="1" customHeight="1" x14ac:dyDescent="0.25">
      <c r="A440" s="54" t="s">
        <v>683</v>
      </c>
      <c r="B440" s="54" t="s">
        <v>684</v>
      </c>
      <c r="C440" s="31">
        <v>4301020385</v>
      </c>
      <c r="D440" s="564">
        <v>4680115880054</v>
      </c>
      <c r="E440" s="565"/>
      <c r="F440" s="544">
        <v>0.6</v>
      </c>
      <c r="G440" s="32">
        <v>8</v>
      </c>
      <c r="H440" s="544">
        <v>4.8</v>
      </c>
      <c r="I440" s="544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70</v>
      </c>
      <c r="P440" s="71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0" s="555"/>
      <c r="R440" s="555"/>
      <c r="S440" s="555"/>
      <c r="T440" s="556"/>
      <c r="U440" s="34"/>
      <c r="V440" s="34"/>
      <c r="W440" s="35" t="s">
        <v>69</v>
      </c>
      <c r="X440" s="545">
        <v>0</v>
      </c>
      <c r="Y440" s="546">
        <f>IFERROR(IF(X440="",0,CEILING((X440/$H440),1)*$H440),"")</f>
        <v>0</v>
      </c>
      <c r="Z440" s="36" t="str">
        <f>IFERROR(IF(Y440=0,"",ROUNDUP(Y440/H440,0)*0.00902),"")</f>
        <v/>
      </c>
      <c r="AA440" s="56"/>
      <c r="AB440" s="57"/>
      <c r="AC440" s="491" t="s">
        <v>680</v>
      </c>
      <c r="AG440" s="64"/>
      <c r="AJ440" s="68"/>
      <c r="AK440" s="68">
        <v>0</v>
      </c>
      <c r="BB440" s="492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574"/>
      <c r="B441" s="553"/>
      <c r="C441" s="553"/>
      <c r="D441" s="553"/>
      <c r="E441" s="553"/>
      <c r="F441" s="553"/>
      <c r="G441" s="553"/>
      <c r="H441" s="553"/>
      <c r="I441" s="553"/>
      <c r="J441" s="553"/>
      <c r="K441" s="553"/>
      <c r="L441" s="553"/>
      <c r="M441" s="553"/>
      <c r="N441" s="553"/>
      <c r="O441" s="575"/>
      <c r="P441" s="557" t="s">
        <v>71</v>
      </c>
      <c r="Q441" s="558"/>
      <c r="R441" s="558"/>
      <c r="S441" s="558"/>
      <c r="T441" s="558"/>
      <c r="U441" s="558"/>
      <c r="V441" s="559"/>
      <c r="W441" s="37" t="s">
        <v>72</v>
      </c>
      <c r="X441" s="547">
        <f>IFERROR(X438/H438,"0")+IFERROR(X439/H439,"0")+IFERROR(X440/H440,"0")</f>
        <v>47.348484848484844</v>
      </c>
      <c r="Y441" s="547">
        <f>IFERROR(Y438/H438,"0")+IFERROR(Y439/H439,"0")+IFERROR(Y440/H440,"0")</f>
        <v>48</v>
      </c>
      <c r="Z441" s="547">
        <f>IFERROR(IF(Z438="",0,Z438),"0")+IFERROR(IF(Z439="",0,Z439),"0")+IFERROR(IF(Z440="",0,Z440),"0")</f>
        <v>0.57408000000000003</v>
      </c>
      <c r="AA441" s="548"/>
      <c r="AB441" s="548"/>
      <c r="AC441" s="548"/>
    </row>
    <row r="442" spans="1:68" x14ac:dyDescent="0.2">
      <c r="A442" s="553"/>
      <c r="B442" s="553"/>
      <c r="C442" s="553"/>
      <c r="D442" s="553"/>
      <c r="E442" s="553"/>
      <c r="F442" s="553"/>
      <c r="G442" s="553"/>
      <c r="H442" s="553"/>
      <c r="I442" s="553"/>
      <c r="J442" s="553"/>
      <c r="K442" s="553"/>
      <c r="L442" s="553"/>
      <c r="M442" s="553"/>
      <c r="N442" s="553"/>
      <c r="O442" s="575"/>
      <c r="P442" s="557" t="s">
        <v>71</v>
      </c>
      <c r="Q442" s="558"/>
      <c r="R442" s="558"/>
      <c r="S442" s="558"/>
      <c r="T442" s="558"/>
      <c r="U442" s="558"/>
      <c r="V442" s="559"/>
      <c r="W442" s="37" t="s">
        <v>69</v>
      </c>
      <c r="X442" s="547">
        <f>IFERROR(SUM(X438:X440),"0")</f>
        <v>250</v>
      </c>
      <c r="Y442" s="547">
        <f>IFERROR(SUM(Y438:Y440),"0")</f>
        <v>253.44</v>
      </c>
      <c r="Z442" s="37"/>
      <c r="AA442" s="548"/>
      <c r="AB442" s="548"/>
      <c r="AC442" s="548"/>
    </row>
    <row r="443" spans="1:68" ht="14.25" hidden="1" customHeight="1" x14ac:dyDescent="0.25">
      <c r="A443" s="562" t="s">
        <v>64</v>
      </c>
      <c r="B443" s="553"/>
      <c r="C443" s="553"/>
      <c r="D443" s="553"/>
      <c r="E443" s="553"/>
      <c r="F443" s="553"/>
      <c r="G443" s="553"/>
      <c r="H443" s="553"/>
      <c r="I443" s="553"/>
      <c r="J443" s="553"/>
      <c r="K443" s="553"/>
      <c r="L443" s="553"/>
      <c r="M443" s="553"/>
      <c r="N443" s="553"/>
      <c r="O443" s="553"/>
      <c r="P443" s="553"/>
      <c r="Q443" s="553"/>
      <c r="R443" s="553"/>
      <c r="S443" s="553"/>
      <c r="T443" s="553"/>
      <c r="U443" s="553"/>
      <c r="V443" s="553"/>
      <c r="W443" s="553"/>
      <c r="X443" s="553"/>
      <c r="Y443" s="553"/>
      <c r="Z443" s="553"/>
      <c r="AA443" s="540"/>
      <c r="AB443" s="540"/>
      <c r="AC443" s="540"/>
    </row>
    <row r="444" spans="1:68" ht="27" customHeight="1" x14ac:dyDescent="0.25">
      <c r="A444" s="54" t="s">
        <v>685</v>
      </c>
      <c r="B444" s="54" t="s">
        <v>686</v>
      </c>
      <c r="C444" s="31">
        <v>4301031349</v>
      </c>
      <c r="D444" s="564">
        <v>4680115883116</v>
      </c>
      <c r="E444" s="565"/>
      <c r="F444" s="544">
        <v>0.88</v>
      </c>
      <c r="G444" s="32">
        <v>6</v>
      </c>
      <c r="H444" s="544">
        <v>5.28</v>
      </c>
      <c r="I444" s="544">
        <v>5.64</v>
      </c>
      <c r="J444" s="32">
        <v>104</v>
      </c>
      <c r="K444" s="32" t="s">
        <v>104</v>
      </c>
      <c r="L444" s="32"/>
      <c r="M444" s="33" t="s">
        <v>106</v>
      </c>
      <c r="N444" s="33"/>
      <c r="O444" s="32">
        <v>70</v>
      </c>
      <c r="P444" s="57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4" s="555"/>
      <c r="R444" s="555"/>
      <c r="S444" s="555"/>
      <c r="T444" s="556"/>
      <c r="U444" s="34"/>
      <c r="V444" s="34"/>
      <c r="W444" s="35" t="s">
        <v>69</v>
      </c>
      <c r="X444" s="545">
        <v>50</v>
      </c>
      <c r="Y444" s="546">
        <f t="shared" ref="Y444:Y449" si="54">IFERROR(IF(X444="",0,CEILING((X444/$H444),1)*$H444),"")</f>
        <v>52.800000000000004</v>
      </c>
      <c r="Z444" s="36">
        <f>IFERROR(IF(Y444=0,"",ROUNDUP(Y444/H444,0)*0.01196),"")</f>
        <v>0.1196</v>
      </c>
      <c r="AA444" s="56"/>
      <c r="AB444" s="57"/>
      <c r="AC444" s="493" t="s">
        <v>687</v>
      </c>
      <c r="AG444" s="64"/>
      <c r="AJ444" s="68"/>
      <c r="AK444" s="68">
        <v>0</v>
      </c>
      <c r="BB444" s="494" t="s">
        <v>1</v>
      </c>
      <c r="BM444" s="64">
        <f t="shared" ref="BM444:BM449" si="55">IFERROR(X444*I444/H444,"0")</f>
        <v>53.409090909090907</v>
      </c>
      <c r="BN444" s="64">
        <f t="shared" ref="BN444:BN449" si="56">IFERROR(Y444*I444/H444,"0")</f>
        <v>56.400000000000006</v>
      </c>
      <c r="BO444" s="64">
        <f t="shared" ref="BO444:BO449" si="57">IFERROR(1/J444*(X444/H444),"0")</f>
        <v>9.1054778554778545E-2</v>
      </c>
      <c r="BP444" s="64">
        <f t="shared" ref="BP444:BP449" si="58">IFERROR(1/J444*(Y444/H444),"0")</f>
        <v>9.6153846153846159E-2</v>
      </c>
    </row>
    <row r="445" spans="1:68" ht="27" hidden="1" customHeight="1" x14ac:dyDescent="0.25">
      <c r="A445" s="54" t="s">
        <v>688</v>
      </c>
      <c r="B445" s="54" t="s">
        <v>689</v>
      </c>
      <c r="C445" s="31">
        <v>4301031350</v>
      </c>
      <c r="D445" s="564">
        <v>4680115883093</v>
      </c>
      <c r="E445" s="565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104</v>
      </c>
      <c r="L445" s="32" t="s">
        <v>105</v>
      </c>
      <c r="M445" s="33" t="s">
        <v>68</v>
      </c>
      <c r="N445" s="33"/>
      <c r="O445" s="32">
        <v>70</v>
      </c>
      <c r="P445" s="84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5" s="555"/>
      <c r="R445" s="555"/>
      <c r="S445" s="555"/>
      <c r="T445" s="556"/>
      <c r="U445" s="34"/>
      <c r="V445" s="34"/>
      <c r="W445" s="35" t="s">
        <v>69</v>
      </c>
      <c r="X445" s="545">
        <v>0</v>
      </c>
      <c r="Y445" s="546">
        <f t="shared" si="54"/>
        <v>0</v>
      </c>
      <c r="Z445" s="36" t="str">
        <f>IFERROR(IF(Y445=0,"",ROUNDUP(Y445/H445,0)*0.01196),"")</f>
        <v/>
      </c>
      <c r="AA445" s="56"/>
      <c r="AB445" s="57"/>
      <c r="AC445" s="495" t="s">
        <v>690</v>
      </c>
      <c r="AG445" s="64"/>
      <c r="AJ445" s="68" t="s">
        <v>80</v>
      </c>
      <c r="AK445" s="68">
        <v>42.24</v>
      </c>
      <c r="BB445" s="496" t="s">
        <v>1</v>
      </c>
      <c r="BM445" s="64">
        <f t="shared" si="55"/>
        <v>0</v>
      </c>
      <c r="BN445" s="64">
        <f t="shared" si="56"/>
        <v>0</v>
      </c>
      <c r="BO445" s="64">
        <f t="shared" si="57"/>
        <v>0</v>
      </c>
      <c r="BP445" s="64">
        <f t="shared" si="58"/>
        <v>0</v>
      </c>
    </row>
    <row r="446" spans="1:68" ht="27" hidden="1" customHeight="1" x14ac:dyDescent="0.25">
      <c r="A446" s="54" t="s">
        <v>691</v>
      </c>
      <c r="B446" s="54" t="s">
        <v>692</v>
      </c>
      <c r="C446" s="31">
        <v>4301031353</v>
      </c>
      <c r="D446" s="564">
        <v>4680115883109</v>
      </c>
      <c r="E446" s="565"/>
      <c r="F446" s="544">
        <v>0.88</v>
      </c>
      <c r="G446" s="32">
        <v>6</v>
      </c>
      <c r="H446" s="544">
        <v>5.28</v>
      </c>
      <c r="I446" s="544">
        <v>5.64</v>
      </c>
      <c r="J446" s="32">
        <v>104</v>
      </c>
      <c r="K446" s="32" t="s">
        <v>104</v>
      </c>
      <c r="L446" s="32" t="s">
        <v>105</v>
      </c>
      <c r="M446" s="33" t="s">
        <v>68</v>
      </c>
      <c r="N446" s="33"/>
      <c r="O446" s="32">
        <v>70</v>
      </c>
      <c r="P446" s="78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6" s="555"/>
      <c r="R446" s="555"/>
      <c r="S446" s="555"/>
      <c r="T446" s="556"/>
      <c r="U446" s="34"/>
      <c r="V446" s="34"/>
      <c r="W446" s="35" t="s">
        <v>69</v>
      </c>
      <c r="X446" s="545">
        <v>0</v>
      </c>
      <c r="Y446" s="546">
        <f t="shared" si="54"/>
        <v>0</v>
      </c>
      <c r="Z446" s="36" t="str">
        <f>IFERROR(IF(Y446=0,"",ROUNDUP(Y446/H446,0)*0.01196),"")</f>
        <v/>
      </c>
      <c r="AA446" s="56"/>
      <c r="AB446" s="57"/>
      <c r="AC446" s="497" t="s">
        <v>693</v>
      </c>
      <c r="AG446" s="64"/>
      <c r="AJ446" s="68" t="s">
        <v>80</v>
      </c>
      <c r="AK446" s="68">
        <v>42.24</v>
      </c>
      <c r="BB446" s="498" t="s">
        <v>1</v>
      </c>
      <c r="BM446" s="64">
        <f t="shared" si="55"/>
        <v>0</v>
      </c>
      <c r="BN446" s="64">
        <f t="shared" si="56"/>
        <v>0</v>
      </c>
      <c r="BO446" s="64">
        <f t="shared" si="57"/>
        <v>0</v>
      </c>
      <c r="BP446" s="64">
        <f t="shared" si="58"/>
        <v>0</v>
      </c>
    </row>
    <row r="447" spans="1:68" ht="27" hidden="1" customHeight="1" x14ac:dyDescent="0.25">
      <c r="A447" s="54" t="s">
        <v>694</v>
      </c>
      <c r="B447" s="54" t="s">
        <v>695</v>
      </c>
      <c r="C447" s="31">
        <v>4301031419</v>
      </c>
      <c r="D447" s="564">
        <v>4680115882072</v>
      </c>
      <c r="E447" s="565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70</v>
      </c>
      <c r="P447" s="58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7" s="555"/>
      <c r="R447" s="555"/>
      <c r="S447" s="555"/>
      <c r="T447" s="556"/>
      <c r="U447" s="34"/>
      <c r="V447" s="34"/>
      <c r="W447" s="35" t="s">
        <v>69</v>
      </c>
      <c r="X447" s="545">
        <v>0</v>
      </c>
      <c r="Y447" s="546">
        <f t="shared" si="54"/>
        <v>0</v>
      </c>
      <c r="Z447" s="36" t="str">
        <f>IFERROR(IF(Y447=0,"",ROUNDUP(Y447/H447,0)*0.00902),"")</f>
        <v/>
      </c>
      <c r="AA447" s="56"/>
      <c r="AB447" s="57"/>
      <c r="AC447" s="499" t="s">
        <v>687</v>
      </c>
      <c r="AG447" s="64"/>
      <c r="AJ447" s="68"/>
      <c r="AK447" s="68">
        <v>0</v>
      </c>
      <c r="BB447" s="500" t="s">
        <v>1</v>
      </c>
      <c r="BM447" s="64">
        <f t="shared" si="55"/>
        <v>0</v>
      </c>
      <c r="BN447" s="64">
        <f t="shared" si="56"/>
        <v>0</v>
      </c>
      <c r="BO447" s="64">
        <f t="shared" si="57"/>
        <v>0</v>
      </c>
      <c r="BP447" s="64">
        <f t="shared" si="58"/>
        <v>0</v>
      </c>
    </row>
    <row r="448" spans="1:68" ht="27" hidden="1" customHeight="1" x14ac:dyDescent="0.25">
      <c r="A448" s="54" t="s">
        <v>696</v>
      </c>
      <c r="B448" s="54" t="s">
        <v>697</v>
      </c>
      <c r="C448" s="31">
        <v>4301031418</v>
      </c>
      <c r="D448" s="564">
        <v>4680115882102</v>
      </c>
      <c r="E448" s="565"/>
      <c r="F448" s="544">
        <v>0.6</v>
      </c>
      <c r="G448" s="32">
        <v>8</v>
      </c>
      <c r="H448" s="544">
        <v>4.8</v>
      </c>
      <c r="I448" s="544">
        <v>6.69</v>
      </c>
      <c r="J448" s="32">
        <v>132</v>
      </c>
      <c r="K448" s="32" t="s">
        <v>110</v>
      </c>
      <c r="L448" s="32"/>
      <c r="M448" s="33" t="s">
        <v>68</v>
      </c>
      <c r="N448" s="33"/>
      <c r="O448" s="32">
        <v>70</v>
      </c>
      <c r="P448" s="72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8" s="555"/>
      <c r="R448" s="555"/>
      <c r="S448" s="555"/>
      <c r="T448" s="556"/>
      <c r="U448" s="34"/>
      <c r="V448" s="34"/>
      <c r="W448" s="35" t="s">
        <v>69</v>
      </c>
      <c r="X448" s="545">
        <v>0</v>
      </c>
      <c r="Y448" s="546">
        <f t="shared" si="54"/>
        <v>0</v>
      </c>
      <c r="Z448" s="36" t="str">
        <f>IFERROR(IF(Y448=0,"",ROUNDUP(Y448/H448,0)*0.00902),"")</f>
        <v/>
      </c>
      <c r="AA448" s="56"/>
      <c r="AB448" s="57"/>
      <c r="AC448" s="501" t="s">
        <v>690</v>
      </c>
      <c r="AG448" s="64"/>
      <c r="AJ448" s="68"/>
      <c r="AK448" s="68">
        <v>0</v>
      </c>
      <c r="BB448" s="502" t="s">
        <v>1</v>
      </c>
      <c r="BM448" s="64">
        <f t="shared" si="55"/>
        <v>0</v>
      </c>
      <c r="BN448" s="64">
        <f t="shared" si="56"/>
        <v>0</v>
      </c>
      <c r="BO448" s="64">
        <f t="shared" si="57"/>
        <v>0</v>
      </c>
      <c r="BP448" s="64">
        <f t="shared" si="58"/>
        <v>0</v>
      </c>
    </row>
    <row r="449" spans="1:68" ht="27" hidden="1" customHeight="1" x14ac:dyDescent="0.25">
      <c r="A449" s="54" t="s">
        <v>698</v>
      </c>
      <c r="B449" s="54" t="s">
        <v>699</v>
      </c>
      <c r="C449" s="31">
        <v>4301031417</v>
      </c>
      <c r="D449" s="564">
        <v>4680115882096</v>
      </c>
      <c r="E449" s="565"/>
      <c r="F449" s="544">
        <v>0.6</v>
      </c>
      <c r="G449" s="32">
        <v>8</v>
      </c>
      <c r="H449" s="544">
        <v>4.8</v>
      </c>
      <c r="I449" s="544">
        <v>6.69</v>
      </c>
      <c r="J449" s="32">
        <v>132</v>
      </c>
      <c r="K449" s="32" t="s">
        <v>110</v>
      </c>
      <c r="L449" s="32"/>
      <c r="M449" s="33" t="s">
        <v>68</v>
      </c>
      <c r="N449" s="33"/>
      <c r="O449" s="32">
        <v>70</v>
      </c>
      <c r="P449" s="5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9" s="555"/>
      <c r="R449" s="555"/>
      <c r="S449" s="555"/>
      <c r="T449" s="556"/>
      <c r="U449" s="34"/>
      <c r="V449" s="34"/>
      <c r="W449" s="35" t="s">
        <v>69</v>
      </c>
      <c r="X449" s="545">
        <v>0</v>
      </c>
      <c r="Y449" s="546">
        <f t="shared" si="54"/>
        <v>0</v>
      </c>
      <c r="Z449" s="36" t="str">
        <f>IFERROR(IF(Y449=0,"",ROUNDUP(Y449/H449,0)*0.00902),"")</f>
        <v/>
      </c>
      <c r="AA449" s="56"/>
      <c r="AB449" s="57"/>
      <c r="AC449" s="503" t="s">
        <v>693</v>
      </c>
      <c r="AG449" s="64"/>
      <c r="AJ449" s="68"/>
      <c r="AK449" s="68">
        <v>0</v>
      </c>
      <c r="BB449" s="504" t="s">
        <v>1</v>
      </c>
      <c r="BM449" s="64">
        <f t="shared" si="55"/>
        <v>0</v>
      </c>
      <c r="BN449" s="64">
        <f t="shared" si="56"/>
        <v>0</v>
      </c>
      <c r="BO449" s="64">
        <f t="shared" si="57"/>
        <v>0</v>
      </c>
      <c r="BP449" s="64">
        <f t="shared" si="58"/>
        <v>0</v>
      </c>
    </row>
    <row r="450" spans="1:68" x14ac:dyDescent="0.2">
      <c r="A450" s="574"/>
      <c r="B450" s="553"/>
      <c r="C450" s="553"/>
      <c r="D450" s="553"/>
      <c r="E450" s="553"/>
      <c r="F450" s="553"/>
      <c r="G450" s="553"/>
      <c r="H450" s="553"/>
      <c r="I450" s="553"/>
      <c r="J450" s="553"/>
      <c r="K450" s="553"/>
      <c r="L450" s="553"/>
      <c r="M450" s="553"/>
      <c r="N450" s="553"/>
      <c r="O450" s="575"/>
      <c r="P450" s="557" t="s">
        <v>71</v>
      </c>
      <c r="Q450" s="558"/>
      <c r="R450" s="558"/>
      <c r="S450" s="558"/>
      <c r="T450" s="558"/>
      <c r="U450" s="558"/>
      <c r="V450" s="559"/>
      <c r="W450" s="37" t="s">
        <v>72</v>
      </c>
      <c r="X450" s="547">
        <f>IFERROR(X444/H444,"0")+IFERROR(X445/H445,"0")+IFERROR(X446/H446,"0")+IFERROR(X447/H447,"0")+IFERROR(X448/H448,"0")+IFERROR(X449/H449,"0")</f>
        <v>9.4696969696969688</v>
      </c>
      <c r="Y450" s="547">
        <f>IFERROR(Y444/H444,"0")+IFERROR(Y445/H445,"0")+IFERROR(Y446/H446,"0")+IFERROR(Y447/H447,"0")+IFERROR(Y448/H448,"0")+IFERROR(Y449/H449,"0")</f>
        <v>10</v>
      </c>
      <c r="Z450" s="547">
        <f>IFERROR(IF(Z444="",0,Z444),"0")+IFERROR(IF(Z445="",0,Z445),"0")+IFERROR(IF(Z446="",0,Z446),"0")+IFERROR(IF(Z447="",0,Z447),"0")+IFERROR(IF(Z448="",0,Z448),"0")+IFERROR(IF(Z449="",0,Z449),"0")</f>
        <v>0.1196</v>
      </c>
      <c r="AA450" s="548"/>
      <c r="AB450" s="548"/>
      <c r="AC450" s="548"/>
    </row>
    <row r="451" spans="1:68" x14ac:dyDescent="0.2">
      <c r="A451" s="553"/>
      <c r="B451" s="553"/>
      <c r="C451" s="553"/>
      <c r="D451" s="553"/>
      <c r="E451" s="553"/>
      <c r="F451" s="553"/>
      <c r="G451" s="553"/>
      <c r="H451" s="553"/>
      <c r="I451" s="553"/>
      <c r="J451" s="553"/>
      <c r="K451" s="553"/>
      <c r="L451" s="553"/>
      <c r="M451" s="553"/>
      <c r="N451" s="553"/>
      <c r="O451" s="575"/>
      <c r="P451" s="557" t="s">
        <v>71</v>
      </c>
      <c r="Q451" s="558"/>
      <c r="R451" s="558"/>
      <c r="S451" s="558"/>
      <c r="T451" s="558"/>
      <c r="U451" s="558"/>
      <c r="V451" s="559"/>
      <c r="W451" s="37" t="s">
        <v>69</v>
      </c>
      <c r="X451" s="547">
        <f>IFERROR(SUM(X444:X449),"0")</f>
        <v>50</v>
      </c>
      <c r="Y451" s="547">
        <f>IFERROR(SUM(Y444:Y449),"0")</f>
        <v>52.800000000000004</v>
      </c>
      <c r="Z451" s="37"/>
      <c r="AA451" s="548"/>
      <c r="AB451" s="548"/>
      <c r="AC451" s="548"/>
    </row>
    <row r="452" spans="1:68" ht="14.25" hidden="1" customHeight="1" x14ac:dyDescent="0.25">
      <c r="A452" s="562" t="s">
        <v>73</v>
      </c>
      <c r="B452" s="553"/>
      <c r="C452" s="553"/>
      <c r="D452" s="553"/>
      <c r="E452" s="553"/>
      <c r="F452" s="553"/>
      <c r="G452" s="553"/>
      <c r="H452" s="553"/>
      <c r="I452" s="553"/>
      <c r="J452" s="553"/>
      <c r="K452" s="553"/>
      <c r="L452" s="553"/>
      <c r="M452" s="553"/>
      <c r="N452" s="553"/>
      <c r="O452" s="553"/>
      <c r="P452" s="553"/>
      <c r="Q452" s="553"/>
      <c r="R452" s="553"/>
      <c r="S452" s="553"/>
      <c r="T452" s="553"/>
      <c r="U452" s="553"/>
      <c r="V452" s="553"/>
      <c r="W452" s="553"/>
      <c r="X452" s="553"/>
      <c r="Y452" s="553"/>
      <c r="Z452" s="553"/>
      <c r="AA452" s="540"/>
      <c r="AB452" s="540"/>
      <c r="AC452" s="540"/>
    </row>
    <row r="453" spans="1:68" ht="16.5" hidden="1" customHeight="1" x14ac:dyDescent="0.25">
      <c r="A453" s="54" t="s">
        <v>700</v>
      </c>
      <c r="B453" s="54" t="s">
        <v>701</v>
      </c>
      <c r="C453" s="31">
        <v>4301051232</v>
      </c>
      <c r="D453" s="564">
        <v>4607091383409</v>
      </c>
      <c r="E453" s="565"/>
      <c r="F453" s="544">
        <v>1.3</v>
      </c>
      <c r="G453" s="32">
        <v>6</v>
      </c>
      <c r="H453" s="544">
        <v>7.8</v>
      </c>
      <c r="I453" s="544">
        <v>8.3010000000000002</v>
      </c>
      <c r="J453" s="32">
        <v>64</v>
      </c>
      <c r="K453" s="32" t="s">
        <v>104</v>
      </c>
      <c r="L453" s="32"/>
      <c r="M453" s="33" t="s">
        <v>78</v>
      </c>
      <c r="N453" s="33"/>
      <c r="O453" s="32">
        <v>45</v>
      </c>
      <c r="P453" s="81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3" s="555"/>
      <c r="R453" s="555"/>
      <c r="S453" s="555"/>
      <c r="T453" s="556"/>
      <c r="U453" s="34"/>
      <c r="V453" s="34"/>
      <c r="W453" s="35" t="s">
        <v>69</v>
      </c>
      <c r="X453" s="545">
        <v>0</v>
      </c>
      <c r="Y453" s="546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702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16.5" hidden="1" customHeight="1" x14ac:dyDescent="0.25">
      <c r="A454" s="54" t="s">
        <v>703</v>
      </c>
      <c r="B454" s="54" t="s">
        <v>704</v>
      </c>
      <c r="C454" s="31">
        <v>4301051233</v>
      </c>
      <c r="D454" s="564">
        <v>4607091383416</v>
      </c>
      <c r="E454" s="565"/>
      <c r="F454" s="544">
        <v>1.3</v>
      </c>
      <c r="G454" s="32">
        <v>6</v>
      </c>
      <c r="H454" s="544">
        <v>7.8</v>
      </c>
      <c r="I454" s="544">
        <v>8.3010000000000002</v>
      </c>
      <c r="J454" s="32">
        <v>64</v>
      </c>
      <c r="K454" s="32" t="s">
        <v>104</v>
      </c>
      <c r="L454" s="32"/>
      <c r="M454" s="33" t="s">
        <v>78</v>
      </c>
      <c r="N454" s="33"/>
      <c r="O454" s="32">
        <v>45</v>
      </c>
      <c r="P454" s="86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4" s="555"/>
      <c r="R454" s="555"/>
      <c r="S454" s="555"/>
      <c r="T454" s="556"/>
      <c r="U454" s="34"/>
      <c r="V454" s="34"/>
      <c r="W454" s="35" t="s">
        <v>69</v>
      </c>
      <c r="X454" s="545">
        <v>0</v>
      </c>
      <c r="Y454" s="546">
        <f>IFERROR(IF(X454="",0,CEILING((X454/$H454),1)*$H454),"")</f>
        <v>0</v>
      </c>
      <c r="Z454" s="36" t="str">
        <f>IFERROR(IF(Y454=0,"",ROUNDUP(Y454/H454,0)*0.01898),"")</f>
        <v/>
      </c>
      <c r="AA454" s="56"/>
      <c r="AB454" s="57"/>
      <c r="AC454" s="507" t="s">
        <v>705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706</v>
      </c>
      <c r="B455" s="54" t="s">
        <v>707</v>
      </c>
      <c r="C455" s="31">
        <v>4301051064</v>
      </c>
      <c r="D455" s="564">
        <v>4680115883536</v>
      </c>
      <c r="E455" s="565"/>
      <c r="F455" s="544">
        <v>0.3</v>
      </c>
      <c r="G455" s="32">
        <v>6</v>
      </c>
      <c r="H455" s="544">
        <v>1.8</v>
      </c>
      <c r="I455" s="544">
        <v>2.0459999999999998</v>
      </c>
      <c r="J455" s="32">
        <v>182</v>
      </c>
      <c r="K455" s="32" t="s">
        <v>76</v>
      </c>
      <c r="L455" s="32"/>
      <c r="M455" s="33" t="s">
        <v>78</v>
      </c>
      <c r="N455" s="33"/>
      <c r="O455" s="32">
        <v>45</v>
      </c>
      <c r="P455" s="8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5" s="555"/>
      <c r="R455" s="555"/>
      <c r="S455" s="555"/>
      <c r="T455" s="556"/>
      <c r="U455" s="34"/>
      <c r="V455" s="34"/>
      <c r="W455" s="35" t="s">
        <v>69</v>
      </c>
      <c r="X455" s="545">
        <v>0</v>
      </c>
      <c r="Y455" s="54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9" t="s">
        <v>708</v>
      </c>
      <c r="AG455" s="64"/>
      <c r="AJ455" s="68"/>
      <c r="AK455" s="68">
        <v>0</v>
      </c>
      <c r="BB455" s="51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574"/>
      <c r="B456" s="553"/>
      <c r="C456" s="553"/>
      <c r="D456" s="553"/>
      <c r="E456" s="553"/>
      <c r="F456" s="553"/>
      <c r="G456" s="553"/>
      <c r="H456" s="553"/>
      <c r="I456" s="553"/>
      <c r="J456" s="553"/>
      <c r="K456" s="553"/>
      <c r="L456" s="553"/>
      <c r="M456" s="553"/>
      <c r="N456" s="553"/>
      <c r="O456" s="575"/>
      <c r="P456" s="557" t="s">
        <v>71</v>
      </c>
      <c r="Q456" s="558"/>
      <c r="R456" s="558"/>
      <c r="S456" s="558"/>
      <c r="T456" s="558"/>
      <c r="U456" s="558"/>
      <c r="V456" s="559"/>
      <c r="W456" s="37" t="s">
        <v>72</v>
      </c>
      <c r="X456" s="547">
        <f>IFERROR(X453/H453,"0")+IFERROR(X454/H454,"0")+IFERROR(X455/H455,"0")</f>
        <v>0</v>
      </c>
      <c r="Y456" s="547">
        <f>IFERROR(Y453/H453,"0")+IFERROR(Y454/H454,"0")+IFERROR(Y455/H455,"0")</f>
        <v>0</v>
      </c>
      <c r="Z456" s="547">
        <f>IFERROR(IF(Z453="",0,Z453),"0")+IFERROR(IF(Z454="",0,Z454),"0")+IFERROR(IF(Z455="",0,Z455),"0")</f>
        <v>0</v>
      </c>
      <c r="AA456" s="548"/>
      <c r="AB456" s="548"/>
      <c r="AC456" s="548"/>
    </row>
    <row r="457" spans="1:68" hidden="1" x14ac:dyDescent="0.2">
      <c r="A457" s="553"/>
      <c r="B457" s="553"/>
      <c r="C457" s="553"/>
      <c r="D457" s="553"/>
      <c r="E457" s="553"/>
      <c r="F457" s="553"/>
      <c r="G457" s="553"/>
      <c r="H457" s="553"/>
      <c r="I457" s="553"/>
      <c r="J457" s="553"/>
      <c r="K457" s="553"/>
      <c r="L457" s="553"/>
      <c r="M457" s="553"/>
      <c r="N457" s="553"/>
      <c r="O457" s="575"/>
      <c r="P457" s="557" t="s">
        <v>71</v>
      </c>
      <c r="Q457" s="558"/>
      <c r="R457" s="558"/>
      <c r="S457" s="558"/>
      <c r="T457" s="558"/>
      <c r="U457" s="558"/>
      <c r="V457" s="559"/>
      <c r="W457" s="37" t="s">
        <v>69</v>
      </c>
      <c r="X457" s="547">
        <f>IFERROR(SUM(X453:X455),"0")</f>
        <v>0</v>
      </c>
      <c r="Y457" s="547">
        <f>IFERROR(SUM(Y453:Y455),"0")</f>
        <v>0</v>
      </c>
      <c r="Z457" s="37"/>
      <c r="AA457" s="548"/>
      <c r="AB457" s="548"/>
      <c r="AC457" s="548"/>
    </row>
    <row r="458" spans="1:68" ht="27.75" hidden="1" customHeight="1" x14ac:dyDescent="0.2">
      <c r="A458" s="672" t="s">
        <v>709</v>
      </c>
      <c r="B458" s="673"/>
      <c r="C458" s="673"/>
      <c r="D458" s="673"/>
      <c r="E458" s="673"/>
      <c r="F458" s="673"/>
      <c r="G458" s="673"/>
      <c r="H458" s="673"/>
      <c r="I458" s="673"/>
      <c r="J458" s="673"/>
      <c r="K458" s="673"/>
      <c r="L458" s="673"/>
      <c r="M458" s="673"/>
      <c r="N458" s="673"/>
      <c r="O458" s="673"/>
      <c r="P458" s="673"/>
      <c r="Q458" s="673"/>
      <c r="R458" s="673"/>
      <c r="S458" s="673"/>
      <c r="T458" s="673"/>
      <c r="U458" s="673"/>
      <c r="V458" s="673"/>
      <c r="W458" s="673"/>
      <c r="X458" s="673"/>
      <c r="Y458" s="673"/>
      <c r="Z458" s="673"/>
      <c r="AA458" s="48"/>
      <c r="AB458" s="48"/>
      <c r="AC458" s="48"/>
    </row>
    <row r="459" spans="1:68" ht="16.5" hidden="1" customHeight="1" x14ac:dyDescent="0.25">
      <c r="A459" s="563" t="s">
        <v>709</v>
      </c>
      <c r="B459" s="553"/>
      <c r="C459" s="553"/>
      <c r="D459" s="553"/>
      <c r="E459" s="553"/>
      <c r="F459" s="553"/>
      <c r="G459" s="553"/>
      <c r="H459" s="553"/>
      <c r="I459" s="553"/>
      <c r="J459" s="553"/>
      <c r="K459" s="553"/>
      <c r="L459" s="553"/>
      <c r="M459" s="553"/>
      <c r="N459" s="553"/>
      <c r="O459" s="553"/>
      <c r="P459" s="553"/>
      <c r="Q459" s="553"/>
      <c r="R459" s="553"/>
      <c r="S459" s="553"/>
      <c r="T459" s="553"/>
      <c r="U459" s="553"/>
      <c r="V459" s="553"/>
      <c r="W459" s="553"/>
      <c r="X459" s="553"/>
      <c r="Y459" s="553"/>
      <c r="Z459" s="553"/>
      <c r="AA459" s="539"/>
      <c r="AB459" s="539"/>
      <c r="AC459" s="539"/>
    </row>
    <row r="460" spans="1:68" ht="14.25" hidden="1" customHeight="1" x14ac:dyDescent="0.25">
      <c r="A460" s="562" t="s">
        <v>101</v>
      </c>
      <c r="B460" s="553"/>
      <c r="C460" s="553"/>
      <c r="D460" s="553"/>
      <c r="E460" s="553"/>
      <c r="F460" s="553"/>
      <c r="G460" s="553"/>
      <c r="H460" s="553"/>
      <c r="I460" s="553"/>
      <c r="J460" s="553"/>
      <c r="K460" s="553"/>
      <c r="L460" s="553"/>
      <c r="M460" s="553"/>
      <c r="N460" s="553"/>
      <c r="O460" s="553"/>
      <c r="P460" s="553"/>
      <c r="Q460" s="553"/>
      <c r="R460" s="553"/>
      <c r="S460" s="553"/>
      <c r="T460" s="553"/>
      <c r="U460" s="553"/>
      <c r="V460" s="553"/>
      <c r="W460" s="553"/>
      <c r="X460" s="553"/>
      <c r="Y460" s="553"/>
      <c r="Z460" s="553"/>
      <c r="AA460" s="540"/>
      <c r="AB460" s="540"/>
      <c r="AC460" s="540"/>
    </row>
    <row r="461" spans="1:68" ht="27" hidden="1" customHeight="1" x14ac:dyDescent="0.25">
      <c r="A461" s="54" t="s">
        <v>710</v>
      </c>
      <c r="B461" s="54" t="s">
        <v>711</v>
      </c>
      <c r="C461" s="31">
        <v>4301011763</v>
      </c>
      <c r="D461" s="564">
        <v>4640242181011</v>
      </c>
      <c r="E461" s="565"/>
      <c r="F461" s="544">
        <v>1.35</v>
      </c>
      <c r="G461" s="32">
        <v>8</v>
      </c>
      <c r="H461" s="544">
        <v>10.8</v>
      </c>
      <c r="I461" s="544">
        <v>11.234999999999999</v>
      </c>
      <c r="J461" s="32">
        <v>64</v>
      </c>
      <c r="K461" s="32" t="s">
        <v>104</v>
      </c>
      <c r="L461" s="32"/>
      <c r="M461" s="33" t="s">
        <v>78</v>
      </c>
      <c r="N461" s="33"/>
      <c r="O461" s="32">
        <v>55</v>
      </c>
      <c r="P461" s="65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1" s="555"/>
      <c r="R461" s="555"/>
      <c r="S461" s="555"/>
      <c r="T461" s="556"/>
      <c r="U461" s="34"/>
      <c r="V461" s="34"/>
      <c r="W461" s="35" t="s">
        <v>69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712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713</v>
      </c>
      <c r="B462" s="54" t="s">
        <v>714</v>
      </c>
      <c r="C462" s="31">
        <v>4301011585</v>
      </c>
      <c r="D462" s="564">
        <v>4640242180441</v>
      </c>
      <c r="E462" s="565"/>
      <c r="F462" s="544">
        <v>1.5</v>
      </c>
      <c r="G462" s="32">
        <v>8</v>
      </c>
      <c r="H462" s="544">
        <v>12</v>
      </c>
      <c r="I462" s="544">
        <v>12.435</v>
      </c>
      <c r="J462" s="32">
        <v>64</v>
      </c>
      <c r="K462" s="32" t="s">
        <v>104</v>
      </c>
      <c r="L462" s="32"/>
      <c r="M462" s="33" t="s">
        <v>106</v>
      </c>
      <c r="N462" s="33"/>
      <c r="O462" s="32">
        <v>50</v>
      </c>
      <c r="P462" s="66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2" s="555"/>
      <c r="R462" s="555"/>
      <c r="S462" s="555"/>
      <c r="T462" s="556"/>
      <c r="U462" s="34"/>
      <c r="V462" s="34"/>
      <c r="W462" s="35" t="s">
        <v>69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715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716</v>
      </c>
      <c r="B463" s="54" t="s">
        <v>717</v>
      </c>
      <c r="C463" s="31">
        <v>4301011584</v>
      </c>
      <c r="D463" s="564">
        <v>4640242180564</v>
      </c>
      <c r="E463" s="565"/>
      <c r="F463" s="544">
        <v>1.5</v>
      </c>
      <c r="G463" s="32">
        <v>8</v>
      </c>
      <c r="H463" s="544">
        <v>12</v>
      </c>
      <c r="I463" s="544">
        <v>12.435</v>
      </c>
      <c r="J463" s="32">
        <v>64</v>
      </c>
      <c r="K463" s="32" t="s">
        <v>104</v>
      </c>
      <c r="L463" s="32"/>
      <c r="M463" s="33" t="s">
        <v>106</v>
      </c>
      <c r="N463" s="33"/>
      <c r="O463" s="32">
        <v>50</v>
      </c>
      <c r="P463" s="59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3" s="555"/>
      <c r="R463" s="555"/>
      <c r="S463" s="555"/>
      <c r="T463" s="556"/>
      <c r="U463" s="34"/>
      <c r="V463" s="34"/>
      <c r="W463" s="35" t="s">
        <v>69</v>
      </c>
      <c r="X463" s="545">
        <v>40</v>
      </c>
      <c r="Y463" s="546">
        <f>IFERROR(IF(X463="",0,CEILING((X463/$H463),1)*$H463),"")</f>
        <v>48</v>
      </c>
      <c r="Z463" s="36">
        <f>IFERROR(IF(Y463=0,"",ROUNDUP(Y463/H463,0)*0.01898),"")</f>
        <v>7.5920000000000001E-2</v>
      </c>
      <c r="AA463" s="56"/>
      <c r="AB463" s="57"/>
      <c r="AC463" s="515" t="s">
        <v>718</v>
      </c>
      <c r="AG463" s="64"/>
      <c r="AJ463" s="68"/>
      <c r="AK463" s="68">
        <v>0</v>
      </c>
      <c r="BB463" s="516" t="s">
        <v>1</v>
      </c>
      <c r="BM463" s="64">
        <f>IFERROR(X463*I463/H463,"0")</f>
        <v>41.45</v>
      </c>
      <c r="BN463" s="64">
        <f>IFERROR(Y463*I463/H463,"0")</f>
        <v>49.74</v>
      </c>
      <c r="BO463" s="64">
        <f>IFERROR(1/J463*(X463/H463),"0")</f>
        <v>5.2083333333333336E-2</v>
      </c>
      <c r="BP463" s="64">
        <f>IFERROR(1/J463*(Y463/H463),"0")</f>
        <v>6.25E-2</v>
      </c>
    </row>
    <row r="464" spans="1:68" ht="27" hidden="1" customHeight="1" x14ac:dyDescent="0.25">
      <c r="A464" s="54" t="s">
        <v>719</v>
      </c>
      <c r="B464" s="54" t="s">
        <v>720</v>
      </c>
      <c r="C464" s="31">
        <v>4301011764</v>
      </c>
      <c r="D464" s="564">
        <v>4640242181189</v>
      </c>
      <c r="E464" s="565"/>
      <c r="F464" s="544">
        <v>0.4</v>
      </c>
      <c r="G464" s="32">
        <v>10</v>
      </c>
      <c r="H464" s="544">
        <v>4</v>
      </c>
      <c r="I464" s="544">
        <v>4.21</v>
      </c>
      <c r="J464" s="32">
        <v>132</v>
      </c>
      <c r="K464" s="32" t="s">
        <v>110</v>
      </c>
      <c r="L464" s="32"/>
      <c r="M464" s="33" t="s">
        <v>78</v>
      </c>
      <c r="N464" s="33"/>
      <c r="O464" s="32">
        <v>55</v>
      </c>
      <c r="P464" s="80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4" s="555"/>
      <c r="R464" s="555"/>
      <c r="S464" s="555"/>
      <c r="T464" s="556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17" t="s">
        <v>712</v>
      </c>
      <c r="AG464" s="64"/>
      <c r="AJ464" s="68"/>
      <c r="AK464" s="68">
        <v>0</v>
      </c>
      <c r="BB464" s="51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74"/>
      <c r="B465" s="553"/>
      <c r="C465" s="553"/>
      <c r="D465" s="553"/>
      <c r="E465" s="553"/>
      <c r="F465" s="553"/>
      <c r="G465" s="553"/>
      <c r="H465" s="553"/>
      <c r="I465" s="553"/>
      <c r="J465" s="553"/>
      <c r="K465" s="553"/>
      <c r="L465" s="553"/>
      <c r="M465" s="553"/>
      <c r="N465" s="553"/>
      <c r="O465" s="575"/>
      <c r="P465" s="557" t="s">
        <v>71</v>
      </c>
      <c r="Q465" s="558"/>
      <c r="R465" s="558"/>
      <c r="S465" s="558"/>
      <c r="T465" s="558"/>
      <c r="U465" s="558"/>
      <c r="V465" s="559"/>
      <c r="W465" s="37" t="s">
        <v>72</v>
      </c>
      <c r="X465" s="547">
        <f>IFERROR(X461/H461,"0")+IFERROR(X462/H462,"0")+IFERROR(X463/H463,"0")+IFERROR(X464/H464,"0")</f>
        <v>3.3333333333333335</v>
      </c>
      <c r="Y465" s="547">
        <f>IFERROR(Y461/H461,"0")+IFERROR(Y462/H462,"0")+IFERROR(Y463/H463,"0")+IFERROR(Y464/H464,"0")</f>
        <v>4</v>
      </c>
      <c r="Z465" s="547">
        <f>IFERROR(IF(Z461="",0,Z461),"0")+IFERROR(IF(Z462="",0,Z462),"0")+IFERROR(IF(Z463="",0,Z463),"0")+IFERROR(IF(Z464="",0,Z464),"0")</f>
        <v>7.5920000000000001E-2</v>
      </c>
      <c r="AA465" s="548"/>
      <c r="AB465" s="548"/>
      <c r="AC465" s="548"/>
    </row>
    <row r="466" spans="1:68" x14ac:dyDescent="0.2">
      <c r="A466" s="553"/>
      <c r="B466" s="553"/>
      <c r="C466" s="553"/>
      <c r="D466" s="553"/>
      <c r="E466" s="553"/>
      <c r="F466" s="553"/>
      <c r="G466" s="553"/>
      <c r="H466" s="553"/>
      <c r="I466" s="553"/>
      <c r="J466" s="553"/>
      <c r="K466" s="553"/>
      <c r="L466" s="553"/>
      <c r="M466" s="553"/>
      <c r="N466" s="553"/>
      <c r="O466" s="575"/>
      <c r="P466" s="557" t="s">
        <v>71</v>
      </c>
      <c r="Q466" s="558"/>
      <c r="R466" s="558"/>
      <c r="S466" s="558"/>
      <c r="T466" s="558"/>
      <c r="U466" s="558"/>
      <c r="V466" s="559"/>
      <c r="W466" s="37" t="s">
        <v>69</v>
      </c>
      <c r="X466" s="547">
        <f>IFERROR(SUM(X461:X464),"0")</f>
        <v>40</v>
      </c>
      <c r="Y466" s="547">
        <f>IFERROR(SUM(Y461:Y464),"0")</f>
        <v>48</v>
      </c>
      <c r="Z466" s="37"/>
      <c r="AA466" s="548"/>
      <c r="AB466" s="548"/>
      <c r="AC466" s="548"/>
    </row>
    <row r="467" spans="1:68" ht="14.25" hidden="1" customHeight="1" x14ac:dyDescent="0.25">
      <c r="A467" s="562" t="s">
        <v>137</v>
      </c>
      <c r="B467" s="553"/>
      <c r="C467" s="553"/>
      <c r="D467" s="553"/>
      <c r="E467" s="553"/>
      <c r="F467" s="553"/>
      <c r="G467" s="553"/>
      <c r="H467" s="553"/>
      <c r="I467" s="553"/>
      <c r="J467" s="553"/>
      <c r="K467" s="553"/>
      <c r="L467" s="553"/>
      <c r="M467" s="553"/>
      <c r="N467" s="553"/>
      <c r="O467" s="553"/>
      <c r="P467" s="553"/>
      <c r="Q467" s="553"/>
      <c r="R467" s="553"/>
      <c r="S467" s="553"/>
      <c r="T467" s="553"/>
      <c r="U467" s="553"/>
      <c r="V467" s="553"/>
      <c r="W467" s="553"/>
      <c r="X467" s="553"/>
      <c r="Y467" s="553"/>
      <c r="Z467" s="553"/>
      <c r="AA467" s="540"/>
      <c r="AB467" s="540"/>
      <c r="AC467" s="540"/>
    </row>
    <row r="468" spans="1:68" ht="27" hidden="1" customHeight="1" x14ac:dyDescent="0.25">
      <c r="A468" s="54" t="s">
        <v>721</v>
      </c>
      <c r="B468" s="54" t="s">
        <v>722</v>
      </c>
      <c r="C468" s="31">
        <v>4301020400</v>
      </c>
      <c r="D468" s="564">
        <v>4640242180519</v>
      </c>
      <c r="E468" s="565"/>
      <c r="F468" s="544">
        <v>1.5</v>
      </c>
      <c r="G468" s="32">
        <v>8</v>
      </c>
      <c r="H468" s="544">
        <v>12</v>
      </c>
      <c r="I468" s="544">
        <v>12.435</v>
      </c>
      <c r="J468" s="32">
        <v>64</v>
      </c>
      <c r="K468" s="32" t="s">
        <v>104</v>
      </c>
      <c r="L468" s="32"/>
      <c r="M468" s="33" t="s">
        <v>106</v>
      </c>
      <c r="N468" s="33"/>
      <c r="O468" s="32">
        <v>50</v>
      </c>
      <c r="P468" s="84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8" s="555"/>
      <c r="R468" s="555"/>
      <c r="S468" s="555"/>
      <c r="T468" s="556"/>
      <c r="U468" s="34"/>
      <c r="V468" s="34"/>
      <c r="W468" s="35" t="s">
        <v>69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723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724</v>
      </c>
      <c r="B469" s="54" t="s">
        <v>725</v>
      </c>
      <c r="C469" s="31">
        <v>4301020260</v>
      </c>
      <c r="D469" s="564">
        <v>4640242180526</v>
      </c>
      <c r="E469" s="565"/>
      <c r="F469" s="544">
        <v>1.8</v>
      </c>
      <c r="G469" s="32">
        <v>6</v>
      </c>
      <c r="H469" s="544">
        <v>10.8</v>
      </c>
      <c r="I469" s="544">
        <v>11.234999999999999</v>
      </c>
      <c r="J469" s="32">
        <v>64</v>
      </c>
      <c r="K469" s="32" t="s">
        <v>104</v>
      </c>
      <c r="L469" s="32"/>
      <c r="M469" s="33" t="s">
        <v>106</v>
      </c>
      <c r="N469" s="33"/>
      <c r="O469" s="32">
        <v>50</v>
      </c>
      <c r="P469" s="760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9" s="555"/>
      <c r="R469" s="555"/>
      <c r="S469" s="555"/>
      <c r="T469" s="556"/>
      <c r="U469" s="34"/>
      <c r="V469" s="34"/>
      <c r="W469" s="35" t="s">
        <v>69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1" t="s">
        <v>726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727</v>
      </c>
      <c r="B470" s="54" t="s">
        <v>728</v>
      </c>
      <c r="C470" s="31">
        <v>4301020295</v>
      </c>
      <c r="D470" s="564">
        <v>4640242181363</v>
      </c>
      <c r="E470" s="565"/>
      <c r="F470" s="544">
        <v>0.4</v>
      </c>
      <c r="G470" s="32">
        <v>10</v>
      </c>
      <c r="H470" s="544">
        <v>4</v>
      </c>
      <c r="I470" s="544">
        <v>4.21</v>
      </c>
      <c r="J470" s="32">
        <v>132</v>
      </c>
      <c r="K470" s="32" t="s">
        <v>110</v>
      </c>
      <c r="L470" s="32"/>
      <c r="M470" s="33" t="s">
        <v>106</v>
      </c>
      <c r="N470" s="33"/>
      <c r="O470" s="32">
        <v>50</v>
      </c>
      <c r="P470" s="64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0" s="555"/>
      <c r="R470" s="555"/>
      <c r="S470" s="555"/>
      <c r="T470" s="556"/>
      <c r="U470" s="34"/>
      <c r="V470" s="34"/>
      <c r="W470" s="35" t="s">
        <v>69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23" t="s">
        <v>729</v>
      </c>
      <c r="AG470" s="64"/>
      <c r="AJ470" s="68"/>
      <c r="AK470" s="68">
        <v>0</v>
      </c>
      <c r="BB470" s="524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74"/>
      <c r="B471" s="553"/>
      <c r="C471" s="553"/>
      <c r="D471" s="553"/>
      <c r="E471" s="553"/>
      <c r="F471" s="553"/>
      <c r="G471" s="553"/>
      <c r="H471" s="553"/>
      <c r="I471" s="553"/>
      <c r="J471" s="553"/>
      <c r="K471" s="553"/>
      <c r="L471" s="553"/>
      <c r="M471" s="553"/>
      <c r="N471" s="553"/>
      <c r="O471" s="575"/>
      <c r="P471" s="557" t="s">
        <v>71</v>
      </c>
      <c r="Q471" s="558"/>
      <c r="R471" s="558"/>
      <c r="S471" s="558"/>
      <c r="T471" s="558"/>
      <c r="U471" s="558"/>
      <c r="V471" s="559"/>
      <c r="W471" s="37" t="s">
        <v>72</v>
      </c>
      <c r="X471" s="547">
        <f>IFERROR(X468/H468,"0")+IFERROR(X469/H469,"0")+IFERROR(X470/H470,"0")</f>
        <v>0</v>
      </c>
      <c r="Y471" s="547">
        <f>IFERROR(Y468/H468,"0")+IFERROR(Y469/H469,"0")+IFERROR(Y470/H470,"0")</f>
        <v>0</v>
      </c>
      <c r="Z471" s="547">
        <f>IFERROR(IF(Z468="",0,Z468),"0")+IFERROR(IF(Z469="",0,Z469),"0")+IFERROR(IF(Z470="",0,Z470),"0")</f>
        <v>0</v>
      </c>
      <c r="AA471" s="548"/>
      <c r="AB471" s="548"/>
      <c r="AC471" s="548"/>
    </row>
    <row r="472" spans="1:68" hidden="1" x14ac:dyDescent="0.2">
      <c r="A472" s="553"/>
      <c r="B472" s="553"/>
      <c r="C472" s="553"/>
      <c r="D472" s="553"/>
      <c r="E472" s="553"/>
      <c r="F472" s="553"/>
      <c r="G472" s="553"/>
      <c r="H472" s="553"/>
      <c r="I472" s="553"/>
      <c r="J472" s="553"/>
      <c r="K472" s="553"/>
      <c r="L472" s="553"/>
      <c r="M472" s="553"/>
      <c r="N472" s="553"/>
      <c r="O472" s="575"/>
      <c r="P472" s="557" t="s">
        <v>71</v>
      </c>
      <c r="Q472" s="558"/>
      <c r="R472" s="558"/>
      <c r="S472" s="558"/>
      <c r="T472" s="558"/>
      <c r="U472" s="558"/>
      <c r="V472" s="559"/>
      <c r="W472" s="37" t="s">
        <v>69</v>
      </c>
      <c r="X472" s="547">
        <f>IFERROR(SUM(X468:X470),"0")</f>
        <v>0</v>
      </c>
      <c r="Y472" s="547">
        <f>IFERROR(SUM(Y468:Y470),"0")</f>
        <v>0</v>
      </c>
      <c r="Z472" s="37"/>
      <c r="AA472" s="548"/>
      <c r="AB472" s="548"/>
      <c r="AC472" s="548"/>
    </row>
    <row r="473" spans="1:68" ht="14.25" hidden="1" customHeight="1" x14ac:dyDescent="0.25">
      <c r="A473" s="562" t="s">
        <v>64</v>
      </c>
      <c r="B473" s="553"/>
      <c r="C473" s="553"/>
      <c r="D473" s="553"/>
      <c r="E473" s="553"/>
      <c r="F473" s="553"/>
      <c r="G473" s="553"/>
      <c r="H473" s="553"/>
      <c r="I473" s="553"/>
      <c r="J473" s="553"/>
      <c r="K473" s="553"/>
      <c r="L473" s="553"/>
      <c r="M473" s="553"/>
      <c r="N473" s="553"/>
      <c r="O473" s="553"/>
      <c r="P473" s="553"/>
      <c r="Q473" s="553"/>
      <c r="R473" s="553"/>
      <c r="S473" s="553"/>
      <c r="T473" s="553"/>
      <c r="U473" s="553"/>
      <c r="V473" s="553"/>
      <c r="W473" s="553"/>
      <c r="X473" s="553"/>
      <c r="Y473" s="553"/>
      <c r="Z473" s="553"/>
      <c r="AA473" s="540"/>
      <c r="AB473" s="540"/>
      <c r="AC473" s="540"/>
    </row>
    <row r="474" spans="1:68" ht="27" hidden="1" customHeight="1" x14ac:dyDescent="0.25">
      <c r="A474" s="54" t="s">
        <v>730</v>
      </c>
      <c r="B474" s="54" t="s">
        <v>731</v>
      </c>
      <c r="C474" s="31">
        <v>4301031280</v>
      </c>
      <c r="D474" s="564">
        <v>4640242180816</v>
      </c>
      <c r="E474" s="565"/>
      <c r="F474" s="544">
        <v>0.7</v>
      </c>
      <c r="G474" s="32">
        <v>6</v>
      </c>
      <c r="H474" s="544">
        <v>4.2</v>
      </c>
      <c r="I474" s="544">
        <v>4.47</v>
      </c>
      <c r="J474" s="32">
        <v>132</v>
      </c>
      <c r="K474" s="32" t="s">
        <v>110</v>
      </c>
      <c r="L474" s="32"/>
      <c r="M474" s="33" t="s">
        <v>68</v>
      </c>
      <c r="N474" s="33"/>
      <c r="O474" s="32">
        <v>40</v>
      </c>
      <c r="P474" s="80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4" s="555"/>
      <c r="R474" s="555"/>
      <c r="S474" s="555"/>
      <c r="T474" s="556"/>
      <c r="U474" s="34"/>
      <c r="V474" s="34"/>
      <c r="W474" s="35" t="s">
        <v>69</v>
      </c>
      <c r="X474" s="545">
        <v>0</v>
      </c>
      <c r="Y474" s="546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732</v>
      </c>
      <c r="AG474" s="64"/>
      <c r="AJ474" s="68"/>
      <c r="AK474" s="68">
        <v>0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733</v>
      </c>
      <c r="B475" s="54" t="s">
        <v>734</v>
      </c>
      <c r="C475" s="31">
        <v>4301031244</v>
      </c>
      <c r="D475" s="564">
        <v>4640242180595</v>
      </c>
      <c r="E475" s="565"/>
      <c r="F475" s="544">
        <v>0.7</v>
      </c>
      <c r="G475" s="32">
        <v>6</v>
      </c>
      <c r="H475" s="544">
        <v>4.2</v>
      </c>
      <c r="I475" s="544">
        <v>4.47</v>
      </c>
      <c r="J475" s="32">
        <v>132</v>
      </c>
      <c r="K475" s="32" t="s">
        <v>110</v>
      </c>
      <c r="L475" s="32"/>
      <c r="M475" s="33" t="s">
        <v>68</v>
      </c>
      <c r="N475" s="33"/>
      <c r="O475" s="32">
        <v>40</v>
      </c>
      <c r="P475" s="65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5" s="555"/>
      <c r="R475" s="555"/>
      <c r="S475" s="555"/>
      <c r="T475" s="556"/>
      <c r="U475" s="34"/>
      <c r="V475" s="34"/>
      <c r="W475" s="35" t="s">
        <v>69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7" t="s">
        <v>735</v>
      </c>
      <c r="AG475" s="64"/>
      <c r="AJ475" s="68"/>
      <c r="AK475" s="68">
        <v>0</v>
      </c>
      <c r="BB475" s="52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574"/>
      <c r="B476" s="553"/>
      <c r="C476" s="553"/>
      <c r="D476" s="553"/>
      <c r="E476" s="553"/>
      <c r="F476" s="553"/>
      <c r="G476" s="553"/>
      <c r="H476" s="553"/>
      <c r="I476" s="553"/>
      <c r="J476" s="553"/>
      <c r="K476" s="553"/>
      <c r="L476" s="553"/>
      <c r="M476" s="553"/>
      <c r="N476" s="553"/>
      <c r="O476" s="575"/>
      <c r="P476" s="557" t="s">
        <v>71</v>
      </c>
      <c r="Q476" s="558"/>
      <c r="R476" s="558"/>
      <c r="S476" s="558"/>
      <c r="T476" s="558"/>
      <c r="U476" s="558"/>
      <c r="V476" s="559"/>
      <c r="W476" s="37" t="s">
        <v>72</v>
      </c>
      <c r="X476" s="547">
        <f>IFERROR(X474/H474,"0")+IFERROR(X475/H475,"0")</f>
        <v>0</v>
      </c>
      <c r="Y476" s="547">
        <f>IFERROR(Y474/H474,"0")+IFERROR(Y475/H475,"0")</f>
        <v>0</v>
      </c>
      <c r="Z476" s="547">
        <f>IFERROR(IF(Z474="",0,Z474),"0")+IFERROR(IF(Z475="",0,Z475),"0")</f>
        <v>0</v>
      </c>
      <c r="AA476" s="548"/>
      <c r="AB476" s="548"/>
      <c r="AC476" s="548"/>
    </row>
    <row r="477" spans="1:68" hidden="1" x14ac:dyDescent="0.2">
      <c r="A477" s="553"/>
      <c r="B477" s="553"/>
      <c r="C477" s="553"/>
      <c r="D477" s="553"/>
      <c r="E477" s="553"/>
      <c r="F477" s="553"/>
      <c r="G477" s="553"/>
      <c r="H477" s="553"/>
      <c r="I477" s="553"/>
      <c r="J477" s="553"/>
      <c r="K477" s="553"/>
      <c r="L477" s="553"/>
      <c r="M477" s="553"/>
      <c r="N477" s="553"/>
      <c r="O477" s="575"/>
      <c r="P477" s="557" t="s">
        <v>71</v>
      </c>
      <c r="Q477" s="558"/>
      <c r="R477" s="558"/>
      <c r="S477" s="558"/>
      <c r="T477" s="558"/>
      <c r="U477" s="558"/>
      <c r="V477" s="559"/>
      <c r="W477" s="37" t="s">
        <v>69</v>
      </c>
      <c r="X477" s="547">
        <f>IFERROR(SUM(X474:X475),"0")</f>
        <v>0</v>
      </c>
      <c r="Y477" s="547">
        <f>IFERROR(SUM(Y474:Y475),"0")</f>
        <v>0</v>
      </c>
      <c r="Z477" s="37"/>
      <c r="AA477" s="548"/>
      <c r="AB477" s="548"/>
      <c r="AC477" s="548"/>
    </row>
    <row r="478" spans="1:68" ht="14.25" hidden="1" customHeight="1" x14ac:dyDescent="0.25">
      <c r="A478" s="562" t="s">
        <v>73</v>
      </c>
      <c r="B478" s="553"/>
      <c r="C478" s="553"/>
      <c r="D478" s="553"/>
      <c r="E478" s="553"/>
      <c r="F478" s="553"/>
      <c r="G478" s="553"/>
      <c r="H478" s="553"/>
      <c r="I478" s="553"/>
      <c r="J478" s="553"/>
      <c r="K478" s="553"/>
      <c r="L478" s="553"/>
      <c r="M478" s="553"/>
      <c r="N478" s="553"/>
      <c r="O478" s="553"/>
      <c r="P478" s="553"/>
      <c r="Q478" s="553"/>
      <c r="R478" s="553"/>
      <c r="S478" s="553"/>
      <c r="T478" s="553"/>
      <c r="U478" s="553"/>
      <c r="V478" s="553"/>
      <c r="W478" s="553"/>
      <c r="X478" s="553"/>
      <c r="Y478" s="553"/>
      <c r="Z478" s="553"/>
      <c r="AA478" s="540"/>
      <c r="AB478" s="540"/>
      <c r="AC478" s="540"/>
    </row>
    <row r="479" spans="1:68" ht="27" hidden="1" customHeight="1" x14ac:dyDescent="0.25">
      <c r="A479" s="54" t="s">
        <v>736</v>
      </c>
      <c r="B479" s="54" t="s">
        <v>737</v>
      </c>
      <c r="C479" s="31">
        <v>4301052046</v>
      </c>
      <c r="D479" s="564">
        <v>4640242180533</v>
      </c>
      <c r="E479" s="565"/>
      <c r="F479" s="544">
        <v>1.5</v>
      </c>
      <c r="G479" s="32">
        <v>6</v>
      </c>
      <c r="H479" s="544">
        <v>9</v>
      </c>
      <c r="I479" s="544">
        <v>9.5190000000000001</v>
      </c>
      <c r="J479" s="32">
        <v>64</v>
      </c>
      <c r="K479" s="32" t="s">
        <v>104</v>
      </c>
      <c r="L479" s="32"/>
      <c r="M479" s="33" t="s">
        <v>86</v>
      </c>
      <c r="N479" s="33"/>
      <c r="O479" s="32">
        <v>45</v>
      </c>
      <c r="P479" s="78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9" s="555"/>
      <c r="R479" s="555"/>
      <c r="S479" s="555"/>
      <c r="T479" s="556"/>
      <c r="U479" s="34"/>
      <c r="V479" s="34"/>
      <c r="W479" s="35" t="s">
        <v>69</v>
      </c>
      <c r="X479" s="545">
        <v>0</v>
      </c>
      <c r="Y479" s="546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29" t="s">
        <v>738</v>
      </c>
      <c r="AG479" s="64"/>
      <c r="AJ479" s="68"/>
      <c r="AK479" s="68">
        <v>0</v>
      </c>
      <c r="BB479" s="53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74"/>
      <c r="B480" s="553"/>
      <c r="C480" s="553"/>
      <c r="D480" s="553"/>
      <c r="E480" s="553"/>
      <c r="F480" s="553"/>
      <c r="G480" s="553"/>
      <c r="H480" s="553"/>
      <c r="I480" s="553"/>
      <c r="J480" s="553"/>
      <c r="K480" s="553"/>
      <c r="L480" s="553"/>
      <c r="M480" s="553"/>
      <c r="N480" s="553"/>
      <c r="O480" s="575"/>
      <c r="P480" s="557" t="s">
        <v>71</v>
      </c>
      <c r="Q480" s="558"/>
      <c r="R480" s="558"/>
      <c r="S480" s="558"/>
      <c r="T480" s="558"/>
      <c r="U480" s="558"/>
      <c r="V480" s="559"/>
      <c r="W480" s="37" t="s">
        <v>72</v>
      </c>
      <c r="X480" s="547">
        <f>IFERROR(X479/H479,"0")</f>
        <v>0</v>
      </c>
      <c r="Y480" s="547">
        <f>IFERROR(Y479/H479,"0")</f>
        <v>0</v>
      </c>
      <c r="Z480" s="547">
        <f>IFERROR(IF(Z479="",0,Z479),"0")</f>
        <v>0</v>
      </c>
      <c r="AA480" s="548"/>
      <c r="AB480" s="548"/>
      <c r="AC480" s="548"/>
    </row>
    <row r="481" spans="1:68" hidden="1" x14ac:dyDescent="0.2">
      <c r="A481" s="553"/>
      <c r="B481" s="553"/>
      <c r="C481" s="553"/>
      <c r="D481" s="553"/>
      <c r="E481" s="553"/>
      <c r="F481" s="553"/>
      <c r="G481" s="553"/>
      <c r="H481" s="553"/>
      <c r="I481" s="553"/>
      <c r="J481" s="553"/>
      <c r="K481" s="553"/>
      <c r="L481" s="553"/>
      <c r="M481" s="553"/>
      <c r="N481" s="553"/>
      <c r="O481" s="575"/>
      <c r="P481" s="557" t="s">
        <v>71</v>
      </c>
      <c r="Q481" s="558"/>
      <c r="R481" s="558"/>
      <c r="S481" s="558"/>
      <c r="T481" s="558"/>
      <c r="U481" s="558"/>
      <c r="V481" s="559"/>
      <c r="W481" s="37" t="s">
        <v>69</v>
      </c>
      <c r="X481" s="547">
        <f>IFERROR(SUM(X479:X479),"0")</f>
        <v>0</v>
      </c>
      <c r="Y481" s="547">
        <f>IFERROR(SUM(Y479:Y479),"0")</f>
        <v>0</v>
      </c>
      <c r="Z481" s="37"/>
      <c r="AA481" s="548"/>
      <c r="AB481" s="548"/>
      <c r="AC481" s="548"/>
    </row>
    <row r="482" spans="1:68" ht="14.25" hidden="1" customHeight="1" x14ac:dyDescent="0.25">
      <c r="A482" s="562" t="s">
        <v>167</v>
      </c>
      <c r="B482" s="553"/>
      <c r="C482" s="553"/>
      <c r="D482" s="553"/>
      <c r="E482" s="553"/>
      <c r="F482" s="553"/>
      <c r="G482" s="553"/>
      <c r="H482" s="553"/>
      <c r="I482" s="553"/>
      <c r="J482" s="553"/>
      <c r="K482" s="553"/>
      <c r="L482" s="553"/>
      <c r="M482" s="553"/>
      <c r="N482" s="553"/>
      <c r="O482" s="553"/>
      <c r="P482" s="553"/>
      <c r="Q482" s="553"/>
      <c r="R482" s="553"/>
      <c r="S482" s="553"/>
      <c r="T482" s="553"/>
      <c r="U482" s="553"/>
      <c r="V482" s="553"/>
      <c r="W482" s="553"/>
      <c r="X482" s="553"/>
      <c r="Y482" s="553"/>
      <c r="Z482" s="553"/>
      <c r="AA482" s="540"/>
      <c r="AB482" s="540"/>
      <c r="AC482" s="540"/>
    </row>
    <row r="483" spans="1:68" ht="27" hidden="1" customHeight="1" x14ac:dyDescent="0.25">
      <c r="A483" s="54" t="s">
        <v>739</v>
      </c>
      <c r="B483" s="54" t="s">
        <v>740</v>
      </c>
      <c r="C483" s="31">
        <v>4301060491</v>
      </c>
      <c r="D483" s="564">
        <v>4640242180120</v>
      </c>
      <c r="E483" s="565"/>
      <c r="F483" s="544">
        <v>1.5</v>
      </c>
      <c r="G483" s="32">
        <v>6</v>
      </c>
      <c r="H483" s="544">
        <v>9</v>
      </c>
      <c r="I483" s="544">
        <v>9.4350000000000005</v>
      </c>
      <c r="J483" s="32">
        <v>64</v>
      </c>
      <c r="K483" s="32" t="s">
        <v>104</v>
      </c>
      <c r="L483" s="32"/>
      <c r="M483" s="33" t="s">
        <v>78</v>
      </c>
      <c r="N483" s="33"/>
      <c r="O483" s="32">
        <v>40</v>
      </c>
      <c r="P483" s="64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3" s="555"/>
      <c r="R483" s="555"/>
      <c r="S483" s="555"/>
      <c r="T483" s="556"/>
      <c r="U483" s="34"/>
      <c r="V483" s="34"/>
      <c r="W483" s="35" t="s">
        <v>69</v>
      </c>
      <c r="X483" s="545">
        <v>0</v>
      </c>
      <c r="Y483" s="54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741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742</v>
      </c>
      <c r="B484" s="54" t="s">
        <v>743</v>
      </c>
      <c r="C484" s="31">
        <v>4301060493</v>
      </c>
      <c r="D484" s="564">
        <v>4640242180137</v>
      </c>
      <c r="E484" s="565"/>
      <c r="F484" s="544">
        <v>1.5</v>
      </c>
      <c r="G484" s="32">
        <v>6</v>
      </c>
      <c r="H484" s="544">
        <v>9</v>
      </c>
      <c r="I484" s="544">
        <v>9.4350000000000005</v>
      </c>
      <c r="J484" s="32">
        <v>64</v>
      </c>
      <c r="K484" s="32" t="s">
        <v>104</v>
      </c>
      <c r="L484" s="32"/>
      <c r="M484" s="33" t="s">
        <v>78</v>
      </c>
      <c r="N484" s="33"/>
      <c r="O484" s="32">
        <v>40</v>
      </c>
      <c r="P484" s="60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4" s="555"/>
      <c r="R484" s="555"/>
      <c r="S484" s="555"/>
      <c r="T484" s="556"/>
      <c r="U484" s="34"/>
      <c r="V484" s="34"/>
      <c r="W484" s="35" t="s">
        <v>69</v>
      </c>
      <c r="X484" s="545">
        <v>0</v>
      </c>
      <c r="Y484" s="54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3" t="s">
        <v>744</v>
      </c>
      <c r="AG484" s="64"/>
      <c r="AJ484" s="68"/>
      <c r="AK484" s="68">
        <v>0</v>
      </c>
      <c r="BB484" s="53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74"/>
      <c r="B485" s="553"/>
      <c r="C485" s="553"/>
      <c r="D485" s="553"/>
      <c r="E485" s="553"/>
      <c r="F485" s="553"/>
      <c r="G485" s="553"/>
      <c r="H485" s="553"/>
      <c r="I485" s="553"/>
      <c r="J485" s="553"/>
      <c r="K485" s="553"/>
      <c r="L485" s="553"/>
      <c r="M485" s="553"/>
      <c r="N485" s="553"/>
      <c r="O485" s="575"/>
      <c r="P485" s="557" t="s">
        <v>71</v>
      </c>
      <c r="Q485" s="558"/>
      <c r="R485" s="558"/>
      <c r="S485" s="558"/>
      <c r="T485" s="558"/>
      <c r="U485" s="558"/>
      <c r="V485" s="559"/>
      <c r="W485" s="37" t="s">
        <v>72</v>
      </c>
      <c r="X485" s="547">
        <f>IFERROR(X483/H483,"0")+IFERROR(X484/H484,"0")</f>
        <v>0</v>
      </c>
      <c r="Y485" s="547">
        <f>IFERROR(Y483/H483,"0")+IFERROR(Y484/H484,"0")</f>
        <v>0</v>
      </c>
      <c r="Z485" s="547">
        <f>IFERROR(IF(Z483="",0,Z483),"0")+IFERROR(IF(Z484="",0,Z484),"0")</f>
        <v>0</v>
      </c>
      <c r="AA485" s="548"/>
      <c r="AB485" s="548"/>
      <c r="AC485" s="548"/>
    </row>
    <row r="486" spans="1:68" hidden="1" x14ac:dyDescent="0.2">
      <c r="A486" s="553"/>
      <c r="B486" s="553"/>
      <c r="C486" s="553"/>
      <c r="D486" s="553"/>
      <c r="E486" s="553"/>
      <c r="F486" s="553"/>
      <c r="G486" s="553"/>
      <c r="H486" s="553"/>
      <c r="I486" s="553"/>
      <c r="J486" s="553"/>
      <c r="K486" s="553"/>
      <c r="L486" s="553"/>
      <c r="M486" s="553"/>
      <c r="N486" s="553"/>
      <c r="O486" s="575"/>
      <c r="P486" s="557" t="s">
        <v>71</v>
      </c>
      <c r="Q486" s="558"/>
      <c r="R486" s="558"/>
      <c r="S486" s="558"/>
      <c r="T486" s="558"/>
      <c r="U486" s="558"/>
      <c r="V486" s="559"/>
      <c r="W486" s="37" t="s">
        <v>69</v>
      </c>
      <c r="X486" s="547">
        <f>IFERROR(SUM(X483:X484),"0")</f>
        <v>0</v>
      </c>
      <c r="Y486" s="547">
        <f>IFERROR(SUM(Y483:Y484),"0")</f>
        <v>0</v>
      </c>
      <c r="Z486" s="37"/>
      <c r="AA486" s="548"/>
      <c r="AB486" s="548"/>
      <c r="AC486" s="548"/>
    </row>
    <row r="487" spans="1:68" ht="16.5" hidden="1" customHeight="1" x14ac:dyDescent="0.25">
      <c r="A487" s="563" t="s">
        <v>745</v>
      </c>
      <c r="B487" s="553"/>
      <c r="C487" s="553"/>
      <c r="D487" s="553"/>
      <c r="E487" s="553"/>
      <c r="F487" s="553"/>
      <c r="G487" s="553"/>
      <c r="H487" s="553"/>
      <c r="I487" s="553"/>
      <c r="J487" s="553"/>
      <c r="K487" s="553"/>
      <c r="L487" s="553"/>
      <c r="M487" s="553"/>
      <c r="N487" s="553"/>
      <c r="O487" s="553"/>
      <c r="P487" s="553"/>
      <c r="Q487" s="553"/>
      <c r="R487" s="553"/>
      <c r="S487" s="553"/>
      <c r="T487" s="553"/>
      <c r="U487" s="553"/>
      <c r="V487" s="553"/>
      <c r="W487" s="553"/>
      <c r="X487" s="553"/>
      <c r="Y487" s="553"/>
      <c r="Z487" s="553"/>
      <c r="AA487" s="539"/>
      <c r="AB487" s="539"/>
      <c r="AC487" s="539"/>
    </row>
    <row r="488" spans="1:68" ht="14.25" hidden="1" customHeight="1" x14ac:dyDescent="0.25">
      <c r="A488" s="562" t="s">
        <v>137</v>
      </c>
      <c r="B488" s="553"/>
      <c r="C488" s="553"/>
      <c r="D488" s="553"/>
      <c r="E488" s="553"/>
      <c r="F488" s="553"/>
      <c r="G488" s="553"/>
      <c r="H488" s="553"/>
      <c r="I488" s="553"/>
      <c r="J488" s="553"/>
      <c r="K488" s="553"/>
      <c r="L488" s="553"/>
      <c r="M488" s="553"/>
      <c r="N488" s="553"/>
      <c r="O488" s="553"/>
      <c r="P488" s="553"/>
      <c r="Q488" s="553"/>
      <c r="R488" s="553"/>
      <c r="S488" s="553"/>
      <c r="T488" s="553"/>
      <c r="U488" s="553"/>
      <c r="V488" s="553"/>
      <c r="W488" s="553"/>
      <c r="X488" s="553"/>
      <c r="Y488" s="553"/>
      <c r="Z488" s="553"/>
      <c r="AA488" s="540"/>
      <c r="AB488" s="540"/>
      <c r="AC488" s="540"/>
    </row>
    <row r="489" spans="1:68" ht="27" hidden="1" customHeight="1" x14ac:dyDescent="0.25">
      <c r="A489" s="54" t="s">
        <v>746</v>
      </c>
      <c r="B489" s="54" t="s">
        <v>747</v>
      </c>
      <c r="C489" s="31">
        <v>4301020314</v>
      </c>
      <c r="D489" s="564">
        <v>4640242180090</v>
      </c>
      <c r="E489" s="565"/>
      <c r="F489" s="544">
        <v>1.5</v>
      </c>
      <c r="G489" s="32">
        <v>8</v>
      </c>
      <c r="H489" s="544">
        <v>12</v>
      </c>
      <c r="I489" s="544">
        <v>12.435</v>
      </c>
      <c r="J489" s="32">
        <v>64</v>
      </c>
      <c r="K489" s="32" t="s">
        <v>104</v>
      </c>
      <c r="L489" s="32"/>
      <c r="M489" s="33" t="s">
        <v>106</v>
      </c>
      <c r="N489" s="33"/>
      <c r="O489" s="32">
        <v>50</v>
      </c>
      <c r="P489" s="725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9" s="555"/>
      <c r="R489" s="555"/>
      <c r="S489" s="555"/>
      <c r="T489" s="556"/>
      <c r="U489" s="34"/>
      <c r="V489" s="34"/>
      <c r="W489" s="35" t="s">
        <v>69</v>
      </c>
      <c r="X489" s="545">
        <v>0</v>
      </c>
      <c r="Y489" s="54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5" t="s">
        <v>748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74"/>
      <c r="B490" s="553"/>
      <c r="C490" s="553"/>
      <c r="D490" s="553"/>
      <c r="E490" s="553"/>
      <c r="F490" s="553"/>
      <c r="G490" s="553"/>
      <c r="H490" s="553"/>
      <c r="I490" s="553"/>
      <c r="J490" s="553"/>
      <c r="K490" s="553"/>
      <c r="L490" s="553"/>
      <c r="M490" s="553"/>
      <c r="N490" s="553"/>
      <c r="O490" s="575"/>
      <c r="P490" s="557" t="s">
        <v>71</v>
      </c>
      <c r="Q490" s="558"/>
      <c r="R490" s="558"/>
      <c r="S490" s="558"/>
      <c r="T490" s="558"/>
      <c r="U490" s="558"/>
      <c r="V490" s="559"/>
      <c r="W490" s="37" t="s">
        <v>72</v>
      </c>
      <c r="X490" s="547">
        <f>IFERROR(X489/H489,"0")</f>
        <v>0</v>
      </c>
      <c r="Y490" s="547">
        <f>IFERROR(Y489/H489,"0")</f>
        <v>0</v>
      </c>
      <c r="Z490" s="547">
        <f>IFERROR(IF(Z489="",0,Z489),"0")</f>
        <v>0</v>
      </c>
      <c r="AA490" s="548"/>
      <c r="AB490" s="548"/>
      <c r="AC490" s="548"/>
    </row>
    <row r="491" spans="1:68" hidden="1" x14ac:dyDescent="0.2">
      <c r="A491" s="553"/>
      <c r="B491" s="553"/>
      <c r="C491" s="553"/>
      <c r="D491" s="553"/>
      <c r="E491" s="553"/>
      <c r="F491" s="553"/>
      <c r="G491" s="553"/>
      <c r="H491" s="553"/>
      <c r="I491" s="553"/>
      <c r="J491" s="553"/>
      <c r="K491" s="553"/>
      <c r="L491" s="553"/>
      <c r="M491" s="553"/>
      <c r="N491" s="553"/>
      <c r="O491" s="575"/>
      <c r="P491" s="557" t="s">
        <v>71</v>
      </c>
      <c r="Q491" s="558"/>
      <c r="R491" s="558"/>
      <c r="S491" s="558"/>
      <c r="T491" s="558"/>
      <c r="U491" s="558"/>
      <c r="V491" s="559"/>
      <c r="W491" s="37" t="s">
        <v>69</v>
      </c>
      <c r="X491" s="547">
        <f>IFERROR(SUM(X489:X489),"0")</f>
        <v>0</v>
      </c>
      <c r="Y491" s="547">
        <f>IFERROR(SUM(Y489:Y489),"0")</f>
        <v>0</v>
      </c>
      <c r="Z491" s="37"/>
      <c r="AA491" s="548"/>
      <c r="AB491" s="548"/>
      <c r="AC491" s="548"/>
    </row>
    <row r="492" spans="1:68" ht="15" customHeight="1" x14ac:dyDescent="0.2">
      <c r="A492" s="655"/>
      <c r="B492" s="553"/>
      <c r="C492" s="553"/>
      <c r="D492" s="553"/>
      <c r="E492" s="553"/>
      <c r="F492" s="553"/>
      <c r="G492" s="553"/>
      <c r="H492" s="553"/>
      <c r="I492" s="553"/>
      <c r="J492" s="553"/>
      <c r="K492" s="553"/>
      <c r="L492" s="553"/>
      <c r="M492" s="553"/>
      <c r="N492" s="553"/>
      <c r="O492" s="656"/>
      <c r="P492" s="549" t="s">
        <v>749</v>
      </c>
      <c r="Q492" s="550"/>
      <c r="R492" s="550"/>
      <c r="S492" s="550"/>
      <c r="T492" s="550"/>
      <c r="U492" s="550"/>
      <c r="V492" s="551"/>
      <c r="W492" s="37" t="s">
        <v>69</v>
      </c>
      <c r="X492" s="547">
        <f>IFERROR(X24+X32+X36+X44+X48+X58+X64+X70+X78+X83+X90+X97+X105+X111+X118+X122+X128+X133+X138+X144+X150+X156+X168+X174+X178+X184+X189+X200+X212+X217+X231+X235+X239+X247+X256+X264+X271+X277+X281+X286+X296+X306+X314+X320+X327+X333+X340+X352+X357+X362+X366+X372+X377+X382+X397+X402+X407+X414+X419+X436+X442+X451+X457+X466+X472+X477+X481+X486+X491,"0")</f>
        <v>2108.3000000000002</v>
      </c>
      <c r="Y492" s="547">
        <f>IFERROR(Y24+Y32+Y36+Y44+Y48+Y58+Y64+Y70+Y78+Y83+Y90+Y97+Y105+Y111+Y118+Y122+Y128+Y133+Y138+Y144+Y150+Y156+Y168+Y174+Y178+Y184+Y189+Y200+Y212+Y217+Y231+Y235+Y239+Y247+Y256+Y264+Y271+Y277+Y281+Y286+Y296+Y306+Y314+Y320+Y327+Y333+Y340+Y352+Y357+Y362+Y366+Y372+Y377+Y382+Y397+Y402+Y407+Y414+Y419+Y436+Y442+Y451+Y457+Y466+Y472+Y477+Y481+Y486+Y491,"0")</f>
        <v>2162.1600000000003</v>
      </c>
      <c r="Z492" s="37"/>
      <c r="AA492" s="548"/>
      <c r="AB492" s="548"/>
      <c r="AC492" s="548"/>
    </row>
    <row r="493" spans="1:68" x14ac:dyDescent="0.2">
      <c r="A493" s="553"/>
      <c r="B493" s="553"/>
      <c r="C493" s="553"/>
      <c r="D493" s="553"/>
      <c r="E493" s="553"/>
      <c r="F493" s="553"/>
      <c r="G493" s="553"/>
      <c r="H493" s="553"/>
      <c r="I493" s="553"/>
      <c r="J493" s="553"/>
      <c r="K493" s="553"/>
      <c r="L493" s="553"/>
      <c r="M493" s="553"/>
      <c r="N493" s="553"/>
      <c r="O493" s="656"/>
      <c r="P493" s="549" t="s">
        <v>750</v>
      </c>
      <c r="Q493" s="550"/>
      <c r="R493" s="550"/>
      <c r="S493" s="550"/>
      <c r="T493" s="550"/>
      <c r="U493" s="550"/>
      <c r="V493" s="551"/>
      <c r="W493" s="37" t="s">
        <v>69</v>
      </c>
      <c r="X493" s="547">
        <f>IFERROR(SUM(BM22:BM489),"0")</f>
        <v>2220.2708127428127</v>
      </c>
      <c r="Y493" s="547">
        <f>IFERROR(SUM(BN22:BN489),"0")</f>
        <v>2276.7150000000001</v>
      </c>
      <c r="Z493" s="37"/>
      <c r="AA493" s="548"/>
      <c r="AB493" s="548"/>
      <c r="AC493" s="548"/>
    </row>
    <row r="494" spans="1:68" x14ac:dyDescent="0.2">
      <c r="A494" s="553"/>
      <c r="B494" s="553"/>
      <c r="C494" s="553"/>
      <c r="D494" s="553"/>
      <c r="E494" s="553"/>
      <c r="F494" s="553"/>
      <c r="G494" s="553"/>
      <c r="H494" s="553"/>
      <c r="I494" s="553"/>
      <c r="J494" s="553"/>
      <c r="K494" s="553"/>
      <c r="L494" s="553"/>
      <c r="M494" s="553"/>
      <c r="N494" s="553"/>
      <c r="O494" s="656"/>
      <c r="P494" s="549" t="s">
        <v>751</v>
      </c>
      <c r="Q494" s="550"/>
      <c r="R494" s="550"/>
      <c r="S494" s="550"/>
      <c r="T494" s="550"/>
      <c r="U494" s="550"/>
      <c r="V494" s="551"/>
      <c r="W494" s="37" t="s">
        <v>752</v>
      </c>
      <c r="X494" s="38">
        <f>ROUNDUP(SUM(BO22:BO489),0)</f>
        <v>4</v>
      </c>
      <c r="Y494" s="38">
        <f>ROUNDUP(SUM(BP22:BP489),0)</f>
        <v>4</v>
      </c>
      <c r="Z494" s="37"/>
      <c r="AA494" s="548"/>
      <c r="AB494" s="548"/>
      <c r="AC494" s="548"/>
    </row>
    <row r="495" spans="1:68" x14ac:dyDescent="0.2">
      <c r="A495" s="553"/>
      <c r="B495" s="553"/>
      <c r="C495" s="553"/>
      <c r="D495" s="553"/>
      <c r="E495" s="553"/>
      <c r="F495" s="553"/>
      <c r="G495" s="553"/>
      <c r="H495" s="553"/>
      <c r="I495" s="553"/>
      <c r="J495" s="553"/>
      <c r="K495" s="553"/>
      <c r="L495" s="553"/>
      <c r="M495" s="553"/>
      <c r="N495" s="553"/>
      <c r="O495" s="656"/>
      <c r="P495" s="549" t="s">
        <v>753</v>
      </c>
      <c r="Q495" s="550"/>
      <c r="R495" s="550"/>
      <c r="S495" s="550"/>
      <c r="T495" s="550"/>
      <c r="U495" s="550"/>
      <c r="V495" s="551"/>
      <c r="W495" s="37" t="s">
        <v>69</v>
      </c>
      <c r="X495" s="547">
        <f>GrossWeightTotal+PalletQtyTotal*25</f>
        <v>2320.2708127428127</v>
      </c>
      <c r="Y495" s="547">
        <f>GrossWeightTotalR+PalletQtyTotalR*25</f>
        <v>2376.7150000000001</v>
      </c>
      <c r="Z495" s="37"/>
      <c r="AA495" s="548"/>
      <c r="AB495" s="548"/>
      <c r="AC495" s="548"/>
    </row>
    <row r="496" spans="1:68" x14ac:dyDescent="0.2">
      <c r="A496" s="553"/>
      <c r="B496" s="553"/>
      <c r="C496" s="553"/>
      <c r="D496" s="553"/>
      <c r="E496" s="553"/>
      <c r="F496" s="553"/>
      <c r="G496" s="553"/>
      <c r="H496" s="553"/>
      <c r="I496" s="553"/>
      <c r="J496" s="553"/>
      <c r="K496" s="553"/>
      <c r="L496" s="553"/>
      <c r="M496" s="553"/>
      <c r="N496" s="553"/>
      <c r="O496" s="656"/>
      <c r="P496" s="549" t="s">
        <v>754</v>
      </c>
      <c r="Q496" s="550"/>
      <c r="R496" s="550"/>
      <c r="S496" s="550"/>
      <c r="T496" s="550"/>
      <c r="U496" s="550"/>
      <c r="V496" s="551"/>
      <c r="W496" s="37" t="s">
        <v>752</v>
      </c>
      <c r="X496" s="547">
        <f>IFERROR(X23+X31+X35+X43+X47+X57+X63+X69+X77+X82+X89+X96+X104+X110+X117+X121+X127+X132+X137+X143+X149+X155+X167+X173+X177+X183+X188+X199+X211+X216+X230+X234+X238+X246+X255+X263+X270+X276+X280+X285+X295+X305+X313+X319+X326+X332+X339+X351+X356+X361+X365+X371+X376+X381+X396+X401+X406+X413+X418+X435+X441+X450+X456+X465+X471+X476+X480+X485+X490,"0")</f>
        <v>322.40050073383401</v>
      </c>
      <c r="Y496" s="547">
        <f>IFERROR(Y23+Y31+Y35+Y43+Y47+Y57+Y63+Y69+Y77+Y82+Y89+Y96+Y104+Y110+Y117+Y121+Y127+Y132+Y137+Y143+Y149+Y155+Y167+Y173+Y177+Y183+Y188+Y199+Y211+Y216+Y230+Y234+Y238+Y246+Y255+Y263+Y270+Y276+Y280+Y285+Y295+Y305+Y313+Y319+Y326+Y332+Y339+Y351+Y356+Y361+Y365+Y371+Y376+Y381+Y396+Y401+Y406+Y413+Y418+Y435+Y441+Y450+Y456+Y465+Y471+Y476+Y480+Y485+Y490,"0")</f>
        <v>330</v>
      </c>
      <c r="Z496" s="37"/>
      <c r="AA496" s="548"/>
      <c r="AB496" s="548"/>
      <c r="AC496" s="548"/>
    </row>
    <row r="497" spans="1:32" ht="14.25" hidden="1" customHeight="1" x14ac:dyDescent="0.2">
      <c r="A497" s="553"/>
      <c r="B497" s="553"/>
      <c r="C497" s="553"/>
      <c r="D497" s="553"/>
      <c r="E497" s="553"/>
      <c r="F497" s="553"/>
      <c r="G497" s="553"/>
      <c r="H497" s="553"/>
      <c r="I497" s="553"/>
      <c r="J497" s="553"/>
      <c r="K497" s="553"/>
      <c r="L497" s="553"/>
      <c r="M497" s="553"/>
      <c r="N497" s="553"/>
      <c r="O497" s="656"/>
      <c r="P497" s="549" t="s">
        <v>755</v>
      </c>
      <c r="Q497" s="550"/>
      <c r="R497" s="550"/>
      <c r="S497" s="550"/>
      <c r="T497" s="550"/>
      <c r="U497" s="550"/>
      <c r="V497" s="551"/>
      <c r="W497" s="39" t="s">
        <v>756</v>
      </c>
      <c r="X497" s="37"/>
      <c r="Y497" s="37"/>
      <c r="Z497" s="37">
        <f>IFERROR(Z23+Z31+Z35+Z43+Z47+Z57+Z63+Z69+Z77+Z82+Z89+Z96+Z104+Z110+Z117+Z121+Z127+Z132+Z137+Z143+Z149+Z155+Z167+Z173+Z177+Z183+Z188+Z199+Z211+Z216+Z230+Z234+Z238+Z246+Z255+Z263+Z270+Z276+Z280+Z285+Z295+Z305+Z313+Z319+Z326+Z332+Z339+Z351+Z356+Z361+Z365+Z371+Z376+Z381+Z396+Z401+Z406+Z413+Z418+Z435+Z441+Z450+Z456+Z465+Z471+Z476+Z480+Z485+Z490,"0")</f>
        <v>4.2515500000000008</v>
      </c>
      <c r="AA497" s="548"/>
      <c r="AB497" s="548"/>
      <c r="AC497" s="548"/>
    </row>
    <row r="498" spans="1:32" ht="13.5" customHeight="1" thickBot="1" x14ac:dyDescent="0.25"/>
    <row r="499" spans="1:32" ht="27" customHeight="1" thickTop="1" thickBot="1" x14ac:dyDescent="0.25">
      <c r="A499" s="40" t="s">
        <v>757</v>
      </c>
      <c r="B499" s="537" t="s">
        <v>63</v>
      </c>
      <c r="C499" s="560" t="s">
        <v>99</v>
      </c>
      <c r="D499" s="704"/>
      <c r="E499" s="704"/>
      <c r="F499" s="704"/>
      <c r="G499" s="704"/>
      <c r="H499" s="634"/>
      <c r="I499" s="560" t="s">
        <v>252</v>
      </c>
      <c r="J499" s="704"/>
      <c r="K499" s="704"/>
      <c r="L499" s="704"/>
      <c r="M499" s="704"/>
      <c r="N499" s="704"/>
      <c r="O499" s="704"/>
      <c r="P499" s="704"/>
      <c r="Q499" s="704"/>
      <c r="R499" s="704"/>
      <c r="S499" s="634"/>
      <c r="T499" s="560" t="s">
        <v>541</v>
      </c>
      <c r="U499" s="634"/>
      <c r="V499" s="560" t="s">
        <v>593</v>
      </c>
      <c r="W499" s="704"/>
      <c r="X499" s="634"/>
      <c r="Y499" s="537" t="s">
        <v>645</v>
      </c>
      <c r="Z499" s="560" t="s">
        <v>709</v>
      </c>
      <c r="AA499" s="634"/>
      <c r="AB499" s="52"/>
      <c r="AC499" s="52"/>
      <c r="AF499" s="538"/>
    </row>
    <row r="500" spans="1:32" ht="14.25" customHeight="1" thickTop="1" x14ac:dyDescent="0.2">
      <c r="A500" s="566" t="s">
        <v>758</v>
      </c>
      <c r="B500" s="560" t="s">
        <v>63</v>
      </c>
      <c r="C500" s="560" t="s">
        <v>100</v>
      </c>
      <c r="D500" s="560" t="s">
        <v>117</v>
      </c>
      <c r="E500" s="560" t="s">
        <v>174</v>
      </c>
      <c r="F500" s="560" t="s">
        <v>194</v>
      </c>
      <c r="G500" s="560" t="s">
        <v>225</v>
      </c>
      <c r="H500" s="560" t="s">
        <v>99</v>
      </c>
      <c r="I500" s="560" t="s">
        <v>253</v>
      </c>
      <c r="J500" s="560" t="s">
        <v>294</v>
      </c>
      <c r="K500" s="560" t="s">
        <v>354</v>
      </c>
      <c r="L500" s="560" t="s">
        <v>397</v>
      </c>
      <c r="M500" s="560" t="s">
        <v>413</v>
      </c>
      <c r="N500" s="538"/>
      <c r="O500" s="560" t="s">
        <v>425</v>
      </c>
      <c r="P500" s="560" t="s">
        <v>435</v>
      </c>
      <c r="Q500" s="560" t="s">
        <v>445</v>
      </c>
      <c r="R500" s="560" t="s">
        <v>450</v>
      </c>
      <c r="S500" s="560" t="s">
        <v>531</v>
      </c>
      <c r="T500" s="560" t="s">
        <v>542</v>
      </c>
      <c r="U500" s="560" t="s">
        <v>578</v>
      </c>
      <c r="V500" s="560" t="s">
        <v>594</v>
      </c>
      <c r="W500" s="560" t="s">
        <v>626</v>
      </c>
      <c r="X500" s="560" t="s">
        <v>641</v>
      </c>
      <c r="Y500" s="560" t="s">
        <v>645</v>
      </c>
      <c r="Z500" s="560" t="s">
        <v>709</v>
      </c>
      <c r="AA500" s="560" t="s">
        <v>745</v>
      </c>
      <c r="AB500" s="52"/>
      <c r="AC500" s="52"/>
      <c r="AF500" s="538"/>
    </row>
    <row r="501" spans="1:32" ht="13.5" customHeight="1" thickBot="1" x14ac:dyDescent="0.25">
      <c r="A501" s="567"/>
      <c r="B501" s="561"/>
      <c r="C501" s="561"/>
      <c r="D501" s="561"/>
      <c r="E501" s="561"/>
      <c r="F501" s="561"/>
      <c r="G501" s="561"/>
      <c r="H501" s="561"/>
      <c r="I501" s="561"/>
      <c r="J501" s="561"/>
      <c r="K501" s="561"/>
      <c r="L501" s="561"/>
      <c r="M501" s="561"/>
      <c r="N501" s="538"/>
      <c r="O501" s="561"/>
      <c r="P501" s="561"/>
      <c r="Q501" s="561"/>
      <c r="R501" s="561"/>
      <c r="S501" s="561"/>
      <c r="T501" s="561"/>
      <c r="U501" s="561"/>
      <c r="V501" s="561"/>
      <c r="W501" s="561"/>
      <c r="X501" s="561"/>
      <c r="Y501" s="561"/>
      <c r="Z501" s="561"/>
      <c r="AA501" s="561"/>
      <c r="AB501" s="52"/>
      <c r="AC501" s="52"/>
      <c r="AF501" s="538"/>
    </row>
    <row r="502" spans="1:32" ht="18" customHeight="1" thickTop="1" thickBot="1" x14ac:dyDescent="0.25">
      <c r="A502" s="40" t="s">
        <v>759</v>
      </c>
      <c r="B502" s="46">
        <f>IFERROR(Y22*1,"0")+IFERROR(Y26*1,"0")+IFERROR(Y27*1,"0")+IFERROR(Y28*1,"0")+IFERROR(Y29*1,"0")+IFERROR(Y30*1,"0")+IFERROR(Y34*1,"0")</f>
        <v>0</v>
      </c>
      <c r="C502" s="46">
        <f>IFERROR(Y40*1,"0")+IFERROR(Y41*1,"0")+IFERROR(Y42*1,"0")+IFERROR(Y46*1,"0")</f>
        <v>0</v>
      </c>
      <c r="D502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90</v>
      </c>
      <c r="E502" s="46">
        <f>IFERROR(Y86*1,"0")+IFERROR(Y87*1,"0")+IFERROR(Y88*1,"0")+IFERROR(Y92*1,"0")+IFERROR(Y93*1,"0")+IFERROR(Y94*1,"0")+IFERROR(Y95*1,"0")</f>
        <v>27</v>
      </c>
      <c r="F502" s="46">
        <f>IFERROR(Y100*1,"0")+IFERROR(Y101*1,"0")+IFERROR(Y102*1,"0")+IFERROR(Y103*1,"0")+IFERROR(Y107*1,"0")+IFERROR(Y108*1,"0")+IFERROR(Y109*1,"0")+IFERROR(Y113*1,"0")+IFERROR(Y114*1,"0")+IFERROR(Y115*1,"0")+IFERROR(Y116*1,"0")+IFERROR(Y120*1,"0")</f>
        <v>213.3</v>
      </c>
      <c r="G502" s="46">
        <f>IFERROR(Y125*1,"0")+IFERROR(Y126*1,"0")+IFERROR(Y130*1,"0")+IFERROR(Y131*1,"0")+IFERROR(Y135*1,"0")+IFERROR(Y136*1,"0")</f>
        <v>0</v>
      </c>
      <c r="H502" s="46">
        <f>IFERROR(Y141*1,"0")+IFERROR(Y142*1,"0")+IFERROR(Y146*1,"0")+IFERROR(Y147*1,"0")+IFERROR(Y148*1,"0")</f>
        <v>0</v>
      </c>
      <c r="I502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2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270.00000000000006</v>
      </c>
      <c r="K502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2" s="46">
        <f>IFERROR(Y250*1,"0")+IFERROR(Y251*1,"0")+IFERROR(Y252*1,"0")+IFERROR(Y253*1,"0")+IFERROR(Y254*1,"0")</f>
        <v>21.6</v>
      </c>
      <c r="M502" s="46">
        <f>IFERROR(Y259*1,"0")+IFERROR(Y260*1,"0")+IFERROR(Y261*1,"0")+IFERROR(Y262*1,"0")</f>
        <v>0</v>
      </c>
      <c r="N502" s="538"/>
      <c r="O502" s="46">
        <f>IFERROR(Y267*1,"0")+IFERROR(Y268*1,"0")+IFERROR(Y269*1,"0")</f>
        <v>0</v>
      </c>
      <c r="P502" s="46">
        <f>IFERROR(Y274*1,"0")+IFERROR(Y275*1,"0")+IFERROR(Y279*1,"0")</f>
        <v>0</v>
      </c>
      <c r="Q502" s="46">
        <f>IFERROR(Y284*1,"0")</f>
        <v>0</v>
      </c>
      <c r="R502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62.4</v>
      </c>
      <c r="S502" s="46">
        <f>IFERROR(Y336*1,"0")+IFERROR(Y337*1,"0")+IFERROR(Y338*1,"0")</f>
        <v>10.5</v>
      </c>
      <c r="T502" s="46">
        <f>IFERROR(Y344*1,"0")+IFERROR(Y345*1,"0")+IFERROR(Y346*1,"0")+IFERROR(Y347*1,"0")+IFERROR(Y348*1,"0")+IFERROR(Y349*1,"0")+IFERROR(Y350*1,"0")+IFERROR(Y354*1,"0")+IFERROR(Y355*1,"0")+IFERROR(Y359*1,"0")+IFERROR(Y360*1,"0")+IFERROR(Y364*1,"0")</f>
        <v>510</v>
      </c>
      <c r="U502" s="46">
        <f>IFERROR(Y369*1,"0")+IFERROR(Y370*1,"0")+IFERROR(Y374*1,"0")+IFERROR(Y375*1,"0")+IFERROR(Y379*1,"0")+IFERROR(Y380*1,"0")</f>
        <v>0</v>
      </c>
      <c r="V502" s="46">
        <f>IFERROR(Y386*1,"0")+IFERROR(Y387*1,"0")+IFERROR(Y388*1,"0")+IFERROR(Y389*1,"0")+IFERROR(Y390*1,"0")+IFERROR(Y391*1,"0")+IFERROR(Y392*1,"0")+IFERROR(Y393*1,"0")+IFERROR(Y394*1,"0")+IFERROR(Y395*1,"0")+IFERROR(Y399*1,"0")+IFERROR(Y400*1,"0")</f>
        <v>32.400000000000006</v>
      </c>
      <c r="W502" s="46">
        <f>IFERROR(Y405*1,"0")+IFERROR(Y409*1,"0")+IFERROR(Y410*1,"0")+IFERROR(Y411*1,"0")+IFERROR(Y412*1,"0")</f>
        <v>21.6</v>
      </c>
      <c r="X502" s="46">
        <f>IFERROR(Y417*1,"0")</f>
        <v>0</v>
      </c>
      <c r="Y502" s="46">
        <f>IFERROR(Y423*1,"0")+IFERROR(Y424*1,"0")+IFERROR(Y425*1,"0")+IFERROR(Y426*1,"0")+IFERROR(Y427*1,"0")+IFERROR(Y428*1,"0")+IFERROR(Y429*1,"0")+IFERROR(Y430*1,"0")+IFERROR(Y431*1,"0")+IFERROR(Y432*1,"0")+IFERROR(Y433*1,"0")+IFERROR(Y434*1,"0")+IFERROR(Y438*1,"0")+IFERROR(Y439*1,"0")+IFERROR(Y440*1,"0")+IFERROR(Y444*1,"0")+IFERROR(Y445*1,"0")+IFERROR(Y446*1,"0")+IFERROR(Y447*1,"0")+IFERROR(Y448*1,"0")+IFERROR(Y449*1,"0")+IFERROR(Y453*1,"0")+IFERROR(Y454*1,"0")+IFERROR(Y455*1,"0")</f>
        <v>855.3599999999999</v>
      </c>
      <c r="Z502" s="46">
        <f>IFERROR(Y461*1,"0")+IFERROR(Y462*1,"0")+IFERROR(Y463*1,"0")+IFERROR(Y464*1,"0")+IFERROR(Y468*1,"0")+IFERROR(Y469*1,"0")+IFERROR(Y470*1,"0")+IFERROR(Y474*1,"0")+IFERROR(Y475*1,"0")+IFERROR(Y479*1,"0")+IFERROR(Y483*1,"0")+IFERROR(Y484*1,"0")</f>
        <v>48</v>
      </c>
      <c r="AA502" s="46">
        <f>IFERROR(Y489*1,"0")</f>
        <v>0</v>
      </c>
      <c r="AB502" s="52"/>
      <c r="AC502" s="52"/>
      <c r="AF502" s="538"/>
    </row>
  </sheetData>
  <sheetProtection algorithmName="SHA-512" hashValue="rh/rWn3n0ymtA16iXCK+MMTA2Ti3/CwII2jZnxTIOTdnLT0S2gWLhVRehql6IovAI2+PQY61sQVl6PSBTujamQ==" saltValue="6fi2XZDTVSUBG7TAm3oltw==" spinCount="100000" sheet="1" objects="1" scenarios="1" sort="0" autoFilter="0" pivotTables="0"/>
  <autoFilter ref="A18:AF49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85"/>
        <filter val="10,50"/>
        <filter val="10,80"/>
        <filter val="100,00"/>
        <filter val="102,27"/>
        <filter val="2 108,30"/>
        <filter val="2 220,27"/>
        <filter val="2 320,27"/>
        <filter val="20,00"/>
        <filter val="200,00"/>
        <filter val="210,80"/>
        <filter val="250,00"/>
        <filter val="260,00"/>
        <filter val="27,00"/>
        <filter val="28,69"/>
        <filter val="3,33"/>
        <filter val="3,70"/>
        <filter val="30,00"/>
        <filter val="322,40"/>
        <filter val="33,33"/>
        <filter val="4"/>
        <filter val="40,00"/>
        <filter val="47,35"/>
        <filter val="48,15"/>
        <filter val="5,00"/>
        <filter val="5,56"/>
        <filter val="50,00"/>
        <filter val="500,00"/>
        <filter val="540,00"/>
        <filter val="6,00"/>
        <filter val="60,00"/>
        <filter val="7,69"/>
        <filter val="9,47"/>
        <filter val="90,00"/>
      </filters>
    </filterColumn>
    <filterColumn colId="29" showButton="0"/>
    <filterColumn colId="30" showButton="0"/>
  </autoFilter>
  <mergeCells count="880">
    <mergeCell ref="D60:E60"/>
    <mergeCell ref="P73:T73"/>
    <mergeCell ref="P244:T244"/>
    <mergeCell ref="D187:E187"/>
    <mergeCell ref="A361:O362"/>
    <mergeCell ref="D423:E423"/>
    <mergeCell ref="P302:T302"/>
    <mergeCell ref="D410:E410"/>
    <mergeCell ref="P451:V451"/>
    <mergeCell ref="A368:Z368"/>
    <mergeCell ref="A77:O78"/>
    <mergeCell ref="P81:T81"/>
    <mergeCell ref="P116:T116"/>
    <mergeCell ref="D445:E445"/>
    <mergeCell ref="P150:V150"/>
    <mergeCell ref="P326:V326"/>
    <mergeCell ref="P393:T393"/>
    <mergeCell ref="P72:T72"/>
    <mergeCell ref="P75:T75"/>
    <mergeCell ref="P146:T146"/>
    <mergeCell ref="H9:I9"/>
    <mergeCell ref="A49:Z49"/>
    <mergeCell ref="P24:V24"/>
    <mergeCell ref="A490:O491"/>
    <mergeCell ref="P89:V89"/>
    <mergeCell ref="P211:V211"/>
    <mergeCell ref="P389:T389"/>
    <mergeCell ref="A334:Z334"/>
    <mergeCell ref="A383:Z383"/>
    <mergeCell ref="P454:T454"/>
    <mergeCell ref="P220:T220"/>
    <mergeCell ref="A65:Z65"/>
    <mergeCell ref="D312:E312"/>
    <mergeCell ref="P391:T391"/>
    <mergeCell ref="A363:Z363"/>
    <mergeCell ref="D426:E426"/>
    <mergeCell ref="A216:O217"/>
    <mergeCell ref="P86:T86"/>
    <mergeCell ref="D205:E205"/>
    <mergeCell ref="A378:Z378"/>
    <mergeCell ref="P455:T455"/>
    <mergeCell ref="P275:T275"/>
    <mergeCell ref="P466:V466"/>
    <mergeCell ref="B17:B18"/>
    <mergeCell ref="R1:T1"/>
    <mergeCell ref="P172:T172"/>
    <mergeCell ref="P28:T28"/>
    <mergeCell ref="A351:O352"/>
    <mergeCell ref="P221:T221"/>
    <mergeCell ref="P392:T392"/>
    <mergeCell ref="P215:T215"/>
    <mergeCell ref="P386:T386"/>
    <mergeCell ref="V499:X499"/>
    <mergeCell ref="A381:O382"/>
    <mergeCell ref="P165:T165"/>
    <mergeCell ref="P432:T432"/>
    <mergeCell ref="A89:O90"/>
    <mergeCell ref="P30:T30"/>
    <mergeCell ref="D73:E73"/>
    <mergeCell ref="P77:V77"/>
    <mergeCell ref="P402:V402"/>
    <mergeCell ref="P290:T290"/>
    <mergeCell ref="P377:V377"/>
    <mergeCell ref="A258:Z258"/>
    <mergeCell ref="P230:V230"/>
    <mergeCell ref="A63:O64"/>
    <mergeCell ref="P168:V168"/>
    <mergeCell ref="A234:O235"/>
    <mergeCell ref="D479:E479"/>
    <mergeCell ref="P143:V143"/>
    <mergeCell ref="P441:V441"/>
    <mergeCell ref="D131:E131"/>
    <mergeCell ref="A266:Z266"/>
    <mergeCell ref="A437:Z437"/>
    <mergeCell ref="P235:V235"/>
    <mergeCell ref="P477:V477"/>
    <mergeCell ref="A358:Z358"/>
    <mergeCell ref="D289:E289"/>
    <mergeCell ref="D411:E411"/>
    <mergeCell ref="P160:T160"/>
    <mergeCell ref="P209:T209"/>
    <mergeCell ref="P147:T147"/>
    <mergeCell ref="A385:Z385"/>
    <mergeCell ref="P445:T445"/>
    <mergeCell ref="P472:V472"/>
    <mergeCell ref="D470:E470"/>
    <mergeCell ref="D417:E417"/>
    <mergeCell ref="A401:O402"/>
    <mergeCell ref="P396:V396"/>
    <mergeCell ref="D245:E245"/>
    <mergeCell ref="A282:Z282"/>
    <mergeCell ref="D301:E301"/>
    <mergeCell ref="P56:T56"/>
    <mergeCell ref="V10:W10"/>
    <mergeCell ref="D195:E195"/>
    <mergeCell ref="P252:T252"/>
    <mergeCell ref="D360:E360"/>
    <mergeCell ref="A124:Z124"/>
    <mergeCell ref="S500:S501"/>
    <mergeCell ref="A173:O174"/>
    <mergeCell ref="P379:T379"/>
    <mergeCell ref="A422:Z422"/>
    <mergeCell ref="P170:T170"/>
    <mergeCell ref="D431:E431"/>
    <mergeCell ref="A471:O472"/>
    <mergeCell ref="P468:T468"/>
    <mergeCell ref="D474:E474"/>
    <mergeCell ref="I500:I501"/>
    <mergeCell ref="K500:K501"/>
    <mergeCell ref="D66:E66"/>
    <mergeCell ref="P316:T316"/>
    <mergeCell ref="D126:E126"/>
    <mergeCell ref="D197:E197"/>
    <mergeCell ref="D253:E253"/>
    <mergeCell ref="D53:E53"/>
    <mergeCell ref="A84:Z84"/>
    <mergeCell ref="W17:W18"/>
    <mergeCell ref="A50:Z50"/>
    <mergeCell ref="P96:V96"/>
    <mergeCell ref="P90:V90"/>
    <mergeCell ref="P332:V332"/>
    <mergeCell ref="P217:V217"/>
    <mergeCell ref="A213:Z213"/>
    <mergeCell ref="A384:Z384"/>
    <mergeCell ref="A151:Z151"/>
    <mergeCell ref="P237:T237"/>
    <mergeCell ref="P158:T158"/>
    <mergeCell ref="P329:T329"/>
    <mergeCell ref="P118:V118"/>
    <mergeCell ref="P95:T95"/>
    <mergeCell ref="P331:T331"/>
    <mergeCell ref="P42:T42"/>
    <mergeCell ref="D290:E290"/>
    <mergeCell ref="D94:E94"/>
    <mergeCell ref="P259:T259"/>
    <mergeCell ref="P148:T148"/>
    <mergeCell ref="A47:O48"/>
    <mergeCell ref="A96:O97"/>
    <mergeCell ref="D354:E354"/>
    <mergeCell ref="P35:V35"/>
    <mergeCell ref="C499:H499"/>
    <mergeCell ref="A376:O377"/>
    <mergeCell ref="A321:Z321"/>
    <mergeCell ref="D142:E142"/>
    <mergeCell ref="D7:M7"/>
    <mergeCell ref="A373:Z373"/>
    <mergeCell ref="P92:T92"/>
    <mergeCell ref="A152:Z152"/>
    <mergeCell ref="P156:V156"/>
    <mergeCell ref="P327:V327"/>
    <mergeCell ref="P394:T394"/>
    <mergeCell ref="T499:U499"/>
    <mergeCell ref="D302:E302"/>
    <mergeCell ref="D429:E429"/>
    <mergeCell ref="P29:T29"/>
    <mergeCell ref="P100:T100"/>
    <mergeCell ref="D81:E81"/>
    <mergeCell ref="P94:T94"/>
    <mergeCell ref="D208:E208"/>
    <mergeCell ref="D8:M8"/>
    <mergeCell ref="D379:E379"/>
    <mergeCell ref="A211:O212"/>
    <mergeCell ref="P485:V485"/>
    <mergeCell ref="D300:E300"/>
    <mergeCell ref="H1:Q1"/>
    <mergeCell ref="P480:V480"/>
    <mergeCell ref="P280:V280"/>
    <mergeCell ref="A99:Z99"/>
    <mergeCell ref="D214:E214"/>
    <mergeCell ref="D284:E284"/>
    <mergeCell ref="P246:V246"/>
    <mergeCell ref="P120:T120"/>
    <mergeCell ref="D259:E259"/>
    <mergeCell ref="D28:E28"/>
    <mergeCell ref="P405:T405"/>
    <mergeCell ref="D432:E432"/>
    <mergeCell ref="D92:E92"/>
    <mergeCell ref="D55:E55"/>
    <mergeCell ref="D30:E30"/>
    <mergeCell ref="P171:T171"/>
    <mergeCell ref="P242:T242"/>
    <mergeCell ref="P340:V340"/>
    <mergeCell ref="D67:E67"/>
    <mergeCell ref="D5:E5"/>
    <mergeCell ref="A140:Z140"/>
    <mergeCell ref="D303:E303"/>
    <mergeCell ref="A238:O239"/>
    <mergeCell ref="P453:T453"/>
    <mergeCell ref="H500:H501"/>
    <mergeCell ref="A332:O333"/>
    <mergeCell ref="J500:J501"/>
    <mergeCell ref="P177:V177"/>
    <mergeCell ref="P264:V264"/>
    <mergeCell ref="A396:O397"/>
    <mergeCell ref="A45:Z45"/>
    <mergeCell ref="A287:Z287"/>
    <mergeCell ref="A343:Z343"/>
    <mergeCell ref="A458:Z458"/>
    <mergeCell ref="A452:Z452"/>
    <mergeCell ref="P333:V333"/>
    <mergeCell ref="D316:E316"/>
    <mergeCell ref="A218:Z218"/>
    <mergeCell ref="D387:E387"/>
    <mergeCell ref="P400:T400"/>
    <mergeCell ref="D210:E210"/>
    <mergeCell ref="D308:E308"/>
    <mergeCell ref="D87:E87"/>
    <mergeCell ref="P166:T166"/>
    <mergeCell ref="D147:E147"/>
    <mergeCell ref="P188:V188"/>
    <mergeCell ref="D209:E209"/>
    <mergeCell ref="D274:E274"/>
    <mergeCell ref="P464:T464"/>
    <mergeCell ref="A485:O486"/>
    <mergeCell ref="D224:E224"/>
    <mergeCell ref="P103:T103"/>
    <mergeCell ref="P474:T474"/>
    <mergeCell ref="P268:T268"/>
    <mergeCell ref="D1:F1"/>
    <mergeCell ref="A71:Z71"/>
    <mergeCell ref="A456:O457"/>
    <mergeCell ref="P111:V111"/>
    <mergeCell ref="A307:Z307"/>
    <mergeCell ref="J17:J18"/>
    <mergeCell ref="L17:L18"/>
    <mergeCell ref="P48:V48"/>
    <mergeCell ref="P426:T426"/>
    <mergeCell ref="Q9:R9"/>
    <mergeCell ref="Q11:R11"/>
    <mergeCell ref="P205:T205"/>
    <mergeCell ref="D260:E260"/>
    <mergeCell ref="D322:E322"/>
    <mergeCell ref="D453:E453"/>
    <mergeCell ref="A6:C6"/>
    <mergeCell ref="D309:E309"/>
    <mergeCell ref="D113:E113"/>
    <mergeCell ref="P490:V490"/>
    <mergeCell ref="A342:Z342"/>
    <mergeCell ref="P192:T192"/>
    <mergeCell ref="Y500:Y501"/>
    <mergeCell ref="P277:V277"/>
    <mergeCell ref="D100:E100"/>
    <mergeCell ref="P113:T113"/>
    <mergeCell ref="P284:T284"/>
    <mergeCell ref="P17:T18"/>
    <mergeCell ref="P131:T131"/>
    <mergeCell ref="D108:E108"/>
    <mergeCell ref="A117:O118"/>
    <mergeCell ref="P52:T52"/>
    <mergeCell ref="I17:I18"/>
    <mergeCell ref="D141:E141"/>
    <mergeCell ref="D135:E135"/>
    <mergeCell ref="D72:E72"/>
    <mergeCell ref="X500:X501"/>
    <mergeCell ref="P276:V276"/>
    <mergeCell ref="Z500:Z501"/>
    <mergeCell ref="P270:V270"/>
    <mergeCell ref="P312:T312"/>
    <mergeCell ref="P36:V36"/>
    <mergeCell ref="A219:Z219"/>
    <mergeCell ref="AA500:AA501"/>
    <mergeCell ref="P428:T428"/>
    <mergeCell ref="P194:T194"/>
    <mergeCell ref="P250:T250"/>
    <mergeCell ref="D158:E158"/>
    <mergeCell ref="A167:O168"/>
    <mergeCell ref="D229:E229"/>
    <mergeCell ref="D400:E400"/>
    <mergeCell ref="P479:T479"/>
    <mergeCell ref="D329:E329"/>
    <mergeCell ref="P187:T187"/>
    <mergeCell ref="D375:E375"/>
    <mergeCell ref="D369:E369"/>
    <mergeCell ref="P423:T423"/>
    <mergeCell ref="P223:T223"/>
    <mergeCell ref="A480:O481"/>
    <mergeCell ref="P350:T350"/>
    <mergeCell ref="P429:T429"/>
    <mergeCell ref="D160:E160"/>
    <mergeCell ref="A319:O320"/>
    <mergeCell ref="A246:O247"/>
    <mergeCell ref="P295:V295"/>
    <mergeCell ref="P178:V178"/>
    <mergeCell ref="A177:O178"/>
    <mergeCell ref="P465:V465"/>
    <mergeCell ref="D88:E88"/>
    <mergeCell ref="P142:T142"/>
    <mergeCell ref="D26:E26"/>
    <mergeCell ref="D148:E148"/>
    <mergeCell ref="D324:E324"/>
    <mergeCell ref="A459:Z459"/>
    <mergeCell ref="P55:T55"/>
    <mergeCell ref="D115:E115"/>
    <mergeCell ref="D311:E311"/>
    <mergeCell ref="P182:T182"/>
    <mergeCell ref="D454:E454"/>
    <mergeCell ref="D391:E391"/>
    <mergeCell ref="P199:V199"/>
    <mergeCell ref="P424:T424"/>
    <mergeCell ref="D409:E409"/>
    <mergeCell ref="A443:Z443"/>
    <mergeCell ref="P380:T380"/>
    <mergeCell ref="P229:T229"/>
    <mergeCell ref="D125:E125"/>
    <mergeCell ref="P204:T204"/>
    <mergeCell ref="P375:T375"/>
    <mergeCell ref="P446:T446"/>
    <mergeCell ref="P299:T299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P127:V127"/>
    <mergeCell ref="A123:Z123"/>
    <mergeCell ref="D390:E390"/>
    <mergeCell ref="P53:T53"/>
    <mergeCell ref="A183:O184"/>
    <mergeCell ref="D161:E161"/>
    <mergeCell ref="P289:T289"/>
    <mergeCell ref="D52:E52"/>
    <mergeCell ref="D27:E27"/>
    <mergeCell ref="P15:T16"/>
    <mergeCell ref="A69:O70"/>
    <mergeCell ref="P210:T210"/>
    <mergeCell ref="P308:T308"/>
    <mergeCell ref="P427:T427"/>
    <mergeCell ref="D93:E93"/>
    <mergeCell ref="D220:E220"/>
    <mergeCell ref="P469:T469"/>
    <mergeCell ref="P491:V491"/>
    <mergeCell ref="A5:C5"/>
    <mergeCell ref="P418:V418"/>
    <mergeCell ref="A408:Z408"/>
    <mergeCell ref="A473:Z473"/>
    <mergeCell ref="P64:V64"/>
    <mergeCell ref="P362:V362"/>
    <mergeCell ref="D166:E166"/>
    <mergeCell ref="D337:E337"/>
    <mergeCell ref="D464:E464"/>
    <mergeCell ref="P128:V128"/>
    <mergeCell ref="A17:A18"/>
    <mergeCell ref="K17:K18"/>
    <mergeCell ref="P195:T195"/>
    <mergeCell ref="C17:C18"/>
    <mergeCell ref="P300:T300"/>
    <mergeCell ref="P431:T431"/>
    <mergeCell ref="D103:E103"/>
    <mergeCell ref="A487:Z487"/>
    <mergeCell ref="P66:T66"/>
    <mergeCell ref="D9:E9"/>
    <mergeCell ref="P197:T197"/>
    <mergeCell ref="F9:G9"/>
    <mergeCell ref="R500:R501"/>
    <mergeCell ref="A406:O407"/>
    <mergeCell ref="P238:V238"/>
    <mergeCell ref="P68:T68"/>
    <mergeCell ref="A418:O419"/>
    <mergeCell ref="A356:O357"/>
    <mergeCell ref="P82:V82"/>
    <mergeCell ref="A134:Z134"/>
    <mergeCell ref="A265:Z265"/>
    <mergeCell ref="P303:T303"/>
    <mergeCell ref="P486:V486"/>
    <mergeCell ref="D330:E330"/>
    <mergeCell ref="A421:Z421"/>
    <mergeCell ref="A98:Z98"/>
    <mergeCell ref="P306:V306"/>
    <mergeCell ref="D350:E350"/>
    <mergeCell ref="P110:V110"/>
    <mergeCell ref="D325:E325"/>
    <mergeCell ref="P208:T208"/>
    <mergeCell ref="A398:Z398"/>
    <mergeCell ref="A132:O133"/>
    <mergeCell ref="D116:E116"/>
    <mergeCell ref="D162:E162"/>
    <mergeCell ref="A335:Z335"/>
    <mergeCell ref="P497:V497"/>
    <mergeCell ref="P435:V435"/>
    <mergeCell ref="M500:M501"/>
    <mergeCell ref="P263:V263"/>
    <mergeCell ref="O500:O501"/>
    <mergeCell ref="D251:E251"/>
    <mergeCell ref="A12:M12"/>
    <mergeCell ref="A180:Z180"/>
    <mergeCell ref="A240:Z240"/>
    <mergeCell ref="A482:Z482"/>
    <mergeCell ref="A416:Z416"/>
    <mergeCell ref="P200:V200"/>
    <mergeCell ref="P74:T74"/>
    <mergeCell ref="A19:Z19"/>
    <mergeCell ref="A190:Z190"/>
    <mergeCell ref="P436:V436"/>
    <mergeCell ref="D182:E182"/>
    <mergeCell ref="P310:T310"/>
    <mergeCell ref="A14:M14"/>
    <mergeCell ref="D109:E109"/>
    <mergeCell ref="P163:T163"/>
    <mergeCell ref="A353:Z353"/>
    <mergeCell ref="D345:E345"/>
    <mergeCell ref="A280:O281"/>
    <mergeCell ref="T5:U5"/>
    <mergeCell ref="P76:T76"/>
    <mergeCell ref="V5:W5"/>
    <mergeCell ref="P203:T203"/>
    <mergeCell ref="D46:E46"/>
    <mergeCell ref="P374:T374"/>
    <mergeCell ref="D40:E40"/>
    <mergeCell ref="D233:E233"/>
    <mergeCell ref="A295:O296"/>
    <mergeCell ref="P212:V212"/>
    <mergeCell ref="D338:E338"/>
    <mergeCell ref="P51:T51"/>
    <mergeCell ref="P26:T26"/>
    <mergeCell ref="P58:V58"/>
    <mergeCell ref="A13:M13"/>
    <mergeCell ref="A230:O231"/>
    <mergeCell ref="A119:Z119"/>
    <mergeCell ref="D61:E61"/>
    <mergeCell ref="P115:T115"/>
    <mergeCell ref="P231:V231"/>
    <mergeCell ref="A15:M15"/>
    <mergeCell ref="D254:E254"/>
    <mergeCell ref="A367:Z367"/>
    <mergeCell ref="D346:E346"/>
    <mergeCell ref="D469:E469"/>
    <mergeCell ref="Q8:R8"/>
    <mergeCell ref="P311:T311"/>
    <mergeCell ref="P267:T267"/>
    <mergeCell ref="P438:T438"/>
    <mergeCell ref="D444:E444"/>
    <mergeCell ref="D275:E275"/>
    <mergeCell ref="P83:V83"/>
    <mergeCell ref="A79:Z79"/>
    <mergeCell ref="A82:O83"/>
    <mergeCell ref="T6:U9"/>
    <mergeCell ref="P425:T425"/>
    <mergeCell ref="P319:V319"/>
    <mergeCell ref="Q10:R10"/>
    <mergeCell ref="D41:E41"/>
    <mergeCell ref="P256:V256"/>
    <mergeCell ref="A37:Z37"/>
    <mergeCell ref="P149:V149"/>
    <mergeCell ref="A145:Z145"/>
    <mergeCell ref="P320:V320"/>
    <mergeCell ref="P314:V314"/>
    <mergeCell ref="A139:Z139"/>
    <mergeCell ref="A272:Z272"/>
    <mergeCell ref="P387:T387"/>
    <mergeCell ref="Q500:Q501"/>
    <mergeCell ref="P489:T489"/>
    <mergeCell ref="D74:E74"/>
    <mergeCell ref="P87:T87"/>
    <mergeCell ref="D130:E130"/>
    <mergeCell ref="D68:E68"/>
    <mergeCell ref="P245:T245"/>
    <mergeCell ref="D424:E424"/>
    <mergeCell ref="P224:T224"/>
    <mergeCell ref="A285:O286"/>
    <mergeCell ref="P322:T322"/>
    <mergeCell ref="P260:T260"/>
    <mergeCell ref="D399:E399"/>
    <mergeCell ref="P309:T309"/>
    <mergeCell ref="P88:T88"/>
    <mergeCell ref="D172:E172"/>
    <mergeCell ref="P324:T324"/>
    <mergeCell ref="D463:E463"/>
    <mergeCell ref="A143:O144"/>
    <mergeCell ref="A199:O200"/>
    <mergeCell ref="A270:O271"/>
    <mergeCell ref="A441:O442"/>
    <mergeCell ref="A435:O436"/>
    <mergeCell ref="P313:V313"/>
    <mergeCell ref="D500:D501"/>
    <mergeCell ref="J9:M9"/>
    <mergeCell ref="P440:T440"/>
    <mergeCell ref="F500:F501"/>
    <mergeCell ref="L500:L501"/>
    <mergeCell ref="D348:E348"/>
    <mergeCell ref="D62:E62"/>
    <mergeCell ref="P141:T141"/>
    <mergeCell ref="D56:E56"/>
    <mergeCell ref="D193:E193"/>
    <mergeCell ref="P206:T206"/>
    <mergeCell ref="P233:T233"/>
    <mergeCell ref="P448:T448"/>
    <mergeCell ref="D176:E176"/>
    <mergeCell ref="P304:T304"/>
    <mergeCell ref="D114:E114"/>
    <mergeCell ref="P155:V155"/>
    <mergeCell ref="D347:E347"/>
    <mergeCell ref="D412:E412"/>
    <mergeCell ref="D51:E51"/>
    <mergeCell ref="A365:O366"/>
    <mergeCell ref="D349:E349"/>
    <mergeCell ref="A38:Z38"/>
    <mergeCell ref="P207:T207"/>
    <mergeCell ref="P457:V457"/>
    <mergeCell ref="D203:E203"/>
    <mergeCell ref="D374:E374"/>
    <mergeCell ref="P159:T159"/>
    <mergeCell ref="P330:T330"/>
    <mergeCell ref="D267:E267"/>
    <mergeCell ref="A276:O277"/>
    <mergeCell ref="P395:T395"/>
    <mergeCell ref="D438:E438"/>
    <mergeCell ref="D425:E425"/>
    <mergeCell ref="D359:E359"/>
    <mergeCell ref="D447:E447"/>
    <mergeCell ref="P364:T364"/>
    <mergeCell ref="P406:V406"/>
    <mergeCell ref="P317:T317"/>
    <mergeCell ref="D323:E323"/>
    <mergeCell ref="D223:E223"/>
    <mergeCell ref="D279:E279"/>
    <mergeCell ref="A263:O264"/>
    <mergeCell ref="D394:E394"/>
    <mergeCell ref="I499:S499"/>
    <mergeCell ref="H17:H18"/>
    <mergeCell ref="P261:T261"/>
    <mergeCell ref="P161:T161"/>
    <mergeCell ref="D204:E204"/>
    <mergeCell ref="P388:T388"/>
    <mergeCell ref="D198:E198"/>
    <mergeCell ref="D269:E269"/>
    <mergeCell ref="D440:E440"/>
    <mergeCell ref="P104:V104"/>
    <mergeCell ref="D489:E489"/>
    <mergeCell ref="D427:E427"/>
    <mergeCell ref="P27:T27"/>
    <mergeCell ref="D75:E75"/>
    <mergeCell ref="P154:T154"/>
    <mergeCell ref="P325:T325"/>
    <mergeCell ref="D206:E206"/>
    <mergeCell ref="P247:V247"/>
    <mergeCell ref="P390:T390"/>
    <mergeCell ref="D298:E298"/>
    <mergeCell ref="D181:E181"/>
    <mergeCell ref="P105:V105"/>
    <mergeCell ref="P366:V366"/>
    <mergeCell ref="D446:E446"/>
    <mergeCell ref="H10:M10"/>
    <mergeCell ref="AA17:AA18"/>
    <mergeCell ref="AC17:AC18"/>
    <mergeCell ref="P108:T108"/>
    <mergeCell ref="P279:T279"/>
    <mergeCell ref="D393:E393"/>
    <mergeCell ref="A420:Z420"/>
    <mergeCell ref="P254:T254"/>
    <mergeCell ref="P251:T251"/>
    <mergeCell ref="A104:O105"/>
    <mergeCell ref="A288:Z288"/>
    <mergeCell ref="P318:T318"/>
    <mergeCell ref="AB17:AB18"/>
    <mergeCell ref="P44:V44"/>
    <mergeCell ref="P214:T214"/>
    <mergeCell ref="P62:T62"/>
    <mergeCell ref="P181:T181"/>
    <mergeCell ref="D29:E29"/>
    <mergeCell ref="P344:T344"/>
    <mergeCell ref="A20:Z20"/>
    <mergeCell ref="P371:V371"/>
    <mergeCell ref="D252:E252"/>
    <mergeCell ref="A31:O32"/>
    <mergeCell ref="N17:N18"/>
    <mergeCell ref="V6:W9"/>
    <mergeCell ref="T500:T501"/>
    <mergeCell ref="P109:T109"/>
    <mergeCell ref="A59:Z59"/>
    <mergeCell ref="P234:V234"/>
    <mergeCell ref="A155:O156"/>
    <mergeCell ref="D186:E186"/>
    <mergeCell ref="P274:T274"/>
    <mergeCell ref="P345:T345"/>
    <mergeCell ref="D364:E364"/>
    <mergeCell ref="D484:E484"/>
    <mergeCell ref="P222:T222"/>
    <mergeCell ref="P22:T22"/>
    <mergeCell ref="P193:T193"/>
    <mergeCell ref="P40:T40"/>
    <mergeCell ref="D428:E428"/>
    <mergeCell ref="E500:E501"/>
    <mergeCell ref="G500:G501"/>
    <mergeCell ref="P80:T80"/>
    <mergeCell ref="D194:E194"/>
    <mergeCell ref="Z17:Z18"/>
    <mergeCell ref="P173:V173"/>
    <mergeCell ref="P271:V271"/>
    <mergeCell ref="A283:Z283"/>
    <mergeCell ref="H5:M5"/>
    <mergeCell ref="P31:V31"/>
    <mergeCell ref="D146:E146"/>
    <mergeCell ref="P225:T225"/>
    <mergeCell ref="D317:E317"/>
    <mergeCell ref="D6:M6"/>
    <mergeCell ref="A341:Z341"/>
    <mergeCell ref="D439:E439"/>
    <mergeCell ref="D304:E304"/>
    <mergeCell ref="G17:G18"/>
    <mergeCell ref="P57:V57"/>
    <mergeCell ref="A403:Z403"/>
    <mergeCell ref="D80:E80"/>
    <mergeCell ref="P121:V121"/>
    <mergeCell ref="P382:V382"/>
    <mergeCell ref="P357:V357"/>
    <mergeCell ref="A9:C9"/>
    <mergeCell ref="D294:E294"/>
    <mergeCell ref="P348:T348"/>
    <mergeCell ref="A127:O128"/>
    <mergeCell ref="P255:V255"/>
    <mergeCell ref="P301:T301"/>
    <mergeCell ref="P34:T34"/>
    <mergeCell ref="D86:E86"/>
    <mergeCell ref="P461:T461"/>
    <mergeCell ref="A492:O497"/>
    <mergeCell ref="A85:Z85"/>
    <mergeCell ref="P162:T162"/>
    <mergeCell ref="A278:Z278"/>
    <mergeCell ref="P227:T227"/>
    <mergeCell ref="P475:T475"/>
    <mergeCell ref="P93:T93"/>
    <mergeCell ref="P226:T226"/>
    <mergeCell ref="P164:T164"/>
    <mergeCell ref="D207:E207"/>
    <mergeCell ref="P269:T269"/>
    <mergeCell ref="P462:T462"/>
    <mergeCell ref="D299:E299"/>
    <mergeCell ref="D370:E370"/>
    <mergeCell ref="D222:E222"/>
    <mergeCell ref="P476:V476"/>
    <mergeCell ref="P399:T399"/>
    <mergeCell ref="P184:V184"/>
    <mergeCell ref="A450:O451"/>
    <mergeCell ref="P413:V413"/>
    <mergeCell ref="D159:E159"/>
    <mergeCell ref="P407:V407"/>
    <mergeCell ref="A232:Z232"/>
    <mergeCell ref="V500:V501"/>
    <mergeCell ref="A169:Z169"/>
    <mergeCell ref="P471:V471"/>
    <mergeCell ref="A467:Z467"/>
    <mergeCell ref="P130:T130"/>
    <mergeCell ref="D136:E136"/>
    <mergeCell ref="P46:T46"/>
    <mergeCell ref="D434:E434"/>
    <mergeCell ref="D154:E154"/>
    <mergeCell ref="D225:E225"/>
    <mergeCell ref="P409:T409"/>
    <mergeCell ref="D461:E461"/>
    <mergeCell ref="P61:T61"/>
    <mergeCell ref="A273:Z273"/>
    <mergeCell ref="P359:T359"/>
    <mergeCell ref="D292:E292"/>
    <mergeCell ref="A305:O306"/>
    <mergeCell ref="P346:T346"/>
    <mergeCell ref="A476:O477"/>
    <mergeCell ref="D227:E227"/>
    <mergeCell ref="P125:T125"/>
    <mergeCell ref="D202:E202"/>
    <mergeCell ref="A413:O414"/>
    <mergeCell ref="A179:Z179"/>
    <mergeCell ref="A465:O466"/>
    <mergeCell ref="P323:T323"/>
    <mergeCell ref="U500:U501"/>
    <mergeCell ref="P70:V70"/>
    <mergeCell ref="A91:Z91"/>
    <mergeCell ref="A460:Z460"/>
    <mergeCell ref="P32:V32"/>
    <mergeCell ref="Q13:R13"/>
    <mergeCell ref="P97:V97"/>
    <mergeCell ref="P401:V401"/>
    <mergeCell ref="D318:E318"/>
    <mergeCell ref="P339:V339"/>
    <mergeCell ref="D389:E389"/>
    <mergeCell ref="P47:V47"/>
    <mergeCell ref="P176:T176"/>
    <mergeCell ref="P114:T114"/>
    <mergeCell ref="P241:T241"/>
    <mergeCell ref="P41:T41"/>
    <mergeCell ref="P483:T483"/>
    <mergeCell ref="D22:E22"/>
    <mergeCell ref="A35:O36"/>
    <mergeCell ref="A157:Z157"/>
    <mergeCell ref="A328:Z328"/>
    <mergeCell ref="P470:T470"/>
    <mergeCell ref="P492:V492"/>
    <mergeCell ref="P286:V286"/>
    <mergeCell ref="Z499:AA499"/>
    <mergeCell ref="M17:M18"/>
    <mergeCell ref="A339:O340"/>
    <mergeCell ref="O17:O18"/>
    <mergeCell ref="P336:T336"/>
    <mergeCell ref="P174:V174"/>
    <mergeCell ref="A248:Z248"/>
    <mergeCell ref="P430:T430"/>
    <mergeCell ref="P494:V494"/>
    <mergeCell ref="A175:Z175"/>
    <mergeCell ref="A297:Z297"/>
    <mergeCell ref="P102:T102"/>
    <mergeCell ref="P417:T417"/>
    <mergeCell ref="P481:V481"/>
    <mergeCell ref="P189:V189"/>
    <mergeCell ref="A185:Z185"/>
    <mergeCell ref="P196:T196"/>
    <mergeCell ref="P456:V456"/>
    <mergeCell ref="P281:V281"/>
    <mergeCell ref="A106:Z106"/>
    <mergeCell ref="D226:E226"/>
    <mergeCell ref="D164:E164"/>
    <mergeCell ref="P2:W3"/>
    <mergeCell ref="D462:E462"/>
    <mergeCell ref="A57:O58"/>
    <mergeCell ref="P298:T298"/>
    <mergeCell ref="P198:T198"/>
    <mergeCell ref="D241:E241"/>
    <mergeCell ref="P54:T54"/>
    <mergeCell ref="P347:T347"/>
    <mergeCell ref="P369:T369"/>
    <mergeCell ref="D228:E228"/>
    <mergeCell ref="A371:O372"/>
    <mergeCell ref="P412:T412"/>
    <mergeCell ref="D10:E10"/>
    <mergeCell ref="A23:O24"/>
    <mergeCell ref="F10:G10"/>
    <mergeCell ref="A121:O122"/>
    <mergeCell ref="D34:E34"/>
    <mergeCell ref="P135:T135"/>
    <mergeCell ref="P191:T191"/>
    <mergeCell ref="D243:E243"/>
    <mergeCell ref="P349:T349"/>
    <mergeCell ref="P78:V78"/>
    <mergeCell ref="P376:V376"/>
    <mergeCell ref="A201:Z201"/>
    <mergeCell ref="AD17:AF18"/>
    <mergeCell ref="P167:V167"/>
    <mergeCell ref="D101:E101"/>
    <mergeCell ref="D380:E380"/>
    <mergeCell ref="D76:E76"/>
    <mergeCell ref="F5:G5"/>
    <mergeCell ref="P117:V117"/>
    <mergeCell ref="P365:V365"/>
    <mergeCell ref="A488:Z488"/>
    <mergeCell ref="P144:V144"/>
    <mergeCell ref="A25:Z25"/>
    <mergeCell ref="P442:V442"/>
    <mergeCell ref="P67:T67"/>
    <mergeCell ref="D430:E430"/>
    <mergeCell ref="D455:E455"/>
    <mergeCell ref="P186:T186"/>
    <mergeCell ref="A236:Z236"/>
    <mergeCell ref="P253:T253"/>
    <mergeCell ref="D221:E221"/>
    <mergeCell ref="V11:W11"/>
    <mergeCell ref="D392:E392"/>
    <mergeCell ref="A326:O327"/>
    <mergeCell ref="D165:E165"/>
    <mergeCell ref="D475:E475"/>
    <mergeCell ref="P493:V493"/>
    <mergeCell ref="A112:Z112"/>
    <mergeCell ref="P137:V137"/>
    <mergeCell ref="A249:Z249"/>
    <mergeCell ref="P495:V495"/>
    <mergeCell ref="B500:B501"/>
    <mergeCell ref="P351:V351"/>
    <mergeCell ref="P239:V239"/>
    <mergeCell ref="A257:Z257"/>
    <mergeCell ref="P439:T439"/>
    <mergeCell ref="P262:T262"/>
    <mergeCell ref="P433:T433"/>
    <mergeCell ref="D170:E170"/>
    <mergeCell ref="D468:E468"/>
    <mergeCell ref="P337:T337"/>
    <mergeCell ref="D405:E405"/>
    <mergeCell ref="P484:T484"/>
    <mergeCell ref="A478:Z478"/>
    <mergeCell ref="P434:T434"/>
    <mergeCell ref="W500:W501"/>
    <mergeCell ref="P450:V450"/>
    <mergeCell ref="D196:E196"/>
    <mergeCell ref="P294:T294"/>
    <mergeCell ref="P419:V419"/>
    <mergeCell ref="Q5:R5"/>
    <mergeCell ref="F17:F18"/>
    <mergeCell ref="D120:E120"/>
    <mergeCell ref="P132:V132"/>
    <mergeCell ref="D242:E242"/>
    <mergeCell ref="A315:Z315"/>
    <mergeCell ref="P370:T370"/>
    <mergeCell ref="D107:E107"/>
    <mergeCell ref="D163:E163"/>
    <mergeCell ref="P291:T291"/>
    <mergeCell ref="P136:T136"/>
    <mergeCell ref="P305:V305"/>
    <mergeCell ref="D244:E244"/>
    <mergeCell ref="P228:T228"/>
    <mergeCell ref="D171:E171"/>
    <mergeCell ref="P355:T355"/>
    <mergeCell ref="P293:T293"/>
    <mergeCell ref="A149:O150"/>
    <mergeCell ref="D336:E336"/>
    <mergeCell ref="Q6:R6"/>
    <mergeCell ref="P243:T243"/>
    <mergeCell ref="P292:T292"/>
    <mergeCell ref="D102:E102"/>
    <mergeCell ref="A33:Z33"/>
    <mergeCell ref="D483:E483"/>
    <mergeCell ref="V12:W12"/>
    <mergeCell ref="D191:E191"/>
    <mergeCell ref="D262:E262"/>
    <mergeCell ref="P122:V122"/>
    <mergeCell ref="D433:E433"/>
    <mergeCell ref="P43:V43"/>
    <mergeCell ref="A39:Z39"/>
    <mergeCell ref="D237:E237"/>
    <mergeCell ref="P285:V285"/>
    <mergeCell ref="P60:T60"/>
    <mergeCell ref="D291:E291"/>
    <mergeCell ref="P397:V397"/>
    <mergeCell ref="D95:E95"/>
    <mergeCell ref="U17:V17"/>
    <mergeCell ref="Y17:Y18"/>
    <mergeCell ref="D331:E331"/>
    <mergeCell ref="P372:V372"/>
    <mergeCell ref="P449:T449"/>
    <mergeCell ref="P463:T463"/>
    <mergeCell ref="D449:E449"/>
    <mergeCell ref="A110:O111"/>
    <mergeCell ref="P107:T107"/>
    <mergeCell ref="P63:V63"/>
    <mergeCell ref="A8:C8"/>
    <mergeCell ref="P410:T410"/>
    <mergeCell ref="D355:E355"/>
    <mergeCell ref="P447:T447"/>
    <mergeCell ref="D293:E293"/>
    <mergeCell ref="P360:T360"/>
    <mergeCell ref="A153:Z153"/>
    <mergeCell ref="P138:V138"/>
    <mergeCell ref="D268:E268"/>
    <mergeCell ref="A137:O138"/>
    <mergeCell ref="D395:E395"/>
    <mergeCell ref="P216:V216"/>
    <mergeCell ref="P23:V23"/>
    <mergeCell ref="P381:V381"/>
    <mergeCell ref="D54:E54"/>
    <mergeCell ref="P101:T101"/>
    <mergeCell ref="D215:E215"/>
    <mergeCell ref="D386:E386"/>
    <mergeCell ref="A255:O256"/>
    <mergeCell ref="A313:O314"/>
    <mergeCell ref="P352:V352"/>
    <mergeCell ref="P354:T354"/>
    <mergeCell ref="A404:Z404"/>
    <mergeCell ref="D310:E310"/>
    <mergeCell ref="P496:V496"/>
    <mergeCell ref="A10:C10"/>
    <mergeCell ref="P126:T126"/>
    <mergeCell ref="P361:V361"/>
    <mergeCell ref="P69:V69"/>
    <mergeCell ref="P414:V414"/>
    <mergeCell ref="P500:P501"/>
    <mergeCell ref="A21:Z21"/>
    <mergeCell ref="A415:Z415"/>
    <mergeCell ref="A129:Z129"/>
    <mergeCell ref="D192:E192"/>
    <mergeCell ref="P296:V296"/>
    <mergeCell ref="D42:E42"/>
    <mergeCell ref="P356:V356"/>
    <mergeCell ref="A500:A501"/>
    <mergeCell ref="P338:T338"/>
    <mergeCell ref="D17:E18"/>
    <mergeCell ref="D344:E344"/>
    <mergeCell ref="C500:C501"/>
    <mergeCell ref="X17:X18"/>
    <mergeCell ref="A188:O189"/>
    <mergeCell ref="P202:T202"/>
    <mergeCell ref="D250:E250"/>
    <mergeCell ref="P444:T44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6 X40:X41 X52 X56 X62 X86 X88 X100 X102 X116 X120 X158 X160 X162 X164 X191:X194 X196:X198 X204:X205 X207 X209:X210 X214:X215 X228 X268:X269 X302 X304 X316:X317 X324 X337:X338 X344:X347 X354 X391 X423 X425 X428 X445:X446" xr:uid="{00000000-0002-0000-0000-000011000000}">
      <formula1>IF(AK26&gt;0,OR(X26=0,AND(IF(X26-AK26&gt;=0,TRUE,FALSE),X26&gt;0,IF(X26/H26=ROUND(X26/H26,0),TRUE,FALSE))),FALSE)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760</v>
      </c>
      <c r="H1" s="52"/>
    </row>
    <row r="3" spans="2:8" x14ac:dyDescent="0.2">
      <c r="B3" s="47" t="s">
        <v>761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762</v>
      </c>
      <c r="D6" s="47" t="s">
        <v>763</v>
      </c>
      <c r="E6" s="47"/>
    </row>
    <row r="8" spans="2:8" x14ac:dyDescent="0.2">
      <c r="B8" s="47" t="s">
        <v>19</v>
      </c>
      <c r="C8" s="47" t="s">
        <v>762</v>
      </c>
      <c r="D8" s="47"/>
      <c r="E8" s="47"/>
    </row>
    <row r="10" spans="2:8" x14ac:dyDescent="0.2">
      <c r="B10" s="47" t="s">
        <v>764</v>
      </c>
      <c r="C10" s="47"/>
      <c r="D10" s="47"/>
      <c r="E10" s="47"/>
    </row>
    <row r="11" spans="2:8" x14ac:dyDescent="0.2">
      <c r="B11" s="47" t="s">
        <v>765</v>
      </c>
      <c r="C11" s="47"/>
      <c r="D11" s="47"/>
      <c r="E11" s="47"/>
    </row>
    <row r="12" spans="2:8" x14ac:dyDescent="0.2">
      <c r="B12" s="47" t="s">
        <v>766</v>
      </c>
      <c r="C12" s="47"/>
      <c r="D12" s="47"/>
      <c r="E12" s="47"/>
    </row>
    <row r="13" spans="2:8" x14ac:dyDescent="0.2">
      <c r="B13" s="47" t="s">
        <v>767</v>
      </c>
      <c r="C13" s="47"/>
      <c r="D13" s="47"/>
      <c r="E13" s="47"/>
    </row>
    <row r="14" spans="2:8" x14ac:dyDescent="0.2">
      <c r="B14" s="47" t="s">
        <v>768</v>
      </c>
      <c r="C14" s="47"/>
      <c r="D14" s="47"/>
      <c r="E14" s="47"/>
    </row>
    <row r="15" spans="2:8" x14ac:dyDescent="0.2">
      <c r="B15" s="47" t="s">
        <v>769</v>
      </c>
      <c r="C15" s="47"/>
      <c r="D15" s="47"/>
      <c r="E15" s="47"/>
    </row>
    <row r="16" spans="2:8" x14ac:dyDescent="0.2">
      <c r="B16" s="47" t="s">
        <v>770</v>
      </c>
      <c r="C16" s="47"/>
      <c r="D16" s="47"/>
      <c r="E16" s="47"/>
    </row>
    <row r="17" spans="2:5" x14ac:dyDescent="0.2">
      <c r="B17" s="47" t="s">
        <v>771</v>
      </c>
      <c r="C17" s="47"/>
      <c r="D17" s="47"/>
      <c r="E17" s="47"/>
    </row>
    <row r="18" spans="2:5" x14ac:dyDescent="0.2">
      <c r="B18" s="47" t="s">
        <v>772</v>
      </c>
      <c r="C18" s="47"/>
      <c r="D18" s="47"/>
      <c r="E18" s="47"/>
    </row>
    <row r="19" spans="2:5" x14ac:dyDescent="0.2">
      <c r="B19" s="47" t="s">
        <v>773</v>
      </c>
      <c r="C19" s="47"/>
      <c r="D19" s="47"/>
      <c r="E19" s="47"/>
    </row>
    <row r="20" spans="2:5" x14ac:dyDescent="0.2">
      <c r="B20" s="47" t="s">
        <v>774</v>
      </c>
      <c r="C20" s="47"/>
      <c r="D20" s="47"/>
      <c r="E20" s="47"/>
    </row>
  </sheetData>
  <sheetProtection algorithmName="SHA-512" hashValue="REmaymTf6kQzrECrRinZPdp6rvnQHeFdDn1S62zY+nCsa3w2KJWuJbLCAm7A3Xlxjbh7mJKNCXNLcxxuDjt+AQ==" saltValue="K+RcEboSegwbQL7PUluG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2025-10-23T11:15:09Z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