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AB0CC7A-9714-47B2-9927-6B03B958FB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Y289" i="1" s="1"/>
  <c r="P273" i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BO267" i="1"/>
  <c r="BM267" i="1"/>
  <c r="Z267" i="1"/>
  <c r="Y267" i="1"/>
  <c r="P267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BO256" i="1"/>
  <c r="BM256" i="1"/>
  <c r="Z256" i="1"/>
  <c r="Y256" i="1"/>
  <c r="P256" i="1"/>
  <c r="X252" i="1"/>
  <c r="X251" i="1"/>
  <c r="BO250" i="1"/>
  <c r="BM250" i="1"/>
  <c r="Z250" i="1"/>
  <c r="Z251" i="1" s="1"/>
  <c r="Y250" i="1"/>
  <c r="P250" i="1"/>
  <c r="X248" i="1"/>
  <c r="X247" i="1"/>
  <c r="BO246" i="1"/>
  <c r="BM246" i="1"/>
  <c r="Z246" i="1"/>
  <c r="Z247" i="1" s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Z235" i="1" s="1"/>
  <c r="Y234" i="1"/>
  <c r="P234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Z212" i="1" s="1"/>
  <c r="Y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92" i="1" l="1"/>
  <c r="Z45" i="1"/>
  <c r="Y64" i="1"/>
  <c r="BN62" i="1"/>
  <c r="Z75" i="1"/>
  <c r="BN73" i="1"/>
  <c r="Y200" i="1"/>
  <c r="BN195" i="1"/>
  <c r="BN197" i="1"/>
  <c r="Z288" i="1"/>
  <c r="Y45" i="1"/>
  <c r="BP41" i="1"/>
  <c r="Y70" i="1"/>
  <c r="BP66" i="1"/>
  <c r="BN66" i="1"/>
  <c r="BP68" i="1"/>
  <c r="BN68" i="1"/>
  <c r="BP85" i="1"/>
  <c r="BN85" i="1"/>
  <c r="BP101" i="1"/>
  <c r="BN101" i="1"/>
  <c r="Y117" i="1"/>
  <c r="Y116" i="1"/>
  <c r="BP115" i="1"/>
  <c r="BN115" i="1"/>
  <c r="BP186" i="1"/>
  <c r="BN186" i="1"/>
  <c r="BP188" i="1"/>
  <c r="BN188" i="1"/>
  <c r="BP204" i="1"/>
  <c r="BN204" i="1"/>
  <c r="BP206" i="1"/>
  <c r="BN206" i="1"/>
  <c r="Y242" i="1"/>
  <c r="Y241" i="1"/>
  <c r="BP240" i="1"/>
  <c r="BN240" i="1"/>
  <c r="Y252" i="1"/>
  <c r="Y251" i="1"/>
  <c r="BP250" i="1"/>
  <c r="BN250" i="1"/>
  <c r="X291" i="1"/>
  <c r="X294" i="1"/>
  <c r="Y31" i="1"/>
  <c r="BN29" i="1"/>
  <c r="Y38" i="1"/>
  <c r="BN41" i="1"/>
  <c r="BP43" i="1"/>
  <c r="BN43" i="1"/>
  <c r="BP125" i="1"/>
  <c r="BN125" i="1"/>
  <c r="BP137" i="1"/>
  <c r="BN137" i="1"/>
  <c r="BP170" i="1"/>
  <c r="BN170" i="1"/>
  <c r="BP172" i="1"/>
  <c r="BN172" i="1"/>
  <c r="Y184" i="1"/>
  <c r="Y183" i="1"/>
  <c r="BP182" i="1"/>
  <c r="BN182" i="1"/>
  <c r="Z199" i="1"/>
  <c r="BP221" i="1"/>
  <c r="BN221" i="1"/>
  <c r="Y236" i="1"/>
  <c r="Y235" i="1"/>
  <c r="BP234" i="1"/>
  <c r="BN234" i="1"/>
  <c r="Y248" i="1"/>
  <c r="Y247" i="1"/>
  <c r="BP246" i="1"/>
  <c r="BN246" i="1"/>
  <c r="Y260" i="1"/>
  <c r="BP256" i="1"/>
  <c r="BN256" i="1"/>
  <c r="BP258" i="1"/>
  <c r="BN258" i="1"/>
  <c r="BP268" i="1"/>
  <c r="BN268" i="1"/>
  <c r="Z63" i="1"/>
  <c r="Z69" i="1"/>
  <c r="Y75" i="1"/>
  <c r="Y87" i="1"/>
  <c r="Y96" i="1"/>
  <c r="Y103" i="1"/>
  <c r="Y113" i="1"/>
  <c r="Y127" i="1"/>
  <c r="Y132" i="1"/>
  <c r="Y139" i="1"/>
  <c r="Z165" i="1"/>
  <c r="Z173" i="1"/>
  <c r="Z190" i="1"/>
  <c r="Z223" i="1"/>
  <c r="Z229" i="1"/>
  <c r="Z259" i="1"/>
  <c r="Y264" i="1"/>
  <c r="Y265" i="1"/>
  <c r="Z27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21" i="1"/>
  <c r="Y126" i="1"/>
  <c r="Y133" i="1"/>
  <c r="Y138" i="1"/>
  <c r="Y165" i="1"/>
  <c r="BP187" i="1"/>
  <c r="BN187" i="1"/>
  <c r="BP189" i="1"/>
  <c r="BN189" i="1"/>
  <c r="Y208" i="1"/>
  <c r="BP203" i="1"/>
  <c r="BN203" i="1"/>
  <c r="BP205" i="1"/>
  <c r="BN205" i="1"/>
  <c r="Y207" i="1"/>
  <c r="Y212" i="1"/>
  <c r="BP211" i="1"/>
  <c r="BN211" i="1"/>
  <c r="Y223" i="1"/>
  <c r="BP220" i="1"/>
  <c r="BN220" i="1"/>
  <c r="BP222" i="1"/>
  <c r="BN222" i="1"/>
  <c r="Y270" i="1"/>
  <c r="BP267" i="1"/>
  <c r="BN267" i="1"/>
  <c r="BP269" i="1"/>
  <c r="BN269" i="1"/>
  <c r="F9" i="1"/>
  <c r="J9" i="1"/>
  <c r="BN22" i="1"/>
  <c r="BP22" i="1"/>
  <c r="X290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9" i="1"/>
  <c r="BP119" i="1"/>
  <c r="BN124" i="1"/>
  <c r="BP124" i="1"/>
  <c r="BN131" i="1"/>
  <c r="BN136" i="1"/>
  <c r="BP136" i="1"/>
  <c r="BN163" i="1"/>
  <c r="BP163" i="1"/>
  <c r="Y174" i="1"/>
  <c r="BN171" i="1"/>
  <c r="Y173" i="1"/>
  <c r="Y177" i="1"/>
  <c r="BP176" i="1"/>
  <c r="BN176" i="1"/>
  <c r="Y190" i="1"/>
  <c r="Y191" i="1"/>
  <c r="Y199" i="1"/>
  <c r="BP194" i="1"/>
  <c r="BN194" i="1"/>
  <c r="BP196" i="1"/>
  <c r="BN196" i="1"/>
  <c r="BP198" i="1"/>
  <c r="BN198" i="1"/>
  <c r="Z207" i="1"/>
  <c r="Y213" i="1"/>
  <c r="Y217" i="1"/>
  <c r="BP216" i="1"/>
  <c r="BN216" i="1"/>
  <c r="Y224" i="1"/>
  <c r="Y230" i="1"/>
  <c r="BP227" i="1"/>
  <c r="BN227" i="1"/>
  <c r="Y229" i="1"/>
  <c r="BP257" i="1"/>
  <c r="BN257" i="1"/>
  <c r="Y259" i="1"/>
  <c r="BP263" i="1"/>
  <c r="BN263" i="1"/>
  <c r="Y271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Z295" i="1" l="1"/>
  <c r="X293" i="1"/>
  <c r="Y294" i="1"/>
  <c r="Y291" i="1"/>
  <c r="Y292" i="1"/>
  <c r="Y290" i="1"/>
  <c r="C303" i="1" l="1"/>
  <c r="Y293" i="1"/>
  <c r="A303" i="1" l="1"/>
  <c r="B303" i="1"/>
</calcChain>
</file>

<file path=xl/sharedStrings.xml><?xml version="1.0" encoding="utf-8"?>
<sst xmlns="http://schemas.openxmlformats.org/spreadsheetml/2006/main" count="1328" uniqueCount="426">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</sst>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3"/>
  <sheetViews>
    <sheetView showGridLines="0" tabSelected="1" topLeftCell="A280" zoomScaleNormal="100" zoomScaleSheetLayoutView="100" workbookViewId="0">
      <selection activeCell="AA296" sqref="AA296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426" t="s">
        <v>0</v>
      </c>
      <c r="E1" s="303"/>
      <c r="F1" s="303"/>
      <c r="G1" s="12" t="s">
        <v>1</v>
      </c>
      <c r="H1" s="426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460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411" t="s">
        <v>7</v>
      </c>
      <c r="B5" s="343"/>
      <c r="C5" s="311"/>
      <c r="D5" s="362"/>
      <c r="E5" s="364"/>
      <c r="F5" s="319" t="s">
        <v>8</v>
      </c>
      <c r="G5" s="311"/>
      <c r="H5" s="362"/>
      <c r="I5" s="363"/>
      <c r="J5" s="363"/>
      <c r="K5" s="363"/>
      <c r="L5" s="363"/>
      <c r="M5" s="364"/>
      <c r="N5" s="61"/>
      <c r="P5" s="24" t="s">
        <v>9</v>
      </c>
      <c r="Q5" s="328">
        <v>45892</v>
      </c>
      <c r="R5" s="329"/>
      <c r="T5" s="394" t="s">
        <v>10</v>
      </c>
      <c r="U5" s="380"/>
      <c r="V5" s="395" t="s">
        <v>11</v>
      </c>
      <c r="W5" s="329"/>
      <c r="AB5" s="51"/>
      <c r="AC5" s="51"/>
      <c r="AD5" s="51"/>
      <c r="AE5" s="51"/>
    </row>
    <row r="6" spans="1:32" s="280" customFormat="1" ht="24" customHeight="1" x14ac:dyDescent="0.2">
      <c r="A6" s="411" t="s">
        <v>12</v>
      </c>
      <c r="B6" s="343"/>
      <c r="C6" s="311"/>
      <c r="D6" s="365" t="s">
        <v>13</v>
      </c>
      <c r="E6" s="366"/>
      <c r="F6" s="366"/>
      <c r="G6" s="366"/>
      <c r="H6" s="366"/>
      <c r="I6" s="366"/>
      <c r="J6" s="366"/>
      <c r="K6" s="366"/>
      <c r="L6" s="366"/>
      <c r="M6" s="329"/>
      <c r="N6" s="62"/>
      <c r="P6" s="24" t="s">
        <v>14</v>
      </c>
      <c r="Q6" s="337" t="str">
        <f>IF(Q5=0," ",CHOOSE(WEEKDAY(Q5,2),"Понедельник","Вторник","Среда","Четверг","Пятница","Суббота","Воскресенье"))</f>
        <v>Суббота</v>
      </c>
      <c r="R6" s="295"/>
      <c r="T6" s="400" t="s">
        <v>15</v>
      </c>
      <c r="U6" s="380"/>
      <c r="V6" s="477" t="s">
        <v>16</v>
      </c>
      <c r="W6" s="463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398"/>
      <c r="N7" s="63"/>
      <c r="P7" s="24"/>
      <c r="Q7" s="42"/>
      <c r="R7" s="42"/>
      <c r="T7" s="297"/>
      <c r="U7" s="380"/>
      <c r="V7" s="478"/>
      <c r="W7" s="479"/>
      <c r="AB7" s="51"/>
      <c r="AC7" s="51"/>
      <c r="AD7" s="51"/>
      <c r="AE7" s="51"/>
    </row>
    <row r="8" spans="1:32" s="280" customFormat="1" ht="25.5" customHeight="1" x14ac:dyDescent="0.2">
      <c r="A8" s="338" t="s">
        <v>17</v>
      </c>
      <c r="B8" s="299"/>
      <c r="C8" s="300"/>
      <c r="D8" s="447" t="s">
        <v>18</v>
      </c>
      <c r="E8" s="448"/>
      <c r="F8" s="448"/>
      <c r="G8" s="448"/>
      <c r="H8" s="448"/>
      <c r="I8" s="448"/>
      <c r="J8" s="448"/>
      <c r="K8" s="448"/>
      <c r="L8" s="448"/>
      <c r="M8" s="449"/>
      <c r="N8" s="64"/>
      <c r="P8" s="24" t="s">
        <v>19</v>
      </c>
      <c r="Q8" s="397">
        <v>0.375</v>
      </c>
      <c r="R8" s="398"/>
      <c r="T8" s="297"/>
      <c r="U8" s="380"/>
      <c r="V8" s="478"/>
      <c r="W8" s="479"/>
      <c r="AB8" s="51"/>
      <c r="AC8" s="51"/>
      <c r="AD8" s="51"/>
      <c r="AE8" s="51"/>
    </row>
    <row r="9" spans="1:32" s="28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32"/>
      <c r="E9" s="33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278"/>
      <c r="P9" s="26" t="s">
        <v>20</v>
      </c>
      <c r="Q9" s="473"/>
      <c r="R9" s="323"/>
      <c r="T9" s="297"/>
      <c r="U9" s="380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32"/>
      <c r="E10" s="33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373" t="str">
        <f>IFERROR(VLOOKUP($D$10,Proxy,2,FALSE),"")</f>
        <v/>
      </c>
      <c r="I10" s="297"/>
      <c r="J10" s="297"/>
      <c r="K10" s="297"/>
      <c r="L10" s="297"/>
      <c r="M10" s="297"/>
      <c r="N10" s="279"/>
      <c r="P10" s="26" t="s">
        <v>21</v>
      </c>
      <c r="Q10" s="401"/>
      <c r="R10" s="402"/>
      <c r="U10" s="24" t="s">
        <v>22</v>
      </c>
      <c r="V10" s="462" t="s">
        <v>23</v>
      </c>
      <c r="W10" s="463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329"/>
      <c r="U11" s="24" t="s">
        <v>26</v>
      </c>
      <c r="V11" s="322" t="s">
        <v>27</v>
      </c>
      <c r="W11" s="323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403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11"/>
      <c r="N12" s="65"/>
      <c r="P12" s="24" t="s">
        <v>29</v>
      </c>
      <c r="Q12" s="397"/>
      <c r="R12" s="398"/>
      <c r="S12" s="23"/>
      <c r="U12" s="24"/>
      <c r="V12" s="303"/>
      <c r="W12" s="297"/>
      <c r="AB12" s="51"/>
      <c r="AC12" s="51"/>
      <c r="AD12" s="51"/>
      <c r="AE12" s="51"/>
    </row>
    <row r="13" spans="1:32" s="280" customFormat="1" ht="23.25" customHeight="1" x14ac:dyDescent="0.2">
      <c r="A13" s="403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11"/>
      <c r="N13" s="65"/>
      <c r="O13" s="26"/>
      <c r="P13" s="26" t="s">
        <v>31</v>
      </c>
      <c r="Q13" s="322"/>
      <c r="R13" s="3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403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404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11"/>
      <c r="N15" s="66"/>
      <c r="P15" s="474" t="s">
        <v>34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5"/>
      <c r="Q16" s="475"/>
      <c r="R16" s="475"/>
      <c r="S16" s="475"/>
      <c r="T16" s="4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35</v>
      </c>
      <c r="B17" s="292" t="s">
        <v>36</v>
      </c>
      <c r="C17" s="413" t="s">
        <v>37</v>
      </c>
      <c r="D17" s="292" t="s">
        <v>38</v>
      </c>
      <c r="E17" s="350"/>
      <c r="F17" s="292" t="s">
        <v>39</v>
      </c>
      <c r="G17" s="292" t="s">
        <v>40</v>
      </c>
      <c r="H17" s="292" t="s">
        <v>41</v>
      </c>
      <c r="I17" s="292" t="s">
        <v>42</v>
      </c>
      <c r="J17" s="292" t="s">
        <v>43</v>
      </c>
      <c r="K17" s="292" t="s">
        <v>44</v>
      </c>
      <c r="L17" s="292" t="s">
        <v>45</v>
      </c>
      <c r="M17" s="292" t="s">
        <v>46</v>
      </c>
      <c r="N17" s="292" t="s">
        <v>47</v>
      </c>
      <c r="O17" s="292" t="s">
        <v>48</v>
      </c>
      <c r="P17" s="292" t="s">
        <v>49</v>
      </c>
      <c r="Q17" s="428"/>
      <c r="R17" s="428"/>
      <c r="S17" s="428"/>
      <c r="T17" s="350"/>
      <c r="U17" s="310" t="s">
        <v>50</v>
      </c>
      <c r="V17" s="311"/>
      <c r="W17" s="292" t="s">
        <v>51</v>
      </c>
      <c r="X17" s="292" t="s">
        <v>52</v>
      </c>
      <c r="Y17" s="308" t="s">
        <v>53</v>
      </c>
      <c r="Z17" s="482" t="s">
        <v>54</v>
      </c>
      <c r="AA17" s="313" t="s">
        <v>55</v>
      </c>
      <c r="AB17" s="313" t="s">
        <v>56</v>
      </c>
      <c r="AC17" s="313" t="s">
        <v>57</v>
      </c>
      <c r="AD17" s="313" t="s">
        <v>58</v>
      </c>
      <c r="AE17" s="314"/>
      <c r="AF17" s="315"/>
      <c r="AG17" s="69"/>
      <c r="BD17" s="68" t="s">
        <v>59</v>
      </c>
    </row>
    <row r="18" spans="1:68" ht="14.25" customHeight="1" x14ac:dyDescent="0.2">
      <c r="A18" s="293"/>
      <c r="B18" s="293"/>
      <c r="C18" s="293"/>
      <c r="D18" s="351"/>
      <c r="E18" s="352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51"/>
      <c r="Q18" s="429"/>
      <c r="R18" s="429"/>
      <c r="S18" s="429"/>
      <c r="T18" s="352"/>
      <c r="U18" s="70" t="s">
        <v>60</v>
      </c>
      <c r="V18" s="70" t="s">
        <v>61</v>
      </c>
      <c r="W18" s="293"/>
      <c r="X18" s="293"/>
      <c r="Y18" s="309"/>
      <c r="Z18" s="483"/>
      <c r="AA18" s="361"/>
      <c r="AB18" s="361"/>
      <c r="AC18" s="361"/>
      <c r="AD18" s="316"/>
      <c r="AE18" s="317"/>
      <c r="AF18" s="318"/>
      <c r="AG18" s="69"/>
      <c r="BD18" s="68"/>
    </row>
    <row r="19" spans="1:68" ht="27.75" customHeight="1" x14ac:dyDescent="0.2">
      <c r="A19" s="301" t="s">
        <v>62</v>
      </c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48"/>
      <c r="AB19" s="48"/>
      <c r="AC19" s="48"/>
    </row>
    <row r="20" spans="1:68" ht="16.5" customHeight="1" x14ac:dyDescent="0.25">
      <c r="A20" s="304" t="s">
        <v>62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1"/>
      <c r="AB20" s="281"/>
      <c r="AC20" s="281"/>
    </row>
    <row r="21" spans="1:68" ht="14.25" customHeight="1" x14ac:dyDescent="0.25">
      <c r="A21" s="296" t="s">
        <v>63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4">
        <v>4607111035752</v>
      </c>
      <c r="E22" s="295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2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2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customHeight="1" x14ac:dyDescent="0.2">
      <c r="A25" s="301" t="s">
        <v>74</v>
      </c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48"/>
      <c r="AB25" s="48"/>
      <c r="AC25" s="48"/>
    </row>
    <row r="26" spans="1:68" ht="16.5" customHeight="1" x14ac:dyDescent="0.25">
      <c r="A26" s="304" t="s">
        <v>75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1"/>
      <c r="AB26" s="281"/>
      <c r="AC26" s="281"/>
    </row>
    <row r="27" spans="1:68" ht="14.25" customHeight="1" x14ac:dyDescent="0.25">
      <c r="A27" s="296" t="s">
        <v>76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4">
        <v>4607111036537</v>
      </c>
      <c r="E28" s="295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69</v>
      </c>
      <c r="X28" s="286">
        <v>196</v>
      </c>
      <c r="Y28" s="287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4">
        <v>4607111036605</v>
      </c>
      <c r="E29" s="295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26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2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88">
        <f>IFERROR(SUM(X28:X29),"0")</f>
        <v>196</v>
      </c>
      <c r="Y30" s="288">
        <f>IFERROR(SUM(Y28:Y29),"0")</f>
        <v>196</v>
      </c>
      <c r="Z30" s="288">
        <f>IFERROR(IF(Z28="",0,Z28),"0")+IFERROR(IF(Z29="",0,Z29),"0")</f>
        <v>1.84436</v>
      </c>
      <c r="AA30" s="289"/>
      <c r="AB30" s="289"/>
      <c r="AC30" s="289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2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88">
        <f>IFERROR(SUMPRODUCT(X28:X29*H28:H29),"0")</f>
        <v>294</v>
      </c>
      <c r="Y31" s="288">
        <f>IFERROR(SUMPRODUCT(Y28:Y29*H28:H29),"0")</f>
        <v>294</v>
      </c>
      <c r="Z31" s="37"/>
      <c r="AA31" s="289"/>
      <c r="AB31" s="289"/>
      <c r="AC31" s="289"/>
    </row>
    <row r="32" spans="1:68" ht="16.5" customHeight="1" x14ac:dyDescent="0.25">
      <c r="A32" s="304" t="s">
        <v>84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1"/>
      <c r="AB32" s="281"/>
      <c r="AC32" s="281"/>
    </row>
    <row r="33" spans="1:68" ht="14.25" customHeight="1" x14ac:dyDescent="0.25">
      <c r="A33" s="296" t="s">
        <v>63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4">
        <v>4620207490075</v>
      </c>
      <c r="E34" s="295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4">
        <v>4620207490174</v>
      </c>
      <c r="E35" s="295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7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69</v>
      </c>
      <c r="X35" s="286">
        <v>12</v>
      </c>
      <c r="Y35" s="28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4">
        <v>4620207490044</v>
      </c>
      <c r="E36" s="295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6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2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88">
        <f>IFERROR(SUM(X34:X36),"0")</f>
        <v>12</v>
      </c>
      <c r="Y37" s="288">
        <f>IFERROR(SUM(Y34:Y36),"0")</f>
        <v>12</v>
      </c>
      <c r="Z37" s="288">
        <f>IFERROR(IF(Z34="",0,Z34),"0")+IFERROR(IF(Z35="",0,Z35),"0")+IFERROR(IF(Z36="",0,Z36),"0")</f>
        <v>0.186</v>
      </c>
      <c r="AA37" s="289"/>
      <c r="AB37" s="289"/>
      <c r="AC37" s="289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2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88">
        <f>IFERROR(SUMPRODUCT(X34:X36*H34:H36),"0")</f>
        <v>67.199999999999989</v>
      </c>
      <c r="Y38" s="288">
        <f>IFERROR(SUMPRODUCT(Y34:Y36*H34:H36),"0")</f>
        <v>67.199999999999989</v>
      </c>
      <c r="Z38" s="37"/>
      <c r="AA38" s="289"/>
      <c r="AB38" s="289"/>
      <c r="AC38" s="289"/>
    </row>
    <row r="39" spans="1:68" ht="16.5" customHeight="1" x14ac:dyDescent="0.25">
      <c r="A39" s="304" t="s">
        <v>94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1"/>
      <c r="AB39" s="281"/>
      <c r="AC39" s="281"/>
    </row>
    <row r="40" spans="1:68" ht="14.25" customHeight="1" x14ac:dyDescent="0.25">
      <c r="A40" s="296" t="s">
        <v>63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4">
        <v>4607111039385</v>
      </c>
      <c r="E41" s="295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69</v>
      </c>
      <c r="X41" s="286">
        <v>48</v>
      </c>
      <c r="Y41" s="287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4">
        <v>4607111038982</v>
      </c>
      <c r="E42" s="295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4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69</v>
      </c>
      <c r="X42" s="286">
        <v>12</v>
      </c>
      <c r="Y42" s="287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4">
        <v>4607111039354</v>
      </c>
      <c r="E43" s="295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69</v>
      </c>
      <c r="X43" s="286">
        <v>12</v>
      </c>
      <c r="Y43" s="28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4">
        <v>4607111039330</v>
      </c>
      <c r="E44" s="295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69</v>
      </c>
      <c r="X44" s="286">
        <v>84</v>
      </c>
      <c r="Y44" s="287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26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2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88">
        <f>IFERROR(SUM(X41:X44),"0")</f>
        <v>156</v>
      </c>
      <c r="Y45" s="288">
        <f>IFERROR(SUM(Y41:Y44),"0")</f>
        <v>156</v>
      </c>
      <c r="Z45" s="288">
        <f>IFERROR(IF(Z41="",0,Z41),"0")+IFERROR(IF(Z42="",0,Z42),"0")+IFERROR(IF(Z43="",0,Z43),"0")+IFERROR(IF(Z44="",0,Z44),"0")</f>
        <v>2.4180000000000001</v>
      </c>
      <c r="AA45" s="289"/>
      <c r="AB45" s="289"/>
      <c r="AC45" s="289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2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88">
        <f>IFERROR(SUMPRODUCT(X41:X44*H41:H44),"0")</f>
        <v>1084.8</v>
      </c>
      <c r="Y46" s="288">
        <f>IFERROR(SUMPRODUCT(Y41:Y44*H41:H44),"0")</f>
        <v>1084.8</v>
      </c>
      <c r="Z46" s="37"/>
      <c r="AA46" s="289"/>
      <c r="AB46" s="289"/>
      <c r="AC46" s="289"/>
    </row>
    <row r="47" spans="1:68" ht="16.5" customHeight="1" x14ac:dyDescent="0.25">
      <c r="A47" s="304" t="s">
        <v>109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1"/>
      <c r="AB47" s="281"/>
      <c r="AC47" s="281"/>
    </row>
    <row r="48" spans="1:68" ht="14.25" customHeight="1" x14ac:dyDescent="0.25">
      <c r="A48" s="296" t="s">
        <v>63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4">
        <v>4620207490822</v>
      </c>
      <c r="E49" s="295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3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26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2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2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customHeight="1" x14ac:dyDescent="0.25">
      <c r="A52" s="296" t="s">
        <v>113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4">
        <v>4607111039743</v>
      </c>
      <c r="E53" s="295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41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26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2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2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customHeight="1" x14ac:dyDescent="0.25">
      <c r="A56" s="296" t="s">
        <v>76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4">
        <v>4607111039712</v>
      </c>
      <c r="E57" s="295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2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26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2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2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customHeight="1" x14ac:dyDescent="0.25">
      <c r="A60" s="296" t="s">
        <v>120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4">
        <v>4607111037008</v>
      </c>
      <c r="E61" s="295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35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4">
        <v>4607111037398</v>
      </c>
      <c r="E62" s="295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26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2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2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customHeight="1" x14ac:dyDescent="0.25">
      <c r="A65" s="296" t="s">
        <v>126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4">
        <v>4607111039705</v>
      </c>
      <c r="E66" s="295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4">
        <v>4607111039729</v>
      </c>
      <c r="E67" s="295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2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69</v>
      </c>
      <c r="X67" s="286">
        <v>14</v>
      </c>
      <c r="Y67" s="28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4">
        <v>4620207490228</v>
      </c>
      <c r="E68" s="295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1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69</v>
      </c>
      <c r="X68" s="286">
        <v>0</v>
      </c>
      <c r="Y68" s="28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6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2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88">
        <f>IFERROR(SUM(X66:X68),"0")</f>
        <v>14</v>
      </c>
      <c r="Y69" s="288">
        <f>IFERROR(SUM(Y66:Y68),"0")</f>
        <v>14</v>
      </c>
      <c r="Z69" s="288">
        <f>IFERROR(IF(Z66="",0,Z66),"0")+IFERROR(IF(Z67="",0,Z67),"0")+IFERROR(IF(Z68="",0,Z68),"0")</f>
        <v>0.13174</v>
      </c>
      <c r="AA69" s="289"/>
      <c r="AB69" s="289"/>
      <c r="AC69" s="289"/>
    </row>
    <row r="70" spans="1:6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2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88">
        <f>IFERROR(SUMPRODUCT(X66:X68*H66:H68),"0")</f>
        <v>16.8</v>
      </c>
      <c r="Y70" s="288">
        <f>IFERROR(SUMPRODUCT(Y66:Y68*H66:H68),"0")</f>
        <v>16.8</v>
      </c>
      <c r="Z70" s="37"/>
      <c r="AA70" s="289"/>
      <c r="AB70" s="289"/>
      <c r="AC70" s="289"/>
    </row>
    <row r="71" spans="1:68" ht="16.5" customHeight="1" x14ac:dyDescent="0.25">
      <c r="A71" s="304" t="s">
        <v>134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1"/>
      <c r="AB71" s="281"/>
      <c r="AC71" s="281"/>
    </row>
    <row r="72" spans="1:68" ht="14.25" customHeight="1" x14ac:dyDescent="0.25">
      <c r="A72" s="296" t="s">
        <v>63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4">
        <v>4607111037411</v>
      </c>
      <c r="E73" s="295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4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69</v>
      </c>
      <c r="X73" s="286">
        <v>0</v>
      </c>
      <c r="Y73" s="28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4">
        <v>4607111036728</v>
      </c>
      <c r="E74" s="295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69</v>
      </c>
      <c r="X74" s="286">
        <v>240</v>
      </c>
      <c r="Y74" s="287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326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2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88">
        <f>IFERROR(SUM(X73:X74),"0")</f>
        <v>240</v>
      </c>
      <c r="Y75" s="288">
        <f>IFERROR(SUM(Y73:Y74),"0")</f>
        <v>240</v>
      </c>
      <c r="Z75" s="288">
        <f>IFERROR(IF(Z73="",0,Z73),"0")+IFERROR(IF(Z74="",0,Z74),"0")</f>
        <v>2.0783999999999998</v>
      </c>
      <c r="AA75" s="289"/>
      <c r="AB75" s="289"/>
      <c r="AC75" s="289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2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88">
        <f>IFERROR(SUMPRODUCT(X73:X74*H73:H74),"0")</f>
        <v>1200</v>
      </c>
      <c r="Y76" s="288">
        <f>IFERROR(SUMPRODUCT(Y73:Y74*H73:H74),"0")</f>
        <v>1200</v>
      </c>
      <c r="Z76" s="37"/>
      <c r="AA76" s="289"/>
      <c r="AB76" s="289"/>
      <c r="AC76" s="289"/>
    </row>
    <row r="77" spans="1:68" ht="16.5" customHeight="1" x14ac:dyDescent="0.25">
      <c r="A77" s="304" t="s">
        <v>141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1"/>
      <c r="AB77" s="281"/>
      <c r="AC77" s="281"/>
    </row>
    <row r="78" spans="1:68" ht="14.25" customHeight="1" x14ac:dyDescent="0.25">
      <c r="A78" s="296" t="s">
        <v>126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4">
        <v>4607111033659</v>
      </c>
      <c r="E79" s="295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7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69</v>
      </c>
      <c r="X79" s="286">
        <v>0</v>
      </c>
      <c r="Y79" s="28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26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327"/>
      <c r="P80" s="298" t="s">
        <v>72</v>
      </c>
      <c r="Q80" s="299"/>
      <c r="R80" s="299"/>
      <c r="S80" s="299"/>
      <c r="T80" s="299"/>
      <c r="U80" s="299"/>
      <c r="V80" s="300"/>
      <c r="W80" s="37" t="s">
        <v>69</v>
      </c>
      <c r="X80" s="288">
        <f>IFERROR(SUM(X79:X79),"0")</f>
        <v>0</v>
      </c>
      <c r="Y80" s="288">
        <f>IFERROR(SUM(Y79:Y79),"0")</f>
        <v>0</v>
      </c>
      <c r="Z80" s="288">
        <f>IFERROR(IF(Z79="",0,Z79),"0")</f>
        <v>0</v>
      </c>
      <c r="AA80" s="289"/>
      <c r="AB80" s="289"/>
      <c r="AC80" s="289"/>
    </row>
    <row r="81" spans="1:68" x14ac:dyDescent="0.2">
      <c r="A81" s="297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27"/>
      <c r="P81" s="298" t="s">
        <v>72</v>
      </c>
      <c r="Q81" s="299"/>
      <c r="R81" s="299"/>
      <c r="S81" s="299"/>
      <c r="T81" s="299"/>
      <c r="U81" s="299"/>
      <c r="V81" s="300"/>
      <c r="W81" s="37" t="s">
        <v>73</v>
      </c>
      <c r="X81" s="288">
        <f>IFERROR(SUMPRODUCT(X79:X79*H79:H79),"0")</f>
        <v>0</v>
      </c>
      <c r="Y81" s="288">
        <f>IFERROR(SUMPRODUCT(Y79:Y79*H79:H79),"0")</f>
        <v>0</v>
      </c>
      <c r="Z81" s="37"/>
      <c r="AA81" s="289"/>
      <c r="AB81" s="289"/>
      <c r="AC81" s="289"/>
    </row>
    <row r="82" spans="1:68" ht="16.5" customHeight="1" x14ac:dyDescent="0.25">
      <c r="A82" s="304" t="s">
        <v>145</v>
      </c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81"/>
      <c r="AB82" s="281"/>
      <c r="AC82" s="281"/>
    </row>
    <row r="83" spans="1:68" ht="14.25" customHeight="1" x14ac:dyDescent="0.25">
      <c r="A83" s="296" t="s">
        <v>146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2"/>
      <c r="AB83" s="282"/>
      <c r="AC83" s="282"/>
    </row>
    <row r="84" spans="1:68" ht="27" customHeight="1" x14ac:dyDescent="0.25">
      <c r="A84" s="54" t="s">
        <v>147</v>
      </c>
      <c r="B84" s="54" t="s">
        <v>148</v>
      </c>
      <c r="C84" s="31">
        <v>4301131047</v>
      </c>
      <c r="D84" s="294">
        <v>4607111034120</v>
      </c>
      <c r="E84" s="295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6"/>
      <c r="R84" s="306"/>
      <c r="S84" s="306"/>
      <c r="T84" s="307"/>
      <c r="U84" s="34"/>
      <c r="V84" s="34"/>
      <c r="W84" s="35" t="s">
        <v>69</v>
      </c>
      <c r="X84" s="286">
        <v>70</v>
      </c>
      <c r="Y84" s="287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149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150</v>
      </c>
      <c r="B85" s="54" t="s">
        <v>151</v>
      </c>
      <c r="C85" s="31">
        <v>4301131046</v>
      </c>
      <c r="D85" s="294">
        <v>4607111034137</v>
      </c>
      <c r="E85" s="295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69</v>
      </c>
      <c r="X85" s="286">
        <v>56</v>
      </c>
      <c r="Y85" s="287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152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326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327"/>
      <c r="P86" s="298" t="s">
        <v>72</v>
      </c>
      <c r="Q86" s="299"/>
      <c r="R86" s="299"/>
      <c r="S86" s="299"/>
      <c r="T86" s="299"/>
      <c r="U86" s="299"/>
      <c r="V86" s="300"/>
      <c r="W86" s="37" t="s">
        <v>69</v>
      </c>
      <c r="X86" s="288">
        <f>IFERROR(SUM(X84:X85),"0")</f>
        <v>126</v>
      </c>
      <c r="Y86" s="288">
        <f>IFERROR(SUM(Y84:Y85),"0")</f>
        <v>126</v>
      </c>
      <c r="Z86" s="288">
        <f>IFERROR(IF(Z84="",0,Z84),"0")+IFERROR(IF(Z85="",0,Z85),"0")</f>
        <v>2.2528800000000002</v>
      </c>
      <c r="AA86" s="289"/>
      <c r="AB86" s="289"/>
      <c r="AC86" s="289"/>
    </row>
    <row r="87" spans="1:68" x14ac:dyDescent="0.2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27"/>
      <c r="P87" s="298" t="s">
        <v>72</v>
      </c>
      <c r="Q87" s="299"/>
      <c r="R87" s="299"/>
      <c r="S87" s="299"/>
      <c r="T87" s="299"/>
      <c r="U87" s="299"/>
      <c r="V87" s="300"/>
      <c r="W87" s="37" t="s">
        <v>73</v>
      </c>
      <c r="X87" s="288">
        <f>IFERROR(SUMPRODUCT(X84:X85*H84:H85),"0")</f>
        <v>453.6</v>
      </c>
      <c r="Y87" s="288">
        <f>IFERROR(SUMPRODUCT(Y84:Y85*H84:H85),"0")</f>
        <v>453.6</v>
      </c>
      <c r="Z87" s="37"/>
      <c r="AA87" s="289"/>
      <c r="AB87" s="289"/>
      <c r="AC87" s="289"/>
    </row>
    <row r="88" spans="1:68" ht="16.5" customHeight="1" x14ac:dyDescent="0.25">
      <c r="A88" s="304" t="s">
        <v>153</v>
      </c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81"/>
      <c r="AB88" s="281"/>
      <c r="AC88" s="281"/>
    </row>
    <row r="89" spans="1:68" ht="14.25" customHeight="1" x14ac:dyDescent="0.25">
      <c r="A89" s="296" t="s">
        <v>126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2"/>
      <c r="AB89" s="282"/>
      <c r="AC89" s="282"/>
    </row>
    <row r="90" spans="1:68" ht="27" customHeight="1" x14ac:dyDescent="0.25">
      <c r="A90" s="54" t="s">
        <v>154</v>
      </c>
      <c r="B90" s="54" t="s">
        <v>155</v>
      </c>
      <c r="C90" s="31">
        <v>4301135763</v>
      </c>
      <c r="D90" s="294">
        <v>4620207491027</v>
      </c>
      <c r="E90" s="295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6"/>
      <c r="R90" s="306"/>
      <c r="S90" s="306"/>
      <c r="T90" s="307"/>
      <c r="U90" s="34"/>
      <c r="V90" s="34"/>
      <c r="W90" s="35" t="s">
        <v>69</v>
      </c>
      <c r="X90" s="286">
        <v>28</v>
      </c>
      <c r="Y90" s="28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144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156</v>
      </c>
      <c r="B91" s="54" t="s">
        <v>157</v>
      </c>
      <c r="C91" s="31">
        <v>4301135793</v>
      </c>
      <c r="D91" s="294">
        <v>4620207491003</v>
      </c>
      <c r="E91" s="295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6"/>
      <c r="R91" s="306"/>
      <c r="S91" s="306"/>
      <c r="T91" s="307"/>
      <c r="U91" s="34"/>
      <c r="V91" s="34"/>
      <c r="W91" s="35" t="s">
        <v>69</v>
      </c>
      <c r="X91" s="286">
        <v>84</v>
      </c>
      <c r="Y91" s="287">
        <f t="shared" si="0"/>
        <v>84</v>
      </c>
      <c r="Z91" s="36">
        <f t="shared" si="1"/>
        <v>1.5019199999999999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158</v>
      </c>
      <c r="B92" s="54" t="s">
        <v>159</v>
      </c>
      <c r="C92" s="31">
        <v>4301135768</v>
      </c>
      <c r="D92" s="294">
        <v>4620207491034</v>
      </c>
      <c r="E92" s="295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4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6"/>
      <c r="R92" s="306"/>
      <c r="S92" s="306"/>
      <c r="T92" s="307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160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4301135760</v>
      </c>
      <c r="D93" s="294">
        <v>4620207491010</v>
      </c>
      <c r="E93" s="295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6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6"/>
      <c r="R93" s="306"/>
      <c r="S93" s="306"/>
      <c r="T93" s="307"/>
      <c r="U93" s="34"/>
      <c r="V93" s="34"/>
      <c r="W93" s="35" t="s">
        <v>69</v>
      </c>
      <c r="X93" s="286">
        <v>84</v>
      </c>
      <c r="Y93" s="287">
        <f t="shared" si="0"/>
        <v>84</v>
      </c>
      <c r="Z93" s="36">
        <f t="shared" si="1"/>
        <v>1.5019199999999999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163</v>
      </c>
      <c r="B94" s="54" t="s">
        <v>164</v>
      </c>
      <c r="C94" s="31">
        <v>4301135571</v>
      </c>
      <c r="D94" s="294">
        <v>4607111035028</v>
      </c>
      <c r="E94" s="295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4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6"/>
      <c r="R94" s="306"/>
      <c r="S94" s="306"/>
      <c r="T94" s="307"/>
      <c r="U94" s="34"/>
      <c r="V94" s="34"/>
      <c r="W94" s="35" t="s">
        <v>69</v>
      </c>
      <c r="X94" s="286">
        <v>0</v>
      </c>
      <c r="Y94" s="287">
        <f t="shared" si="0"/>
        <v>0</v>
      </c>
      <c r="Z94" s="36">
        <f t="shared" si="1"/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4301135285</v>
      </c>
      <c r="D95" s="294">
        <v>4607111036407</v>
      </c>
      <c r="E95" s="295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102</v>
      </c>
      <c r="M95" s="33" t="s">
        <v>68</v>
      </c>
      <c r="N95" s="33"/>
      <c r="O95" s="32">
        <v>180</v>
      </c>
      <c r="P95" s="4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6"/>
      <c r="R95" s="306"/>
      <c r="S95" s="306"/>
      <c r="T95" s="307"/>
      <c r="U95" s="34"/>
      <c r="V95" s="34"/>
      <c r="W95" s="35" t="s">
        <v>69</v>
      </c>
      <c r="X95" s="286">
        <v>14</v>
      </c>
      <c r="Y95" s="287">
        <f t="shared" si="0"/>
        <v>14</v>
      </c>
      <c r="Z95" s="36">
        <f t="shared" si="1"/>
        <v>0.25031999999999999</v>
      </c>
      <c r="AA95" s="56"/>
      <c r="AB95" s="57"/>
      <c r="AC95" s="128" t="s">
        <v>167</v>
      </c>
      <c r="AG95" s="67"/>
      <c r="AJ95" s="71" t="s">
        <v>104</v>
      </c>
      <c r="AK95" s="71">
        <v>14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26"/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327"/>
      <c r="P96" s="298" t="s">
        <v>72</v>
      </c>
      <c r="Q96" s="299"/>
      <c r="R96" s="299"/>
      <c r="S96" s="299"/>
      <c r="T96" s="299"/>
      <c r="U96" s="299"/>
      <c r="V96" s="300"/>
      <c r="W96" s="37" t="s">
        <v>69</v>
      </c>
      <c r="X96" s="288">
        <f>IFERROR(SUM(X90:X95),"0")</f>
        <v>210</v>
      </c>
      <c r="Y96" s="288">
        <f>IFERROR(SUM(Y90:Y95),"0")</f>
        <v>210</v>
      </c>
      <c r="Z96" s="288">
        <f>IFERROR(IF(Z90="",0,Z90),"0")+IFERROR(IF(Z91="",0,Z91),"0")+IFERROR(IF(Z92="",0,Z92),"0")+IFERROR(IF(Z93="",0,Z93),"0")+IFERROR(IF(Z94="",0,Z94),"0")+IFERROR(IF(Z95="",0,Z95),"0")</f>
        <v>3.7547999999999999</v>
      </c>
      <c r="AA96" s="289"/>
      <c r="AB96" s="289"/>
      <c r="AC96" s="289"/>
    </row>
    <row r="97" spans="1:68" x14ac:dyDescent="0.2">
      <c r="A97" s="297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27"/>
      <c r="P97" s="298" t="s">
        <v>72</v>
      </c>
      <c r="Q97" s="299"/>
      <c r="R97" s="299"/>
      <c r="S97" s="299"/>
      <c r="T97" s="299"/>
      <c r="U97" s="299"/>
      <c r="V97" s="300"/>
      <c r="W97" s="37" t="s">
        <v>73</v>
      </c>
      <c r="X97" s="288">
        <f>IFERROR(SUMPRODUCT(X90:X95*H90:H95),"0")</f>
        <v>623.28</v>
      </c>
      <c r="Y97" s="288">
        <f>IFERROR(SUMPRODUCT(Y90:Y95*H90:H95),"0")</f>
        <v>623.28</v>
      </c>
      <c r="Z97" s="37"/>
      <c r="AA97" s="289"/>
      <c r="AB97" s="289"/>
      <c r="AC97" s="289"/>
    </row>
    <row r="98" spans="1:68" ht="16.5" customHeight="1" x14ac:dyDescent="0.25">
      <c r="A98" s="304" t="s">
        <v>168</v>
      </c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81"/>
      <c r="AB98" s="281"/>
      <c r="AC98" s="281"/>
    </row>
    <row r="99" spans="1:68" ht="14.25" customHeight="1" x14ac:dyDescent="0.25">
      <c r="A99" s="296" t="s">
        <v>120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2"/>
      <c r="AB99" s="282"/>
      <c r="AC99" s="282"/>
    </row>
    <row r="100" spans="1:68" ht="27" customHeight="1" x14ac:dyDescent="0.25">
      <c r="A100" s="54" t="s">
        <v>169</v>
      </c>
      <c r="B100" s="54" t="s">
        <v>170</v>
      </c>
      <c r="C100" s="31">
        <v>4301136070</v>
      </c>
      <c r="D100" s="294">
        <v>4607025784012</v>
      </c>
      <c r="E100" s="295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102</v>
      </c>
      <c r="M100" s="33" t="s">
        <v>68</v>
      </c>
      <c r="N100" s="33"/>
      <c r="O100" s="32">
        <v>180</v>
      </c>
      <c r="P100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6"/>
      <c r="R100" s="306"/>
      <c r="S100" s="306"/>
      <c r="T100" s="307"/>
      <c r="U100" s="34"/>
      <c r="V100" s="34"/>
      <c r="W100" s="35" t="s">
        <v>69</v>
      </c>
      <c r="X100" s="286">
        <v>14</v>
      </c>
      <c r="Y100" s="287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172</v>
      </c>
      <c r="B101" s="54" t="s">
        <v>173</v>
      </c>
      <c r="C101" s="31">
        <v>4301136079</v>
      </c>
      <c r="D101" s="294">
        <v>4607025784319</v>
      </c>
      <c r="E101" s="295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6"/>
      <c r="R101" s="306"/>
      <c r="S101" s="306"/>
      <c r="T101" s="307"/>
      <c r="U101" s="34"/>
      <c r="V101" s="34"/>
      <c r="W101" s="35" t="s">
        <v>69</v>
      </c>
      <c r="X101" s="286">
        <v>0</v>
      </c>
      <c r="Y101" s="28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26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32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88">
        <f>IFERROR(SUM(X100:X101),"0")</f>
        <v>14</v>
      </c>
      <c r="Y102" s="288">
        <f>IFERROR(SUM(Y100:Y101),"0")</f>
        <v>14</v>
      </c>
      <c r="Z102" s="288">
        <f>IFERROR(IF(Z100="",0,Z100),"0")+IFERROR(IF(Z101="",0,Z101),"0")</f>
        <v>0.13103999999999999</v>
      </c>
      <c r="AA102" s="289"/>
      <c r="AB102" s="289"/>
      <c r="AC102" s="289"/>
    </row>
    <row r="103" spans="1:68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2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88">
        <f>IFERROR(SUMPRODUCT(X100:X101*H100:H101),"0")</f>
        <v>30.240000000000002</v>
      </c>
      <c r="Y103" s="288">
        <f>IFERROR(SUMPRODUCT(Y100:Y101*H100:H101),"0")</f>
        <v>30.240000000000002</v>
      </c>
      <c r="Z103" s="37"/>
      <c r="AA103" s="289"/>
      <c r="AB103" s="289"/>
      <c r="AC103" s="289"/>
    </row>
    <row r="104" spans="1:68" ht="16.5" customHeight="1" x14ac:dyDescent="0.25">
      <c r="A104" s="304" t="s">
        <v>174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81"/>
      <c r="AB104" s="281"/>
      <c r="AC104" s="281"/>
    </row>
    <row r="105" spans="1:68" ht="14.25" customHeight="1" x14ac:dyDescent="0.25">
      <c r="A105" s="296" t="s">
        <v>63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294">
        <v>4620207491157</v>
      </c>
      <c r="E106" s="295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6"/>
      <c r="R106" s="306"/>
      <c r="S106" s="306"/>
      <c r="T106" s="307"/>
      <c r="U106" s="34"/>
      <c r="V106" s="34"/>
      <c r="W106" s="35" t="s">
        <v>69</v>
      </c>
      <c r="X106" s="286">
        <v>36</v>
      </c>
      <c r="Y106" s="287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294">
        <v>4607111039262</v>
      </c>
      <c r="E107" s="295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102</v>
      </c>
      <c r="M107" s="33" t="s">
        <v>68</v>
      </c>
      <c r="N107" s="33"/>
      <c r="O107" s="32">
        <v>180</v>
      </c>
      <c r="P107" s="3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6"/>
      <c r="R107" s="306"/>
      <c r="S107" s="306"/>
      <c r="T107" s="307"/>
      <c r="U107" s="34"/>
      <c r="V107" s="34"/>
      <c r="W107" s="35" t="s">
        <v>69</v>
      </c>
      <c r="X107" s="286">
        <v>48</v>
      </c>
      <c r="Y107" s="287">
        <f t="shared" si="6"/>
        <v>48</v>
      </c>
      <c r="Z107" s="36">
        <f t="shared" si="7"/>
        <v>0.74399999999999999</v>
      </c>
      <c r="AA107" s="56"/>
      <c r="AB107" s="57"/>
      <c r="AC107" s="136" t="s">
        <v>138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294">
        <v>4607111039248</v>
      </c>
      <c r="E108" s="295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97</v>
      </c>
      <c r="M108" s="33" t="s">
        <v>68</v>
      </c>
      <c r="N108" s="33"/>
      <c r="O108" s="32">
        <v>180</v>
      </c>
      <c r="P108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6"/>
      <c r="R108" s="306"/>
      <c r="S108" s="306"/>
      <c r="T108" s="307"/>
      <c r="U108" s="34"/>
      <c r="V108" s="34"/>
      <c r="W108" s="35" t="s">
        <v>69</v>
      </c>
      <c r="X108" s="286">
        <v>144</v>
      </c>
      <c r="Y108" s="287">
        <f t="shared" si="6"/>
        <v>144</v>
      </c>
      <c r="Z108" s="36">
        <f t="shared" si="7"/>
        <v>2.2320000000000002</v>
      </c>
      <c r="AA108" s="56"/>
      <c r="AB108" s="57"/>
      <c r="AC108" s="138" t="s">
        <v>138</v>
      </c>
      <c r="AG108" s="67"/>
      <c r="AJ108" s="71" t="s">
        <v>99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294">
        <v>4607111039293</v>
      </c>
      <c r="E109" s="295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102</v>
      </c>
      <c r="M109" s="33" t="s">
        <v>68</v>
      </c>
      <c r="N109" s="33"/>
      <c r="O109" s="32">
        <v>180</v>
      </c>
      <c r="P109" s="3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6"/>
      <c r="R109" s="306"/>
      <c r="S109" s="306"/>
      <c r="T109" s="307"/>
      <c r="U109" s="34"/>
      <c r="V109" s="34"/>
      <c r="W109" s="35" t="s">
        <v>69</v>
      </c>
      <c r="X109" s="286">
        <v>60</v>
      </c>
      <c r="Y109" s="287">
        <f t="shared" si="6"/>
        <v>60</v>
      </c>
      <c r="Z109" s="36">
        <f t="shared" si="7"/>
        <v>0.92999999999999994</v>
      </c>
      <c r="AA109" s="56"/>
      <c r="AB109" s="57"/>
      <c r="AC109" s="140" t="s">
        <v>138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294">
        <v>4607111039279</v>
      </c>
      <c r="E110" s="295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97</v>
      </c>
      <c r="M110" s="33" t="s">
        <v>68</v>
      </c>
      <c r="N110" s="33"/>
      <c r="O110" s="32">
        <v>180</v>
      </c>
      <c r="P110" s="3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6"/>
      <c r="R110" s="306"/>
      <c r="S110" s="306"/>
      <c r="T110" s="307"/>
      <c r="U110" s="34"/>
      <c r="V110" s="34"/>
      <c r="W110" s="35" t="s">
        <v>69</v>
      </c>
      <c r="X110" s="286">
        <v>144</v>
      </c>
      <c r="Y110" s="287">
        <f t="shared" si="6"/>
        <v>144</v>
      </c>
      <c r="Z110" s="36">
        <f t="shared" si="7"/>
        <v>2.2320000000000002</v>
      </c>
      <c r="AA110" s="56"/>
      <c r="AB110" s="57"/>
      <c r="AC110" s="142" t="s">
        <v>138</v>
      </c>
      <c r="AG110" s="67"/>
      <c r="AJ110" s="71" t="s">
        <v>99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186</v>
      </c>
      <c r="B111" s="54" t="s">
        <v>187</v>
      </c>
      <c r="C111" s="31">
        <v>4301071075</v>
      </c>
      <c r="D111" s="294">
        <v>4620207491102</v>
      </c>
      <c r="E111" s="295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54" t="s">
        <v>188</v>
      </c>
      <c r="Q111" s="306"/>
      <c r="R111" s="306"/>
      <c r="S111" s="306"/>
      <c r="T111" s="307"/>
      <c r="U111" s="34"/>
      <c r="V111" s="34"/>
      <c r="W111" s="35" t="s">
        <v>69</v>
      </c>
      <c r="X111" s="286">
        <v>24</v>
      </c>
      <c r="Y111" s="287">
        <f t="shared" si="6"/>
        <v>24</v>
      </c>
      <c r="Z111" s="36">
        <f t="shared" si="7"/>
        <v>0.372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326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27"/>
      <c r="P112" s="298" t="s">
        <v>72</v>
      </c>
      <c r="Q112" s="299"/>
      <c r="R112" s="299"/>
      <c r="S112" s="299"/>
      <c r="T112" s="299"/>
      <c r="U112" s="299"/>
      <c r="V112" s="300"/>
      <c r="W112" s="37" t="s">
        <v>69</v>
      </c>
      <c r="X112" s="288">
        <f>IFERROR(SUM(X106:X111),"0")</f>
        <v>456</v>
      </c>
      <c r="Y112" s="288">
        <f>IFERROR(SUM(Y106:Y111),"0")</f>
        <v>456</v>
      </c>
      <c r="Z112" s="288">
        <f>IFERROR(IF(Z106="",0,Z106),"0")+IFERROR(IF(Z107="",0,Z107),"0")+IFERROR(IF(Z108="",0,Z108),"0")+IFERROR(IF(Z109="",0,Z109),"0")+IFERROR(IF(Z110="",0,Z110),"0")+IFERROR(IF(Z111="",0,Z111),"0")</f>
        <v>7.0680000000000005</v>
      </c>
      <c r="AA112" s="289"/>
      <c r="AB112" s="289"/>
      <c r="AC112" s="289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27"/>
      <c r="P113" s="298" t="s">
        <v>72</v>
      </c>
      <c r="Q113" s="299"/>
      <c r="R113" s="299"/>
      <c r="S113" s="299"/>
      <c r="T113" s="299"/>
      <c r="U113" s="299"/>
      <c r="V113" s="300"/>
      <c r="W113" s="37" t="s">
        <v>73</v>
      </c>
      <c r="X113" s="288">
        <f>IFERROR(SUMPRODUCT(X106:X111*H106:H111),"0")</f>
        <v>3127.2</v>
      </c>
      <c r="Y113" s="288">
        <f>IFERROR(SUMPRODUCT(Y106:Y111*H106:H111),"0")</f>
        <v>3127.2</v>
      </c>
      <c r="Z113" s="37"/>
      <c r="AA113" s="289"/>
      <c r="AB113" s="289"/>
      <c r="AC113" s="289"/>
    </row>
    <row r="114" spans="1:68" ht="14.25" customHeight="1" x14ac:dyDescent="0.25">
      <c r="A114" s="296" t="s">
        <v>126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customHeight="1" x14ac:dyDescent="0.25">
      <c r="A115" s="54" t="s">
        <v>190</v>
      </c>
      <c r="B115" s="54" t="s">
        <v>191</v>
      </c>
      <c r="C115" s="31">
        <v>4301135670</v>
      </c>
      <c r="D115" s="294">
        <v>4620207490983</v>
      </c>
      <c r="E115" s="295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38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26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27"/>
      <c r="P116" s="298" t="s">
        <v>72</v>
      </c>
      <c r="Q116" s="299"/>
      <c r="R116" s="299"/>
      <c r="S116" s="299"/>
      <c r="T116" s="299"/>
      <c r="U116" s="299"/>
      <c r="V116" s="300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27"/>
      <c r="P117" s="298" t="s">
        <v>72</v>
      </c>
      <c r="Q117" s="299"/>
      <c r="R117" s="299"/>
      <c r="S117" s="299"/>
      <c r="T117" s="299"/>
      <c r="U117" s="299"/>
      <c r="V117" s="300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customHeight="1" x14ac:dyDescent="0.25">
      <c r="A118" s="296" t="s">
        <v>193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customHeight="1" x14ac:dyDescent="0.25">
      <c r="A119" s="54" t="s">
        <v>194</v>
      </c>
      <c r="B119" s="54" t="s">
        <v>195</v>
      </c>
      <c r="C119" s="31">
        <v>4301071094</v>
      </c>
      <c r="D119" s="294">
        <v>4620207491140</v>
      </c>
      <c r="E119" s="295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24" t="s">
        <v>196</v>
      </c>
      <c r="Q119" s="306"/>
      <c r="R119" s="306"/>
      <c r="S119" s="306"/>
      <c r="T119" s="307"/>
      <c r="U119" s="34"/>
      <c r="V119" s="34"/>
      <c r="W119" s="35" t="s">
        <v>69</v>
      </c>
      <c r="X119" s="286">
        <v>12</v>
      </c>
      <c r="Y119" s="28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326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27"/>
      <c r="P120" s="298" t="s">
        <v>72</v>
      </c>
      <c r="Q120" s="299"/>
      <c r="R120" s="299"/>
      <c r="S120" s="299"/>
      <c r="T120" s="299"/>
      <c r="U120" s="299"/>
      <c r="V120" s="300"/>
      <c r="W120" s="37" t="s">
        <v>69</v>
      </c>
      <c r="X120" s="288">
        <f>IFERROR(SUM(X119:X119),"0")</f>
        <v>12</v>
      </c>
      <c r="Y120" s="288">
        <f>IFERROR(SUM(Y119:Y119),"0")</f>
        <v>12</v>
      </c>
      <c r="Z120" s="288">
        <f>IFERROR(IF(Z119="",0,Z119),"0")</f>
        <v>0.186</v>
      </c>
      <c r="AA120" s="289"/>
      <c r="AB120" s="289"/>
      <c r="AC120" s="289"/>
    </row>
    <row r="121" spans="1:68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27"/>
      <c r="P121" s="298" t="s">
        <v>72</v>
      </c>
      <c r="Q121" s="299"/>
      <c r="R121" s="299"/>
      <c r="S121" s="299"/>
      <c r="T121" s="299"/>
      <c r="U121" s="299"/>
      <c r="V121" s="300"/>
      <c r="W121" s="37" t="s">
        <v>73</v>
      </c>
      <c r="X121" s="288">
        <f>IFERROR(SUMPRODUCT(X119:X119*H119:H119),"0")</f>
        <v>72</v>
      </c>
      <c r="Y121" s="288">
        <f>IFERROR(SUMPRODUCT(Y119:Y119*H119:H119),"0")</f>
        <v>72</v>
      </c>
      <c r="Z121" s="37"/>
      <c r="AA121" s="289"/>
      <c r="AB121" s="289"/>
      <c r="AC121" s="289"/>
    </row>
    <row r="122" spans="1:68" ht="16.5" customHeight="1" x14ac:dyDescent="0.25">
      <c r="A122" s="304" t="s">
        <v>198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1"/>
      <c r="AB122" s="281"/>
      <c r="AC122" s="281"/>
    </row>
    <row r="123" spans="1:68" ht="14.25" customHeight="1" x14ac:dyDescent="0.25">
      <c r="A123" s="296" t="s">
        <v>126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294">
        <v>4607111034014</v>
      </c>
      <c r="E124" s="295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97</v>
      </c>
      <c r="M124" s="33" t="s">
        <v>68</v>
      </c>
      <c r="N124" s="33"/>
      <c r="O124" s="32">
        <v>180</v>
      </c>
      <c r="P124" s="3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69</v>
      </c>
      <c r="X124" s="286">
        <v>98</v>
      </c>
      <c r="Y124" s="28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201</v>
      </c>
      <c r="AG124" s="67"/>
      <c r="AJ124" s="71" t="s">
        <v>99</v>
      </c>
      <c r="AK124" s="71">
        <v>70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294">
        <v>4607111033994</v>
      </c>
      <c r="E125" s="295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3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69</v>
      </c>
      <c r="X125" s="286">
        <v>112</v>
      </c>
      <c r="Y125" s="287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52" t="s">
        <v>144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x14ac:dyDescent="0.2">
      <c r="A126" s="326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27"/>
      <c r="P126" s="298" t="s">
        <v>72</v>
      </c>
      <c r="Q126" s="299"/>
      <c r="R126" s="299"/>
      <c r="S126" s="299"/>
      <c r="T126" s="299"/>
      <c r="U126" s="299"/>
      <c r="V126" s="300"/>
      <c r="W126" s="37" t="s">
        <v>69</v>
      </c>
      <c r="X126" s="288">
        <f>IFERROR(SUM(X124:X125),"0")</f>
        <v>210</v>
      </c>
      <c r="Y126" s="288">
        <f>IFERROR(SUM(Y124:Y125),"0")</f>
        <v>210</v>
      </c>
      <c r="Z126" s="288">
        <f>IFERROR(IF(Z124="",0,Z124),"0")+IFERROR(IF(Z125="",0,Z125),"0")</f>
        <v>3.7547999999999999</v>
      </c>
      <c r="AA126" s="289"/>
      <c r="AB126" s="289"/>
      <c r="AC126" s="289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27"/>
      <c r="P127" s="298" t="s">
        <v>72</v>
      </c>
      <c r="Q127" s="299"/>
      <c r="R127" s="299"/>
      <c r="S127" s="299"/>
      <c r="T127" s="299"/>
      <c r="U127" s="299"/>
      <c r="V127" s="300"/>
      <c r="W127" s="37" t="s">
        <v>73</v>
      </c>
      <c r="X127" s="288">
        <f>IFERROR(SUMPRODUCT(X124:X125*H124:H125),"0")</f>
        <v>630</v>
      </c>
      <c r="Y127" s="288">
        <f>IFERROR(SUMPRODUCT(Y124:Y125*H124:H125),"0")</f>
        <v>630</v>
      </c>
      <c r="Z127" s="37"/>
      <c r="AA127" s="289"/>
      <c r="AB127" s="289"/>
      <c r="AC127" s="289"/>
    </row>
    <row r="128" spans="1:68" ht="16.5" customHeight="1" x14ac:dyDescent="0.25">
      <c r="A128" s="304" t="s">
        <v>204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1"/>
      <c r="AB128" s="281"/>
      <c r="AC128" s="281"/>
    </row>
    <row r="129" spans="1:68" ht="14.25" customHeight="1" x14ac:dyDescent="0.25">
      <c r="A129" s="296" t="s">
        <v>126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4301135549</v>
      </c>
      <c r="D130" s="294">
        <v>4607111039095</v>
      </c>
      <c r="E130" s="295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102</v>
      </c>
      <c r="M130" s="33" t="s">
        <v>68</v>
      </c>
      <c r="N130" s="33"/>
      <c r="O130" s="32">
        <v>180</v>
      </c>
      <c r="P130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69</v>
      </c>
      <c r="X130" s="286">
        <v>28</v>
      </c>
      <c r="Y130" s="287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207</v>
      </c>
      <c r="AG130" s="67"/>
      <c r="AJ130" s="71" t="s">
        <v>104</v>
      </c>
      <c r="AK130" s="71">
        <v>14</v>
      </c>
      <c r="BB130" s="155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208</v>
      </c>
      <c r="B131" s="54" t="s">
        <v>209</v>
      </c>
      <c r="C131" s="31">
        <v>4301135550</v>
      </c>
      <c r="D131" s="294">
        <v>4607111034199</v>
      </c>
      <c r="E131" s="295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69</v>
      </c>
      <c r="X131" s="286">
        <v>70</v>
      </c>
      <c r="Y131" s="287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210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26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27"/>
      <c r="P132" s="298" t="s">
        <v>72</v>
      </c>
      <c r="Q132" s="299"/>
      <c r="R132" s="299"/>
      <c r="S132" s="299"/>
      <c r="T132" s="299"/>
      <c r="U132" s="299"/>
      <c r="V132" s="300"/>
      <c r="W132" s="37" t="s">
        <v>69</v>
      </c>
      <c r="X132" s="288">
        <f>IFERROR(SUM(X130:X131),"0")</f>
        <v>98</v>
      </c>
      <c r="Y132" s="288">
        <f>IFERROR(SUM(Y130:Y131),"0")</f>
        <v>98</v>
      </c>
      <c r="Z132" s="288">
        <f>IFERROR(IF(Z130="",0,Z130),"0")+IFERROR(IF(Z131="",0,Z131),"0")</f>
        <v>1.75224</v>
      </c>
      <c r="AA132" s="289"/>
      <c r="AB132" s="289"/>
      <c r="AC132" s="289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27"/>
      <c r="P133" s="298" t="s">
        <v>72</v>
      </c>
      <c r="Q133" s="299"/>
      <c r="R133" s="299"/>
      <c r="S133" s="299"/>
      <c r="T133" s="299"/>
      <c r="U133" s="299"/>
      <c r="V133" s="300"/>
      <c r="W133" s="37" t="s">
        <v>73</v>
      </c>
      <c r="X133" s="288">
        <f>IFERROR(SUMPRODUCT(X130:X131*H130:H131),"0")</f>
        <v>294</v>
      </c>
      <c r="Y133" s="288">
        <f>IFERROR(SUMPRODUCT(Y130:Y131*H130:H131),"0")</f>
        <v>294</v>
      </c>
      <c r="Z133" s="37"/>
      <c r="AA133" s="289"/>
      <c r="AB133" s="289"/>
      <c r="AC133" s="289"/>
    </row>
    <row r="134" spans="1:68" ht="16.5" customHeight="1" x14ac:dyDescent="0.25">
      <c r="A134" s="304" t="s">
        <v>211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1"/>
      <c r="AB134" s="281"/>
      <c r="AC134" s="281"/>
    </row>
    <row r="135" spans="1:68" ht="14.25" customHeight="1" x14ac:dyDescent="0.25">
      <c r="A135" s="296" t="s">
        <v>126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customHeight="1" x14ac:dyDescent="0.25">
      <c r="A136" s="54" t="s">
        <v>212</v>
      </c>
      <c r="B136" s="54" t="s">
        <v>213</v>
      </c>
      <c r="C136" s="31">
        <v>4301135753</v>
      </c>
      <c r="D136" s="294">
        <v>4620207490914</v>
      </c>
      <c r="E136" s="295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33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06"/>
      <c r="R136" s="306"/>
      <c r="S136" s="306"/>
      <c r="T136" s="307"/>
      <c r="U136" s="34"/>
      <c r="V136" s="34"/>
      <c r="W136" s="35" t="s">
        <v>69</v>
      </c>
      <c r="X136" s="286">
        <v>28</v>
      </c>
      <c r="Y136" s="28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214</v>
      </c>
      <c r="B137" s="54" t="s">
        <v>215</v>
      </c>
      <c r="C137" s="31">
        <v>4301135778</v>
      </c>
      <c r="D137" s="294">
        <v>4620207490853</v>
      </c>
      <c r="E137" s="295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06"/>
      <c r="R137" s="306"/>
      <c r="S137" s="306"/>
      <c r="T137" s="307"/>
      <c r="U137" s="34"/>
      <c r="V137" s="34"/>
      <c r="W137" s="35" t="s">
        <v>69</v>
      </c>
      <c r="X137" s="286">
        <v>28</v>
      </c>
      <c r="Y137" s="28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26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27"/>
      <c r="P138" s="298" t="s">
        <v>72</v>
      </c>
      <c r="Q138" s="299"/>
      <c r="R138" s="299"/>
      <c r="S138" s="299"/>
      <c r="T138" s="299"/>
      <c r="U138" s="299"/>
      <c r="V138" s="300"/>
      <c r="W138" s="37" t="s">
        <v>69</v>
      </c>
      <c r="X138" s="288">
        <f>IFERROR(SUM(X136:X137),"0")</f>
        <v>56</v>
      </c>
      <c r="Y138" s="288">
        <f>IFERROR(SUM(Y136:Y137),"0")</f>
        <v>56</v>
      </c>
      <c r="Z138" s="288">
        <f>IFERROR(IF(Z136="",0,Z136),"0")+IFERROR(IF(Z137="",0,Z137),"0")</f>
        <v>1.0012799999999999</v>
      </c>
      <c r="AA138" s="289"/>
      <c r="AB138" s="289"/>
      <c r="AC138" s="289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27"/>
      <c r="P139" s="298" t="s">
        <v>72</v>
      </c>
      <c r="Q139" s="299"/>
      <c r="R139" s="299"/>
      <c r="S139" s="299"/>
      <c r="T139" s="299"/>
      <c r="U139" s="299"/>
      <c r="V139" s="300"/>
      <c r="W139" s="37" t="s">
        <v>73</v>
      </c>
      <c r="X139" s="288">
        <f>IFERROR(SUMPRODUCT(X136:X137*H136:H137),"0")</f>
        <v>134.4</v>
      </c>
      <c r="Y139" s="288">
        <f>IFERROR(SUMPRODUCT(Y136:Y137*H136:H137),"0")</f>
        <v>134.4</v>
      </c>
      <c r="Z139" s="37"/>
      <c r="AA139" s="289"/>
      <c r="AB139" s="289"/>
      <c r="AC139" s="289"/>
    </row>
    <row r="140" spans="1:68" ht="16.5" customHeight="1" x14ac:dyDescent="0.25">
      <c r="A140" s="304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1"/>
      <c r="AB140" s="281"/>
      <c r="AC140" s="281"/>
    </row>
    <row r="141" spans="1:68" ht="14.25" customHeight="1" x14ac:dyDescent="0.25">
      <c r="A141" s="296" t="s">
        <v>126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69</v>
      </c>
      <c r="X142" s="286">
        <v>14</v>
      </c>
      <c r="Y142" s="28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26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27"/>
      <c r="P143" s="298" t="s">
        <v>72</v>
      </c>
      <c r="Q143" s="299"/>
      <c r="R143" s="299"/>
      <c r="S143" s="299"/>
      <c r="T143" s="299"/>
      <c r="U143" s="299"/>
      <c r="V143" s="300"/>
      <c r="W143" s="37" t="s">
        <v>69</v>
      </c>
      <c r="X143" s="288">
        <f>IFERROR(SUM(X142:X142),"0")</f>
        <v>14</v>
      </c>
      <c r="Y143" s="288">
        <f>IFERROR(SUM(Y142:Y142),"0")</f>
        <v>14</v>
      </c>
      <c r="Z143" s="288">
        <f>IFERROR(IF(Z142="",0,Z142),"0")</f>
        <v>0.25031999999999999</v>
      </c>
      <c r="AA143" s="289"/>
      <c r="AB143" s="289"/>
      <c r="AC143" s="289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27"/>
      <c r="P144" s="298" t="s">
        <v>72</v>
      </c>
      <c r="Q144" s="299"/>
      <c r="R144" s="299"/>
      <c r="S144" s="299"/>
      <c r="T144" s="299"/>
      <c r="U144" s="299"/>
      <c r="V144" s="300"/>
      <c r="W144" s="37" t="s">
        <v>73</v>
      </c>
      <c r="X144" s="288">
        <f>IFERROR(SUMPRODUCT(X142:X142*H142:H142),"0")</f>
        <v>42</v>
      </c>
      <c r="Y144" s="288">
        <f>IFERROR(SUMPRODUCT(Y142:Y142*H142:H142),"0")</f>
        <v>42</v>
      </c>
      <c r="Z144" s="37"/>
      <c r="AA144" s="289"/>
      <c r="AB144" s="289"/>
      <c r="AC144" s="289"/>
    </row>
    <row r="145" spans="1:68" ht="16.5" customHeight="1" x14ac:dyDescent="0.25">
      <c r="A145" s="304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1"/>
      <c r="AB145" s="281"/>
      <c r="AC145" s="281"/>
    </row>
    <row r="146" spans="1:68" ht="14.25" customHeight="1" x14ac:dyDescent="0.25">
      <c r="A146" s="296" t="s">
        <v>126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69</v>
      </c>
      <c r="X147" s="286">
        <v>14</v>
      </c>
      <c r="Y147" s="28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207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326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27"/>
      <c r="P148" s="298" t="s">
        <v>72</v>
      </c>
      <c r="Q148" s="299"/>
      <c r="R148" s="299"/>
      <c r="S148" s="299"/>
      <c r="T148" s="299"/>
      <c r="U148" s="299"/>
      <c r="V148" s="300"/>
      <c r="W148" s="37" t="s">
        <v>69</v>
      </c>
      <c r="X148" s="288">
        <f>IFERROR(SUM(X147:X147),"0")</f>
        <v>14</v>
      </c>
      <c r="Y148" s="288">
        <f>IFERROR(SUM(Y147:Y147),"0")</f>
        <v>14</v>
      </c>
      <c r="Z148" s="288">
        <f>IFERROR(IF(Z147="",0,Z147),"0")</f>
        <v>0.13103999999999999</v>
      </c>
      <c r="AA148" s="289"/>
      <c r="AB148" s="289"/>
      <c r="AC148" s="289"/>
    </row>
    <row r="149" spans="1:68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27"/>
      <c r="P149" s="298" t="s">
        <v>72</v>
      </c>
      <c r="Q149" s="299"/>
      <c r="R149" s="299"/>
      <c r="S149" s="299"/>
      <c r="T149" s="299"/>
      <c r="U149" s="299"/>
      <c r="V149" s="300"/>
      <c r="W149" s="37" t="s">
        <v>73</v>
      </c>
      <c r="X149" s="288">
        <f>IFERROR(SUMPRODUCT(X147:X147*H147:H147),"0")</f>
        <v>37.800000000000004</v>
      </c>
      <c r="Y149" s="288">
        <f>IFERROR(SUMPRODUCT(Y147:Y147*H147:H147),"0")</f>
        <v>37.800000000000004</v>
      </c>
      <c r="Z149" s="37"/>
      <c r="AA149" s="289"/>
      <c r="AB149" s="289"/>
      <c r="AC149" s="289"/>
    </row>
    <row r="150" spans="1:68" ht="16.5" customHeight="1" x14ac:dyDescent="0.25">
      <c r="A150" s="304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1"/>
      <c r="AB150" s="281"/>
      <c r="AC150" s="281"/>
    </row>
    <row r="151" spans="1:68" ht="14.25" customHeight="1" x14ac:dyDescent="0.25">
      <c r="A151" s="296" t="s">
        <v>193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226</v>
      </c>
      <c r="L152" s="32" t="s">
        <v>67</v>
      </c>
      <c r="M152" s="33" t="s">
        <v>68</v>
      </c>
      <c r="N152" s="33"/>
      <c r="O152" s="32">
        <v>180</v>
      </c>
      <c r="P152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26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27"/>
      <c r="P153" s="298" t="s">
        <v>72</v>
      </c>
      <c r="Q153" s="299"/>
      <c r="R153" s="299"/>
      <c r="S153" s="299"/>
      <c r="T153" s="299"/>
      <c r="U153" s="299"/>
      <c r="V153" s="300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27"/>
      <c r="P154" s="298" t="s">
        <v>72</v>
      </c>
      <c r="Q154" s="299"/>
      <c r="R154" s="299"/>
      <c r="S154" s="299"/>
      <c r="T154" s="299"/>
      <c r="U154" s="299"/>
      <c r="V154" s="300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customHeight="1" x14ac:dyDescent="0.25">
      <c r="A155" s="304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1"/>
      <c r="AB155" s="281"/>
      <c r="AC155" s="281"/>
    </row>
    <row r="156" spans="1:68" ht="14.25" customHeight="1" x14ac:dyDescent="0.25">
      <c r="A156" s="296" t="s">
        <v>126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45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26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27"/>
      <c r="P158" s="298" t="s">
        <v>72</v>
      </c>
      <c r="Q158" s="299"/>
      <c r="R158" s="299"/>
      <c r="S158" s="299"/>
      <c r="T158" s="299"/>
      <c r="U158" s="299"/>
      <c r="V158" s="300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27"/>
      <c r="P159" s="298" t="s">
        <v>72</v>
      </c>
      <c r="Q159" s="299"/>
      <c r="R159" s="299"/>
      <c r="S159" s="299"/>
      <c r="T159" s="299"/>
      <c r="U159" s="299"/>
      <c r="V159" s="300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customHeight="1" x14ac:dyDescent="0.2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48"/>
      <c r="AB160" s="48"/>
      <c r="AC160" s="48"/>
    </row>
    <row r="161" spans="1:68" ht="16.5" customHeight="1" x14ac:dyDescent="0.25">
      <c r="A161" s="304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1"/>
      <c r="AB161" s="281"/>
      <c r="AC161" s="281"/>
    </row>
    <row r="162" spans="1:68" ht="14.25" customHeight="1" x14ac:dyDescent="0.25">
      <c r="A162" s="296" t="s">
        <v>63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410" t="s">
        <v>236</v>
      </c>
      <c r="Q163" s="306"/>
      <c r="R163" s="306"/>
      <c r="S163" s="306"/>
      <c r="T163" s="307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102</v>
      </c>
      <c r="M164" s="33" t="s">
        <v>68</v>
      </c>
      <c r="N164" s="33"/>
      <c r="O164" s="32">
        <v>180</v>
      </c>
      <c r="P164" s="3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69</v>
      </c>
      <c r="X164" s="286">
        <v>36</v>
      </c>
      <c r="Y164" s="287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240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26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27"/>
      <c r="P165" s="298" t="s">
        <v>72</v>
      </c>
      <c r="Q165" s="299"/>
      <c r="R165" s="299"/>
      <c r="S165" s="299"/>
      <c r="T165" s="299"/>
      <c r="U165" s="299"/>
      <c r="V165" s="300"/>
      <c r="W165" s="37" t="s">
        <v>69</v>
      </c>
      <c r="X165" s="288">
        <f>IFERROR(SUM(X163:X164),"0")</f>
        <v>36</v>
      </c>
      <c r="Y165" s="288">
        <f>IFERROR(SUM(Y163:Y164),"0")</f>
        <v>36</v>
      </c>
      <c r="Z165" s="288">
        <f>IFERROR(IF(Z163="",0,Z163),"0")+IFERROR(IF(Z164="",0,Z164),"0")</f>
        <v>0.31175999999999998</v>
      </c>
      <c r="AA165" s="289"/>
      <c r="AB165" s="289"/>
      <c r="AC165" s="289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27"/>
      <c r="P166" s="298" t="s">
        <v>72</v>
      </c>
      <c r="Q166" s="299"/>
      <c r="R166" s="299"/>
      <c r="S166" s="299"/>
      <c r="T166" s="299"/>
      <c r="U166" s="299"/>
      <c r="V166" s="300"/>
      <c r="W166" s="37" t="s">
        <v>73</v>
      </c>
      <c r="X166" s="288">
        <f>IFERROR(SUMPRODUCT(X163:X164*H163:H164),"0")</f>
        <v>180</v>
      </c>
      <c r="Y166" s="288">
        <f>IFERROR(SUMPRODUCT(Y163:Y164*H163:H164),"0")</f>
        <v>180</v>
      </c>
      <c r="Z166" s="37"/>
      <c r="AA166" s="289"/>
      <c r="AB166" s="289"/>
      <c r="AC166" s="289"/>
    </row>
    <row r="167" spans="1:68" ht="27.75" customHeight="1" x14ac:dyDescent="0.2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48"/>
      <c r="AB167" s="48"/>
      <c r="AC167" s="48"/>
    </row>
    <row r="168" spans="1:68" ht="16.5" customHeight="1" x14ac:dyDescent="0.25">
      <c r="A168" s="304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1"/>
      <c r="AB168" s="281"/>
      <c r="AC168" s="281"/>
    </row>
    <row r="169" spans="1:68" ht="14.25" customHeight="1" x14ac:dyDescent="0.25">
      <c r="A169" s="296" t="s">
        <v>76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4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69</v>
      </c>
      <c r="X170" s="286">
        <v>168</v>
      </c>
      <c r="Y170" s="287">
        <f>IFERROR(IF(X170="","",X170),"")</f>
        <v>168</v>
      </c>
      <c r="Z170" s="36">
        <f>IFERROR(IF(X170="","",X170*0.01788),"")</f>
        <v>3.0038399999999998</v>
      </c>
      <c r="AA170" s="56"/>
      <c r="AB170" s="57"/>
      <c r="AC170" s="174" t="s">
        <v>245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569.18399999999997</v>
      </c>
      <c r="BN170" s="67">
        <f>IFERROR(Y170*I170,"0")</f>
        <v>569.18399999999997</v>
      </c>
      <c r="BO170" s="67">
        <f>IFERROR(X170/J170,"0")</f>
        <v>2.4</v>
      </c>
      <c r="BP170" s="67">
        <f>IFERROR(Y170/J170,"0")</f>
        <v>2.4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69</v>
      </c>
      <c r="X171" s="286">
        <v>126</v>
      </c>
      <c r="Y171" s="287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45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69</v>
      </c>
      <c r="X172" s="286">
        <v>98</v>
      </c>
      <c r="Y172" s="287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26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27"/>
      <c r="P173" s="298" t="s">
        <v>72</v>
      </c>
      <c r="Q173" s="299"/>
      <c r="R173" s="299"/>
      <c r="S173" s="299"/>
      <c r="T173" s="299"/>
      <c r="U173" s="299"/>
      <c r="V173" s="300"/>
      <c r="W173" s="37" t="s">
        <v>69</v>
      </c>
      <c r="X173" s="288">
        <f>IFERROR(SUM(X170:X172),"0")</f>
        <v>392</v>
      </c>
      <c r="Y173" s="288">
        <f>IFERROR(SUM(Y170:Y172),"0")</f>
        <v>392</v>
      </c>
      <c r="Z173" s="288">
        <f>IFERROR(IF(Z170="",0,Z170),"0")+IFERROR(IF(Z171="",0,Z171),"0")+IFERROR(IF(Z172="",0,Z172),"0")</f>
        <v>7.0089600000000001</v>
      </c>
      <c r="AA173" s="289"/>
      <c r="AB173" s="289"/>
      <c r="AC173" s="289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27"/>
      <c r="P174" s="298" t="s">
        <v>72</v>
      </c>
      <c r="Q174" s="299"/>
      <c r="R174" s="299"/>
      <c r="S174" s="299"/>
      <c r="T174" s="299"/>
      <c r="U174" s="299"/>
      <c r="V174" s="300"/>
      <c r="W174" s="37" t="s">
        <v>73</v>
      </c>
      <c r="X174" s="288">
        <f>IFERROR(SUMPRODUCT(X170:X172*H170:H172),"0")</f>
        <v>1176</v>
      </c>
      <c r="Y174" s="288">
        <f>IFERROR(SUMPRODUCT(Y170:Y172*H170:H172),"0")</f>
        <v>1176</v>
      </c>
      <c r="Z174" s="37"/>
      <c r="AA174" s="289"/>
      <c r="AB174" s="289"/>
      <c r="AC174" s="289"/>
    </row>
    <row r="175" spans="1:68" ht="14.25" customHeight="1" x14ac:dyDescent="0.25">
      <c r="A175" s="296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255</v>
      </c>
      <c r="L176" s="32" t="s">
        <v>67</v>
      </c>
      <c r="M176" s="33" t="s">
        <v>256</v>
      </c>
      <c r="N176" s="33"/>
      <c r="O176" s="32">
        <v>365</v>
      </c>
      <c r="P176" s="357" t="s">
        <v>257</v>
      </c>
      <c r="Q176" s="306"/>
      <c r="R176" s="306"/>
      <c r="S176" s="306"/>
      <c r="T176" s="307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71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6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27"/>
      <c r="P177" s="298" t="s">
        <v>72</v>
      </c>
      <c r="Q177" s="299"/>
      <c r="R177" s="299"/>
      <c r="S177" s="299"/>
      <c r="T177" s="299"/>
      <c r="U177" s="299"/>
      <c r="V177" s="300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27"/>
      <c r="P178" s="298" t="s">
        <v>72</v>
      </c>
      <c r="Q178" s="299"/>
      <c r="R178" s="299"/>
      <c r="S178" s="299"/>
      <c r="T178" s="299"/>
      <c r="U178" s="299"/>
      <c r="V178" s="300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customHeight="1" x14ac:dyDescent="0.2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48"/>
      <c r="AB179" s="48"/>
      <c r="AC179" s="48"/>
    </row>
    <row r="180" spans="1:68" ht="16.5" customHeight="1" x14ac:dyDescent="0.25">
      <c r="A180" s="304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1"/>
      <c r="AB180" s="281"/>
      <c r="AC180" s="281"/>
    </row>
    <row r="181" spans="1:68" ht="14.25" customHeight="1" x14ac:dyDescent="0.25">
      <c r="A181" s="296" t="s">
        <v>76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22" t="s">
        <v>264</v>
      </c>
      <c r="Q182" s="306"/>
      <c r="R182" s="306"/>
      <c r="S182" s="306"/>
      <c r="T182" s="307"/>
      <c r="U182" s="34"/>
      <c r="V182" s="34"/>
      <c r="W182" s="35" t="s">
        <v>69</v>
      </c>
      <c r="X182" s="286">
        <v>0</v>
      </c>
      <c r="Y182" s="28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27"/>
      <c r="P183" s="298" t="s">
        <v>72</v>
      </c>
      <c r="Q183" s="299"/>
      <c r="R183" s="299"/>
      <c r="S183" s="299"/>
      <c r="T183" s="299"/>
      <c r="U183" s="299"/>
      <c r="V183" s="300"/>
      <c r="W183" s="37" t="s">
        <v>69</v>
      </c>
      <c r="X183" s="288">
        <f>IFERROR(SUM(X182:X182),"0")</f>
        <v>0</v>
      </c>
      <c r="Y183" s="288">
        <f>IFERROR(SUM(Y182:Y182),"0")</f>
        <v>0</v>
      </c>
      <c r="Z183" s="288">
        <f>IFERROR(IF(Z182="",0,Z182),"0")</f>
        <v>0</v>
      </c>
      <c r="AA183" s="289"/>
      <c r="AB183" s="289"/>
      <c r="AC183" s="289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27"/>
      <c r="P184" s="298" t="s">
        <v>72</v>
      </c>
      <c r="Q184" s="299"/>
      <c r="R184" s="299"/>
      <c r="S184" s="299"/>
      <c r="T184" s="299"/>
      <c r="U184" s="299"/>
      <c r="V184" s="300"/>
      <c r="W184" s="37" t="s">
        <v>73</v>
      </c>
      <c r="X184" s="288">
        <f>IFERROR(SUMPRODUCT(X182:X182*H182:H182),"0")</f>
        <v>0</v>
      </c>
      <c r="Y184" s="288">
        <f>IFERROR(SUMPRODUCT(Y182:Y182*H182:H182),"0")</f>
        <v>0</v>
      </c>
      <c r="Z184" s="37"/>
      <c r="AA184" s="289"/>
      <c r="AB184" s="289"/>
      <c r="AC184" s="289"/>
    </row>
    <row r="185" spans="1:68" ht="14.25" customHeight="1" x14ac:dyDescent="0.25">
      <c r="A185" s="296" t="s">
        <v>126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102</v>
      </c>
      <c r="M186" s="33" t="s">
        <v>68</v>
      </c>
      <c r="N186" s="33"/>
      <c r="O186" s="32">
        <v>180</v>
      </c>
      <c r="P186" s="3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104</v>
      </c>
      <c r="AK186" s="71">
        <v>14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4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69</v>
      </c>
      <c r="X187" s="286">
        <v>14</v>
      </c>
      <c r="Y187" s="28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27"/>
      <c r="P190" s="298" t="s">
        <v>72</v>
      </c>
      <c r="Q190" s="299"/>
      <c r="R190" s="299"/>
      <c r="S190" s="299"/>
      <c r="T190" s="299"/>
      <c r="U190" s="299"/>
      <c r="V190" s="300"/>
      <c r="W190" s="37" t="s">
        <v>69</v>
      </c>
      <c r="X190" s="288">
        <f>IFERROR(SUM(X186:X189),"0")</f>
        <v>14</v>
      </c>
      <c r="Y190" s="288">
        <f>IFERROR(SUM(Y186:Y189),"0")</f>
        <v>14</v>
      </c>
      <c r="Z190" s="288">
        <f>IFERROR(IF(Z186="",0,Z186),"0")+IFERROR(IF(Z187="",0,Z187),"0")+IFERROR(IF(Z188="",0,Z188),"0")+IFERROR(IF(Z189="",0,Z189),"0")</f>
        <v>0.25031999999999999</v>
      </c>
      <c r="AA190" s="289"/>
      <c r="AB190" s="289"/>
      <c r="AC190" s="289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27"/>
      <c r="P191" s="298" t="s">
        <v>72</v>
      </c>
      <c r="Q191" s="299"/>
      <c r="R191" s="299"/>
      <c r="S191" s="299"/>
      <c r="T191" s="299"/>
      <c r="U191" s="299"/>
      <c r="V191" s="300"/>
      <c r="W191" s="37" t="s">
        <v>73</v>
      </c>
      <c r="X191" s="288">
        <f>IFERROR(SUMPRODUCT(X186:X189*H186:H189),"0")</f>
        <v>33.6</v>
      </c>
      <c r="Y191" s="288">
        <f>IFERROR(SUMPRODUCT(Y186:Y189*H186:H189),"0")</f>
        <v>33.6</v>
      </c>
      <c r="Z191" s="37"/>
      <c r="AA191" s="289"/>
      <c r="AB191" s="289"/>
      <c r="AC191" s="289"/>
    </row>
    <row r="192" spans="1:68" ht="16.5" customHeight="1" x14ac:dyDescent="0.25">
      <c r="A192" s="304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1"/>
      <c r="AB192" s="281"/>
      <c r="AC192" s="281"/>
    </row>
    <row r="193" spans="1:68" ht="14.25" customHeight="1" x14ac:dyDescent="0.25">
      <c r="A193" s="296" t="s">
        <v>63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3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102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69</v>
      </c>
      <c r="X195" s="286">
        <v>36</v>
      </c>
      <c r="Y195" s="287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280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209.88</v>
      </c>
      <c r="BN195" s="67">
        <f>IFERROR(Y195*I195,"0")</f>
        <v>209.88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285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285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3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280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26"/>
      <c r="B199" s="297"/>
      <c r="C199" s="297"/>
      <c r="D199" s="297"/>
      <c r="E199" s="297"/>
      <c r="F199" s="297"/>
      <c r="G199" s="297"/>
      <c r="H199" s="297"/>
      <c r="I199" s="297"/>
      <c r="J199" s="297"/>
      <c r="K199" s="297"/>
      <c r="L199" s="297"/>
      <c r="M199" s="297"/>
      <c r="N199" s="297"/>
      <c r="O199" s="327"/>
      <c r="P199" s="298" t="s">
        <v>72</v>
      </c>
      <c r="Q199" s="299"/>
      <c r="R199" s="299"/>
      <c r="S199" s="299"/>
      <c r="T199" s="299"/>
      <c r="U199" s="299"/>
      <c r="V199" s="300"/>
      <c r="W199" s="37" t="s">
        <v>69</v>
      </c>
      <c r="X199" s="288">
        <f>IFERROR(SUM(X194:X198),"0")</f>
        <v>36</v>
      </c>
      <c r="Y199" s="288">
        <f>IFERROR(SUM(Y194:Y198),"0")</f>
        <v>36</v>
      </c>
      <c r="Z199" s="288">
        <f>IFERROR(IF(Z194="",0,Z194),"0")+IFERROR(IF(Z195="",0,Z195),"0")+IFERROR(IF(Z196="",0,Z196),"0")+IFERROR(IF(Z197="",0,Z197),"0")+IFERROR(IF(Z198="",0,Z198),"0")</f>
        <v>0.55800000000000005</v>
      </c>
      <c r="AA199" s="289"/>
      <c r="AB199" s="289"/>
      <c r="AC199" s="289"/>
    </row>
    <row r="200" spans="1:68" x14ac:dyDescent="0.2">
      <c r="A200" s="297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27"/>
      <c r="P200" s="298" t="s">
        <v>72</v>
      </c>
      <c r="Q200" s="299"/>
      <c r="R200" s="299"/>
      <c r="S200" s="299"/>
      <c r="T200" s="299"/>
      <c r="U200" s="299"/>
      <c r="V200" s="300"/>
      <c r="W200" s="37" t="s">
        <v>73</v>
      </c>
      <c r="X200" s="288">
        <f>IFERROR(SUMPRODUCT(X194:X198*H194:H198),"0")</f>
        <v>201.6</v>
      </c>
      <c r="Y200" s="288">
        <f>IFERROR(SUMPRODUCT(Y194:Y198*H194:H198),"0")</f>
        <v>201.6</v>
      </c>
      <c r="Z200" s="37"/>
      <c r="AA200" s="289"/>
      <c r="AB200" s="289"/>
      <c r="AC200" s="289"/>
    </row>
    <row r="201" spans="1:68" ht="16.5" customHeight="1" x14ac:dyDescent="0.25">
      <c r="A201" s="304" t="s">
        <v>290</v>
      </c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81"/>
      <c r="AB201" s="281"/>
      <c r="AC201" s="281"/>
    </row>
    <row r="202" spans="1:68" ht="14.25" customHeight="1" x14ac:dyDescent="0.25">
      <c r="A202" s="296" t="s">
        <v>63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2"/>
      <c r="AB202" s="282"/>
      <c r="AC202" s="282"/>
    </row>
    <row r="203" spans="1:68" ht="27" customHeight="1" x14ac:dyDescent="0.25">
      <c r="A203" s="54" t="s">
        <v>291</v>
      </c>
      <c r="B203" s="54" t="s">
        <v>292</v>
      </c>
      <c r="C203" s="31">
        <v>4301070917</v>
      </c>
      <c r="D203" s="294">
        <v>4607111035912</v>
      </c>
      <c r="E203" s="295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06"/>
      <c r="R203" s="306"/>
      <c r="S203" s="306"/>
      <c r="T203" s="307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94">
        <v>4607111035929</v>
      </c>
      <c r="E204" s="295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102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06"/>
      <c r="R204" s="306"/>
      <c r="S204" s="306"/>
      <c r="T204" s="307"/>
      <c r="U204" s="34"/>
      <c r="V204" s="34"/>
      <c r="W204" s="35" t="s">
        <v>69</v>
      </c>
      <c r="X204" s="286">
        <v>36</v>
      </c>
      <c r="Y204" s="287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204" t="s">
        <v>293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ht="27" customHeight="1" x14ac:dyDescent="0.25">
      <c r="A205" s="54" t="s">
        <v>296</v>
      </c>
      <c r="B205" s="54" t="s">
        <v>297</v>
      </c>
      <c r="C205" s="31">
        <v>4301070915</v>
      </c>
      <c r="D205" s="294">
        <v>4607111035882</v>
      </c>
      <c r="E205" s="295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06"/>
      <c r="R205" s="306"/>
      <c r="S205" s="306"/>
      <c r="T205" s="307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298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299</v>
      </c>
      <c r="B206" s="54" t="s">
        <v>300</v>
      </c>
      <c r="C206" s="31">
        <v>4301070921</v>
      </c>
      <c r="D206" s="294">
        <v>4607111035905</v>
      </c>
      <c r="E206" s="295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06"/>
      <c r="R206" s="306"/>
      <c r="S206" s="306"/>
      <c r="T206" s="307"/>
      <c r="U206" s="34"/>
      <c r="V206" s="34"/>
      <c r="W206" s="35" t="s">
        <v>69</v>
      </c>
      <c r="X206" s="286">
        <v>0</v>
      </c>
      <c r="Y206" s="28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298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26"/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327"/>
      <c r="P207" s="298" t="s">
        <v>72</v>
      </c>
      <c r="Q207" s="299"/>
      <c r="R207" s="299"/>
      <c r="S207" s="299"/>
      <c r="T207" s="299"/>
      <c r="U207" s="299"/>
      <c r="V207" s="300"/>
      <c r="W207" s="37" t="s">
        <v>69</v>
      </c>
      <c r="X207" s="288">
        <f>IFERROR(SUM(X203:X206),"0")</f>
        <v>36</v>
      </c>
      <c r="Y207" s="288">
        <f>IFERROR(SUM(Y203:Y206),"0")</f>
        <v>36</v>
      </c>
      <c r="Z207" s="288">
        <f>IFERROR(IF(Z203="",0,Z203),"0")+IFERROR(IF(Z204="",0,Z204),"0")+IFERROR(IF(Z205="",0,Z205),"0")+IFERROR(IF(Z206="",0,Z206),"0")</f>
        <v>0.55800000000000005</v>
      </c>
      <c r="AA207" s="289"/>
      <c r="AB207" s="289"/>
      <c r="AC207" s="289"/>
    </row>
    <row r="208" spans="1:68" x14ac:dyDescent="0.2">
      <c r="A208" s="297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27"/>
      <c r="P208" s="298" t="s">
        <v>72</v>
      </c>
      <c r="Q208" s="299"/>
      <c r="R208" s="299"/>
      <c r="S208" s="299"/>
      <c r="T208" s="299"/>
      <c r="U208" s="299"/>
      <c r="V208" s="300"/>
      <c r="W208" s="37" t="s">
        <v>73</v>
      </c>
      <c r="X208" s="288">
        <f>IFERROR(SUMPRODUCT(X203:X206*H203:H206),"0")</f>
        <v>259.2</v>
      </c>
      <c r="Y208" s="288">
        <f>IFERROR(SUMPRODUCT(Y203:Y206*H203:H206),"0")</f>
        <v>259.2</v>
      </c>
      <c r="Z208" s="37"/>
      <c r="AA208" s="289"/>
      <c r="AB208" s="289"/>
      <c r="AC208" s="289"/>
    </row>
    <row r="209" spans="1:68" ht="16.5" customHeight="1" x14ac:dyDescent="0.25">
      <c r="A209" s="304" t="s">
        <v>301</v>
      </c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  <c r="AA209" s="281"/>
      <c r="AB209" s="281"/>
      <c r="AC209" s="281"/>
    </row>
    <row r="210" spans="1:68" ht="14.25" customHeight="1" x14ac:dyDescent="0.25">
      <c r="A210" s="296" t="s">
        <v>63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2"/>
      <c r="AB210" s="282"/>
      <c r="AC210" s="282"/>
    </row>
    <row r="211" spans="1:68" ht="27" customHeight="1" x14ac:dyDescent="0.25">
      <c r="A211" s="54" t="s">
        <v>302</v>
      </c>
      <c r="B211" s="54" t="s">
        <v>303</v>
      </c>
      <c r="C211" s="31">
        <v>4301071097</v>
      </c>
      <c r="D211" s="294">
        <v>4620207491096</v>
      </c>
      <c r="E211" s="295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2" t="s">
        <v>304</v>
      </c>
      <c r="Q211" s="306"/>
      <c r="R211" s="306"/>
      <c r="S211" s="306"/>
      <c r="T211" s="307"/>
      <c r="U211" s="34"/>
      <c r="V211" s="34"/>
      <c r="W211" s="35" t="s">
        <v>69</v>
      </c>
      <c r="X211" s="286">
        <v>36</v>
      </c>
      <c r="Y211" s="287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188.28000000000003</v>
      </c>
      <c r="BN211" s="67">
        <f>IFERROR(Y211*I211,"0")</f>
        <v>188.28000000000003</v>
      </c>
      <c r="BO211" s="67">
        <f>IFERROR(X211/J211,"0")</f>
        <v>0.42857142857142855</v>
      </c>
      <c r="BP211" s="67">
        <f>IFERROR(Y211/J211,"0")</f>
        <v>0.42857142857142855</v>
      </c>
    </row>
    <row r="212" spans="1:68" x14ac:dyDescent="0.2">
      <c r="A212" s="326"/>
      <c r="B212" s="297"/>
      <c r="C212" s="297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32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88">
        <f>IFERROR(SUM(X211:X211),"0")</f>
        <v>36</v>
      </c>
      <c r="Y212" s="288">
        <f>IFERROR(SUM(Y211:Y211),"0")</f>
        <v>36</v>
      </c>
      <c r="Z212" s="288">
        <f>IFERROR(IF(Z211="",0,Z211),"0")</f>
        <v>0.55800000000000005</v>
      </c>
      <c r="AA212" s="289"/>
      <c r="AB212" s="289"/>
      <c r="AC212" s="289"/>
    </row>
    <row r="213" spans="1:68" x14ac:dyDescent="0.2">
      <c r="A213" s="297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2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88">
        <f>IFERROR(SUMPRODUCT(X211:X211*H211:H211),"0")</f>
        <v>180</v>
      </c>
      <c r="Y213" s="288">
        <f>IFERROR(SUMPRODUCT(Y211:Y211*H211:H211),"0")</f>
        <v>180</v>
      </c>
      <c r="Z213" s="37"/>
      <c r="AA213" s="289"/>
      <c r="AB213" s="289"/>
      <c r="AC213" s="289"/>
    </row>
    <row r="214" spans="1:68" ht="16.5" customHeight="1" x14ac:dyDescent="0.25">
      <c r="A214" s="304" t="s">
        <v>306</v>
      </c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81"/>
      <c r="AB214" s="281"/>
      <c r="AC214" s="281"/>
    </row>
    <row r="215" spans="1:68" ht="14.25" customHeight="1" x14ac:dyDescent="0.25">
      <c r="A215" s="296" t="s">
        <v>63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4301071093</v>
      </c>
      <c r="D216" s="294">
        <v>4620207490709</v>
      </c>
      <c r="E216" s="295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06"/>
      <c r="R216" s="306"/>
      <c r="S216" s="306"/>
      <c r="T216" s="307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309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26"/>
      <c r="B217" s="297"/>
      <c r="C217" s="297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32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x14ac:dyDescent="0.2">
      <c r="A218" s="297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2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customHeight="1" x14ac:dyDescent="0.25">
      <c r="A219" s="296" t="s">
        <v>126</v>
      </c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  <c r="AA219" s="282"/>
      <c r="AB219" s="282"/>
      <c r="AC219" s="282"/>
    </row>
    <row r="220" spans="1:68" ht="27" customHeight="1" x14ac:dyDescent="0.25">
      <c r="A220" s="54" t="s">
        <v>310</v>
      </c>
      <c r="B220" s="54" t="s">
        <v>311</v>
      </c>
      <c r="C220" s="31">
        <v>4301135692</v>
      </c>
      <c r="D220" s="294">
        <v>4620207490570</v>
      </c>
      <c r="E220" s="295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4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06"/>
      <c r="R220" s="306"/>
      <c r="S220" s="306"/>
      <c r="T220" s="307"/>
      <c r="U220" s="34"/>
      <c r="V220" s="34"/>
      <c r="W220" s="35" t="s">
        <v>69</v>
      </c>
      <c r="X220" s="286">
        <v>42</v>
      </c>
      <c r="Y220" s="287">
        <f>IFERROR(IF(X220="","",X220),"")</f>
        <v>42</v>
      </c>
      <c r="Z220" s="36">
        <f>IFERROR(IF(X220="","",X220*0.01788),"")</f>
        <v>0.75095999999999996</v>
      </c>
      <c r="AA220" s="56"/>
      <c r="AB220" s="57"/>
      <c r="AC220" s="214" t="s">
        <v>312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130.35120000000001</v>
      </c>
      <c r="BN220" s="67">
        <f>IFERROR(Y220*I220,"0")</f>
        <v>130.35120000000001</v>
      </c>
      <c r="BO220" s="67">
        <f>IFERROR(X220/J220,"0")</f>
        <v>0.6</v>
      </c>
      <c r="BP220" s="67">
        <f>IFERROR(Y220/J220,"0")</f>
        <v>0.6</v>
      </c>
    </row>
    <row r="221" spans="1:68" ht="27" customHeight="1" x14ac:dyDescent="0.25">
      <c r="A221" s="54" t="s">
        <v>313</v>
      </c>
      <c r="B221" s="54" t="s">
        <v>314</v>
      </c>
      <c r="C221" s="31">
        <v>4301135691</v>
      </c>
      <c r="D221" s="294">
        <v>4620207490549</v>
      </c>
      <c r="E221" s="295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46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312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4301135694</v>
      </c>
      <c r="D222" s="294">
        <v>4620207490501</v>
      </c>
      <c r="E222" s="295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312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26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327"/>
      <c r="P223" s="298" t="s">
        <v>72</v>
      </c>
      <c r="Q223" s="299"/>
      <c r="R223" s="299"/>
      <c r="S223" s="299"/>
      <c r="T223" s="299"/>
      <c r="U223" s="299"/>
      <c r="V223" s="300"/>
      <c r="W223" s="37" t="s">
        <v>69</v>
      </c>
      <c r="X223" s="288">
        <f>IFERROR(SUM(X220:X222),"0")</f>
        <v>42</v>
      </c>
      <c r="Y223" s="288">
        <f>IFERROR(SUM(Y220:Y222),"0")</f>
        <v>42</v>
      </c>
      <c r="Z223" s="288">
        <f>IFERROR(IF(Z220="",0,Z220),"0")+IFERROR(IF(Z221="",0,Z221),"0")+IFERROR(IF(Z222="",0,Z222),"0")</f>
        <v>0.75095999999999996</v>
      </c>
      <c r="AA223" s="289"/>
      <c r="AB223" s="289"/>
      <c r="AC223" s="289"/>
    </row>
    <row r="224" spans="1:68" x14ac:dyDescent="0.2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27"/>
      <c r="P224" s="298" t="s">
        <v>72</v>
      </c>
      <c r="Q224" s="299"/>
      <c r="R224" s="299"/>
      <c r="S224" s="299"/>
      <c r="T224" s="299"/>
      <c r="U224" s="299"/>
      <c r="V224" s="300"/>
      <c r="W224" s="37" t="s">
        <v>73</v>
      </c>
      <c r="X224" s="288">
        <f>IFERROR(SUMPRODUCT(X220:X222*H220:H222),"0")</f>
        <v>100.8</v>
      </c>
      <c r="Y224" s="288">
        <f>IFERROR(SUMPRODUCT(Y220:Y222*H220:H222),"0")</f>
        <v>100.8</v>
      </c>
      <c r="Z224" s="37"/>
      <c r="AA224" s="289"/>
      <c r="AB224" s="289"/>
      <c r="AC224" s="289"/>
    </row>
    <row r="225" spans="1:68" ht="16.5" customHeight="1" x14ac:dyDescent="0.25">
      <c r="A225" s="304" t="s">
        <v>317</v>
      </c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81"/>
      <c r="AB225" s="281"/>
      <c r="AC225" s="281"/>
    </row>
    <row r="226" spans="1:68" ht="14.25" customHeight="1" x14ac:dyDescent="0.25">
      <c r="A226" s="296" t="s">
        <v>63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2"/>
      <c r="AB226" s="282"/>
      <c r="AC226" s="282"/>
    </row>
    <row r="227" spans="1:68" ht="16.5" customHeight="1" x14ac:dyDescent="0.25">
      <c r="A227" s="54" t="s">
        <v>318</v>
      </c>
      <c r="B227" s="54" t="s">
        <v>319</v>
      </c>
      <c r="C227" s="31">
        <v>4301071063</v>
      </c>
      <c r="D227" s="294">
        <v>4607111039019</v>
      </c>
      <c r="E227" s="295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3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06"/>
      <c r="R227" s="306"/>
      <c r="S227" s="306"/>
      <c r="T227" s="307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320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customHeight="1" x14ac:dyDescent="0.25">
      <c r="A228" s="54" t="s">
        <v>321</v>
      </c>
      <c r="B228" s="54" t="s">
        <v>322</v>
      </c>
      <c r="C228" s="31">
        <v>4301071000</v>
      </c>
      <c r="D228" s="294">
        <v>4607111038708</v>
      </c>
      <c r="E228" s="295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102</v>
      </c>
      <c r="M228" s="33" t="s">
        <v>68</v>
      </c>
      <c r="N228" s="33"/>
      <c r="O228" s="32">
        <v>180</v>
      </c>
      <c r="P228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06"/>
      <c r="R228" s="306"/>
      <c r="S228" s="306"/>
      <c r="T228" s="307"/>
      <c r="U228" s="34"/>
      <c r="V228" s="34"/>
      <c r="W228" s="35" t="s">
        <v>69</v>
      </c>
      <c r="X228" s="286">
        <v>0</v>
      </c>
      <c r="Y228" s="287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320</v>
      </c>
      <c r="AG228" s="67"/>
      <c r="AJ228" s="71" t="s">
        <v>104</v>
      </c>
      <c r="AK228" s="71">
        <v>12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26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327"/>
      <c r="P229" s="298" t="s">
        <v>72</v>
      </c>
      <c r="Q229" s="299"/>
      <c r="R229" s="299"/>
      <c r="S229" s="299"/>
      <c r="T229" s="299"/>
      <c r="U229" s="299"/>
      <c r="V229" s="300"/>
      <c r="W229" s="37" t="s">
        <v>69</v>
      </c>
      <c r="X229" s="288">
        <f>IFERROR(SUM(X227:X228),"0")</f>
        <v>0</v>
      </c>
      <c r="Y229" s="288">
        <f>IFERROR(SUM(Y227:Y228),"0")</f>
        <v>0</v>
      </c>
      <c r="Z229" s="288">
        <f>IFERROR(IF(Z227="",0,Z227),"0")+IFERROR(IF(Z228="",0,Z228),"0")</f>
        <v>0</v>
      </c>
      <c r="AA229" s="289"/>
      <c r="AB229" s="289"/>
      <c r="AC229" s="289"/>
    </row>
    <row r="230" spans="1:68" x14ac:dyDescent="0.2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27"/>
      <c r="P230" s="298" t="s">
        <v>72</v>
      </c>
      <c r="Q230" s="299"/>
      <c r="R230" s="299"/>
      <c r="S230" s="299"/>
      <c r="T230" s="299"/>
      <c r="U230" s="299"/>
      <c r="V230" s="300"/>
      <c r="W230" s="37" t="s">
        <v>73</v>
      </c>
      <c r="X230" s="288">
        <f>IFERROR(SUMPRODUCT(X227:X228*H227:H228),"0")</f>
        <v>0</v>
      </c>
      <c r="Y230" s="288">
        <f>IFERROR(SUMPRODUCT(Y227:Y228*H227:H228),"0")</f>
        <v>0</v>
      </c>
      <c r="Z230" s="37"/>
      <c r="AA230" s="289"/>
      <c r="AB230" s="289"/>
      <c r="AC230" s="289"/>
    </row>
    <row r="231" spans="1:68" ht="27.75" customHeight="1" x14ac:dyDescent="0.2">
      <c r="A231" s="301" t="s">
        <v>323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48"/>
      <c r="AB231" s="48"/>
      <c r="AC231" s="48"/>
    </row>
    <row r="232" spans="1:68" ht="16.5" customHeight="1" x14ac:dyDescent="0.25">
      <c r="A232" s="304" t="s">
        <v>324</v>
      </c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81"/>
      <c r="AB232" s="281"/>
      <c r="AC232" s="281"/>
    </row>
    <row r="233" spans="1:68" ht="14.25" customHeight="1" x14ac:dyDescent="0.25">
      <c r="A233" s="296" t="s">
        <v>63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2"/>
      <c r="AB233" s="282"/>
      <c r="AC233" s="282"/>
    </row>
    <row r="234" spans="1:68" ht="27" customHeight="1" x14ac:dyDescent="0.25">
      <c r="A234" s="54" t="s">
        <v>325</v>
      </c>
      <c r="B234" s="54" t="s">
        <v>326</v>
      </c>
      <c r="C234" s="31">
        <v>4301071036</v>
      </c>
      <c r="D234" s="294">
        <v>4607111036162</v>
      </c>
      <c r="E234" s="295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46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06"/>
      <c r="R234" s="306"/>
      <c r="S234" s="306"/>
      <c r="T234" s="307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327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26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327"/>
      <c r="P235" s="298" t="s">
        <v>72</v>
      </c>
      <c r="Q235" s="299"/>
      <c r="R235" s="299"/>
      <c r="S235" s="299"/>
      <c r="T235" s="299"/>
      <c r="U235" s="299"/>
      <c r="V235" s="300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x14ac:dyDescent="0.2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27"/>
      <c r="P236" s="298" t="s">
        <v>72</v>
      </c>
      <c r="Q236" s="299"/>
      <c r="R236" s="299"/>
      <c r="S236" s="299"/>
      <c r="T236" s="299"/>
      <c r="U236" s="299"/>
      <c r="V236" s="300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customHeight="1" x14ac:dyDescent="0.2">
      <c r="A237" s="301" t="s">
        <v>328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48"/>
      <c r="AB237" s="48"/>
      <c r="AC237" s="48"/>
    </row>
    <row r="238" spans="1:68" ht="16.5" customHeight="1" x14ac:dyDescent="0.25">
      <c r="A238" s="304" t="s">
        <v>329</v>
      </c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81"/>
      <c r="AB238" s="281"/>
      <c r="AC238" s="281"/>
    </row>
    <row r="239" spans="1:68" ht="14.25" customHeight="1" x14ac:dyDescent="0.25">
      <c r="A239" s="296" t="s">
        <v>63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2"/>
      <c r="AB239" s="282"/>
      <c r="AC239" s="282"/>
    </row>
    <row r="240" spans="1:68" ht="27" customHeight="1" x14ac:dyDescent="0.25">
      <c r="A240" s="54" t="s">
        <v>330</v>
      </c>
      <c r="B240" s="54" t="s">
        <v>331</v>
      </c>
      <c r="C240" s="31">
        <v>4301071029</v>
      </c>
      <c r="D240" s="294">
        <v>4607111035899</v>
      </c>
      <c r="E240" s="295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97</v>
      </c>
      <c r="M240" s="33" t="s">
        <v>68</v>
      </c>
      <c r="N240" s="33"/>
      <c r="O240" s="32">
        <v>180</v>
      </c>
      <c r="P240" s="4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06"/>
      <c r="R240" s="306"/>
      <c r="S240" s="306"/>
      <c r="T240" s="307"/>
      <c r="U240" s="34"/>
      <c r="V240" s="34"/>
      <c r="W240" s="35" t="s">
        <v>69</v>
      </c>
      <c r="X240" s="286">
        <v>60</v>
      </c>
      <c r="Y240" s="287">
        <f>IFERROR(IF(X240="","",X240),"")</f>
        <v>60</v>
      </c>
      <c r="Z240" s="36">
        <f>IFERROR(IF(X240="","",X240*0.0155),"")</f>
        <v>0.92999999999999994</v>
      </c>
      <c r="AA240" s="56"/>
      <c r="AB240" s="57"/>
      <c r="AC240" s="226" t="s">
        <v>240</v>
      </c>
      <c r="AG240" s="67"/>
      <c r="AJ240" s="71" t="s">
        <v>99</v>
      </c>
      <c r="AK240" s="71">
        <v>84</v>
      </c>
      <c r="BB240" s="227" t="s">
        <v>1</v>
      </c>
      <c r="BM240" s="67">
        <f>IFERROR(X240*I240,"0")</f>
        <v>315.71999999999997</v>
      </c>
      <c r="BN240" s="67">
        <f>IFERROR(Y240*I240,"0")</f>
        <v>315.71999999999997</v>
      </c>
      <c r="BO240" s="67">
        <f>IFERROR(X240/J240,"0")</f>
        <v>0.7142857142857143</v>
      </c>
      <c r="BP240" s="67">
        <f>IFERROR(Y240/J240,"0")</f>
        <v>0.7142857142857143</v>
      </c>
    </row>
    <row r="241" spans="1:68" x14ac:dyDescent="0.2">
      <c r="A241" s="326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327"/>
      <c r="P241" s="298" t="s">
        <v>72</v>
      </c>
      <c r="Q241" s="299"/>
      <c r="R241" s="299"/>
      <c r="S241" s="299"/>
      <c r="T241" s="299"/>
      <c r="U241" s="299"/>
      <c r="V241" s="300"/>
      <c r="W241" s="37" t="s">
        <v>69</v>
      </c>
      <c r="X241" s="288">
        <f>IFERROR(SUM(X240:X240),"0")</f>
        <v>60</v>
      </c>
      <c r="Y241" s="288">
        <f>IFERROR(SUM(Y240:Y240),"0")</f>
        <v>60</v>
      </c>
      <c r="Z241" s="288">
        <f>IFERROR(IF(Z240="",0,Z240),"0")</f>
        <v>0.92999999999999994</v>
      </c>
      <c r="AA241" s="289"/>
      <c r="AB241" s="289"/>
      <c r="AC241" s="289"/>
    </row>
    <row r="242" spans="1:68" x14ac:dyDescent="0.2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27"/>
      <c r="P242" s="298" t="s">
        <v>72</v>
      </c>
      <c r="Q242" s="299"/>
      <c r="R242" s="299"/>
      <c r="S242" s="299"/>
      <c r="T242" s="299"/>
      <c r="U242" s="299"/>
      <c r="V242" s="300"/>
      <c r="W242" s="37" t="s">
        <v>73</v>
      </c>
      <c r="X242" s="288">
        <f>IFERROR(SUMPRODUCT(X240:X240*H240:H240),"0")</f>
        <v>300</v>
      </c>
      <c r="Y242" s="288">
        <f>IFERROR(SUMPRODUCT(Y240:Y240*H240:H240),"0")</f>
        <v>300</v>
      </c>
      <c r="Z242" s="37"/>
      <c r="AA242" s="289"/>
      <c r="AB242" s="289"/>
      <c r="AC242" s="289"/>
    </row>
    <row r="243" spans="1:68" ht="27.75" customHeight="1" x14ac:dyDescent="0.2">
      <c r="A243" s="301" t="s">
        <v>332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48"/>
      <c r="AB243" s="48"/>
      <c r="AC243" s="48"/>
    </row>
    <row r="244" spans="1:68" ht="16.5" customHeight="1" x14ac:dyDescent="0.25">
      <c r="A244" s="304" t="s">
        <v>333</v>
      </c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81"/>
      <c r="AB244" s="281"/>
      <c r="AC244" s="281"/>
    </row>
    <row r="245" spans="1:68" ht="14.25" customHeight="1" x14ac:dyDescent="0.25">
      <c r="A245" s="296" t="s">
        <v>334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2"/>
      <c r="AB245" s="282"/>
      <c r="AC245" s="282"/>
    </row>
    <row r="246" spans="1:68" ht="27" customHeight="1" x14ac:dyDescent="0.25">
      <c r="A246" s="54" t="s">
        <v>335</v>
      </c>
      <c r="B246" s="54" t="s">
        <v>336</v>
      </c>
      <c r="C246" s="31">
        <v>4301133004</v>
      </c>
      <c r="D246" s="294">
        <v>4607111039774</v>
      </c>
      <c r="E246" s="295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06"/>
      <c r="R246" s="306"/>
      <c r="S246" s="306"/>
      <c r="T246" s="307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337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26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327"/>
      <c r="P247" s="298" t="s">
        <v>72</v>
      </c>
      <c r="Q247" s="299"/>
      <c r="R247" s="299"/>
      <c r="S247" s="299"/>
      <c r="T247" s="299"/>
      <c r="U247" s="299"/>
      <c r="V247" s="300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x14ac:dyDescent="0.2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27"/>
      <c r="P248" s="298" t="s">
        <v>72</v>
      </c>
      <c r="Q248" s="299"/>
      <c r="R248" s="299"/>
      <c r="S248" s="299"/>
      <c r="T248" s="299"/>
      <c r="U248" s="299"/>
      <c r="V248" s="300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customHeight="1" x14ac:dyDescent="0.25">
      <c r="A249" s="296" t="s">
        <v>126</v>
      </c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  <c r="AA249" s="282"/>
      <c r="AB249" s="282"/>
      <c r="AC249" s="282"/>
    </row>
    <row r="250" spans="1:68" ht="37.5" customHeight="1" x14ac:dyDescent="0.25">
      <c r="A250" s="54" t="s">
        <v>338</v>
      </c>
      <c r="B250" s="54" t="s">
        <v>339</v>
      </c>
      <c r="C250" s="31">
        <v>4301135400</v>
      </c>
      <c r="D250" s="294">
        <v>4607111039361</v>
      </c>
      <c r="E250" s="295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06"/>
      <c r="R250" s="306"/>
      <c r="S250" s="306"/>
      <c r="T250" s="307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337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6"/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327"/>
      <c r="P251" s="298" t="s">
        <v>72</v>
      </c>
      <c r="Q251" s="299"/>
      <c r="R251" s="299"/>
      <c r="S251" s="299"/>
      <c r="T251" s="299"/>
      <c r="U251" s="299"/>
      <c r="V251" s="300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x14ac:dyDescent="0.2">
      <c r="A252" s="297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27"/>
      <c r="P252" s="298" t="s">
        <v>72</v>
      </c>
      <c r="Q252" s="299"/>
      <c r="R252" s="299"/>
      <c r="S252" s="299"/>
      <c r="T252" s="299"/>
      <c r="U252" s="299"/>
      <c r="V252" s="300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customHeight="1" x14ac:dyDescent="0.2">
      <c r="A253" s="301" t="s">
        <v>340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48"/>
      <c r="AB253" s="48"/>
      <c r="AC253" s="48"/>
    </row>
    <row r="254" spans="1:68" ht="16.5" customHeight="1" x14ac:dyDescent="0.25">
      <c r="A254" s="304" t="s">
        <v>340</v>
      </c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  <c r="AA254" s="281"/>
      <c r="AB254" s="281"/>
      <c r="AC254" s="281"/>
    </row>
    <row r="255" spans="1:68" ht="14.25" customHeight="1" x14ac:dyDescent="0.25">
      <c r="A255" s="296" t="s">
        <v>63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2"/>
      <c r="AB255" s="282"/>
      <c r="AC255" s="282"/>
    </row>
    <row r="256" spans="1:68" ht="27" customHeight="1" x14ac:dyDescent="0.25">
      <c r="A256" s="54" t="s">
        <v>341</v>
      </c>
      <c r="B256" s="54" t="s">
        <v>342</v>
      </c>
      <c r="C256" s="31">
        <v>4301071014</v>
      </c>
      <c r="D256" s="294">
        <v>4640242181264</v>
      </c>
      <c r="E256" s="295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102</v>
      </c>
      <c r="M256" s="33" t="s">
        <v>68</v>
      </c>
      <c r="N256" s="33"/>
      <c r="O256" s="32">
        <v>180</v>
      </c>
      <c r="P256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06"/>
      <c r="R256" s="306"/>
      <c r="S256" s="306"/>
      <c r="T256" s="307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343</v>
      </c>
      <c r="AG256" s="67"/>
      <c r="AJ256" s="71" t="s">
        <v>104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344</v>
      </c>
      <c r="B257" s="54" t="s">
        <v>345</v>
      </c>
      <c r="C257" s="31">
        <v>4301071021</v>
      </c>
      <c r="D257" s="294">
        <v>4640242181325</v>
      </c>
      <c r="E257" s="295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38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06"/>
      <c r="R257" s="306"/>
      <c r="S257" s="306"/>
      <c r="T257" s="307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343</v>
      </c>
      <c r="AG257" s="67"/>
      <c r="AJ257" s="71" t="s">
        <v>104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4301070993</v>
      </c>
      <c r="D258" s="294">
        <v>4640242180670</v>
      </c>
      <c r="E258" s="295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43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06"/>
      <c r="R258" s="306"/>
      <c r="S258" s="306"/>
      <c r="T258" s="307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348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26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327"/>
      <c r="P259" s="298" t="s">
        <v>72</v>
      </c>
      <c r="Q259" s="299"/>
      <c r="R259" s="299"/>
      <c r="S259" s="299"/>
      <c r="T259" s="299"/>
      <c r="U259" s="299"/>
      <c r="V259" s="300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x14ac:dyDescent="0.2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27"/>
      <c r="P260" s="298" t="s">
        <v>72</v>
      </c>
      <c r="Q260" s="299"/>
      <c r="R260" s="299"/>
      <c r="S260" s="299"/>
      <c r="T260" s="299"/>
      <c r="U260" s="299"/>
      <c r="V260" s="300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customHeight="1" x14ac:dyDescent="0.25">
      <c r="A261" s="296" t="s">
        <v>76</v>
      </c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82"/>
      <c r="AB261" s="282"/>
      <c r="AC261" s="282"/>
    </row>
    <row r="262" spans="1:68" ht="27" customHeight="1" x14ac:dyDescent="0.25">
      <c r="A262" s="54" t="s">
        <v>349</v>
      </c>
      <c r="B262" s="54" t="s">
        <v>350</v>
      </c>
      <c r="C262" s="31">
        <v>4301132080</v>
      </c>
      <c r="D262" s="294">
        <v>4640242180397</v>
      </c>
      <c r="E262" s="295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97</v>
      </c>
      <c r="M262" s="33" t="s">
        <v>68</v>
      </c>
      <c r="N262" s="33"/>
      <c r="O262" s="32">
        <v>180</v>
      </c>
      <c r="P262" s="34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06"/>
      <c r="R262" s="306"/>
      <c r="S262" s="306"/>
      <c r="T262" s="307"/>
      <c r="U262" s="34"/>
      <c r="V262" s="34"/>
      <c r="W262" s="35" t="s">
        <v>69</v>
      </c>
      <c r="X262" s="286">
        <v>84</v>
      </c>
      <c r="Y262" s="287">
        <f>IFERROR(IF(X262="","",X262),"")</f>
        <v>84</v>
      </c>
      <c r="Z262" s="36">
        <f>IFERROR(IF(X262="","",X262*0.0155),"")</f>
        <v>1.302</v>
      </c>
      <c r="AA262" s="56"/>
      <c r="AB262" s="57"/>
      <c r="AC262" s="238" t="s">
        <v>351</v>
      </c>
      <c r="AG262" s="67"/>
      <c r="AJ262" s="71" t="s">
        <v>99</v>
      </c>
      <c r="AK262" s="71">
        <v>84</v>
      </c>
      <c r="BB262" s="239" t="s">
        <v>81</v>
      </c>
      <c r="BM262" s="67">
        <f>IFERROR(X262*I262,"0")</f>
        <v>525.84</v>
      </c>
      <c r="BN262" s="67">
        <f>IFERROR(Y262*I262,"0")</f>
        <v>525.84</v>
      </c>
      <c r="BO262" s="67">
        <f>IFERROR(X262/J262,"0")</f>
        <v>1</v>
      </c>
      <c r="BP262" s="67">
        <f>IFERROR(Y262/J262,"0")</f>
        <v>1</v>
      </c>
    </row>
    <row r="263" spans="1:68" ht="27" customHeight="1" x14ac:dyDescent="0.25">
      <c r="A263" s="54" t="s">
        <v>352</v>
      </c>
      <c r="B263" s="54" t="s">
        <v>353</v>
      </c>
      <c r="C263" s="31">
        <v>4301132104</v>
      </c>
      <c r="D263" s="294">
        <v>4640242181219</v>
      </c>
      <c r="E263" s="295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137</v>
      </c>
      <c r="L263" s="32" t="s">
        <v>102</v>
      </c>
      <c r="M263" s="33" t="s">
        <v>68</v>
      </c>
      <c r="N263" s="33"/>
      <c r="O263" s="32">
        <v>180</v>
      </c>
      <c r="P263" s="34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06"/>
      <c r="R263" s="306"/>
      <c r="S263" s="306"/>
      <c r="T263" s="307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351</v>
      </c>
      <c r="AG263" s="67"/>
      <c r="AJ263" s="71" t="s">
        <v>104</v>
      </c>
      <c r="AK263" s="71">
        <v>18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26"/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32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88">
        <f>IFERROR(SUM(X262:X263),"0")</f>
        <v>84</v>
      </c>
      <c r="Y264" s="288">
        <f>IFERROR(SUM(Y262:Y263),"0")</f>
        <v>84</v>
      </c>
      <c r="Z264" s="288">
        <f>IFERROR(IF(Z262="",0,Z262),"0")+IFERROR(IF(Z263="",0,Z263),"0")</f>
        <v>1.302</v>
      </c>
      <c r="AA264" s="289"/>
      <c r="AB264" s="289"/>
      <c r="AC264" s="289"/>
    </row>
    <row r="265" spans="1:68" x14ac:dyDescent="0.2">
      <c r="A265" s="297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2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88">
        <f>IFERROR(SUMPRODUCT(X262:X263*H262:H263),"0")</f>
        <v>504</v>
      </c>
      <c r="Y265" s="288">
        <f>IFERROR(SUMPRODUCT(Y262:Y263*H262:H263),"0")</f>
        <v>504</v>
      </c>
      <c r="Z265" s="37"/>
      <c r="AA265" s="289"/>
      <c r="AB265" s="289"/>
      <c r="AC265" s="289"/>
    </row>
    <row r="266" spans="1:68" ht="14.25" customHeight="1" x14ac:dyDescent="0.25">
      <c r="A266" s="296" t="s">
        <v>120</v>
      </c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  <c r="AA266" s="282"/>
      <c r="AB266" s="282"/>
      <c r="AC266" s="282"/>
    </row>
    <row r="267" spans="1:68" ht="27" customHeight="1" x14ac:dyDescent="0.25">
      <c r="A267" s="54" t="s">
        <v>354</v>
      </c>
      <c r="B267" s="54" t="s">
        <v>355</v>
      </c>
      <c r="C267" s="31">
        <v>4301136051</v>
      </c>
      <c r="D267" s="294">
        <v>4640242180304</v>
      </c>
      <c r="E267" s="295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102</v>
      </c>
      <c r="M267" s="33" t="s">
        <v>68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06"/>
      <c r="R267" s="306"/>
      <c r="S267" s="306"/>
      <c r="T267" s="307"/>
      <c r="U267" s="34"/>
      <c r="V267" s="34"/>
      <c r="W267" s="35" t="s">
        <v>69</v>
      </c>
      <c r="X267" s="286">
        <v>0</v>
      </c>
      <c r="Y267" s="287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356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4301136053</v>
      </c>
      <c r="D268" s="294">
        <v>4640242180236</v>
      </c>
      <c r="E268" s="295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06"/>
      <c r="R268" s="306"/>
      <c r="S268" s="306"/>
      <c r="T268" s="307"/>
      <c r="U268" s="34"/>
      <c r="V268" s="34"/>
      <c r="W268" s="35" t="s">
        <v>69</v>
      </c>
      <c r="X268" s="286">
        <v>36</v>
      </c>
      <c r="Y268" s="287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44" t="s">
        <v>356</v>
      </c>
      <c r="AG268" s="67"/>
      <c r="AJ268" s="71" t="s">
        <v>99</v>
      </c>
      <c r="AK268" s="71">
        <v>84</v>
      </c>
      <c r="BB268" s="245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359</v>
      </c>
      <c r="B269" s="54" t="s">
        <v>360</v>
      </c>
      <c r="C269" s="31">
        <v>4301136052</v>
      </c>
      <c r="D269" s="294">
        <v>4640242180410</v>
      </c>
      <c r="E269" s="295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37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06"/>
      <c r="R269" s="306"/>
      <c r="S269" s="306"/>
      <c r="T269" s="307"/>
      <c r="U269" s="34"/>
      <c r="V269" s="34"/>
      <c r="W269" s="35" t="s">
        <v>69</v>
      </c>
      <c r="X269" s="286">
        <v>28</v>
      </c>
      <c r="Y269" s="287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46" t="s">
        <v>356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26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327"/>
      <c r="P270" s="298" t="s">
        <v>72</v>
      </c>
      <c r="Q270" s="299"/>
      <c r="R270" s="299"/>
      <c r="S270" s="299"/>
      <c r="T270" s="299"/>
      <c r="U270" s="299"/>
      <c r="V270" s="300"/>
      <c r="W270" s="37" t="s">
        <v>69</v>
      </c>
      <c r="X270" s="288">
        <f>IFERROR(SUM(X267:X269),"0")</f>
        <v>64</v>
      </c>
      <c r="Y270" s="288">
        <f>IFERROR(SUM(Y267:Y269),"0")</f>
        <v>64</v>
      </c>
      <c r="Z270" s="288">
        <f>IFERROR(IF(Z267="",0,Z267),"0")+IFERROR(IF(Z268="",0,Z268),"0")+IFERROR(IF(Z269="",0,Z269),"0")</f>
        <v>0.82008000000000003</v>
      </c>
      <c r="AA270" s="289"/>
      <c r="AB270" s="289"/>
      <c r="AC270" s="289"/>
    </row>
    <row r="271" spans="1:68" x14ac:dyDescent="0.2">
      <c r="A271" s="297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27"/>
      <c r="P271" s="298" t="s">
        <v>72</v>
      </c>
      <c r="Q271" s="299"/>
      <c r="R271" s="299"/>
      <c r="S271" s="299"/>
      <c r="T271" s="299"/>
      <c r="U271" s="299"/>
      <c r="V271" s="300"/>
      <c r="W271" s="37" t="s">
        <v>73</v>
      </c>
      <c r="X271" s="288">
        <f>IFERROR(SUMPRODUCT(X267:X269*H267:H269),"0")</f>
        <v>242.72</v>
      </c>
      <c r="Y271" s="288">
        <f>IFERROR(SUMPRODUCT(Y267:Y269*H267:H269),"0")</f>
        <v>242.72</v>
      </c>
      <c r="Z271" s="37"/>
      <c r="AA271" s="289"/>
      <c r="AB271" s="289"/>
      <c r="AC271" s="289"/>
    </row>
    <row r="272" spans="1:68" ht="14.25" customHeight="1" x14ac:dyDescent="0.25">
      <c r="A272" s="296" t="s">
        <v>126</v>
      </c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82"/>
      <c r="AB272" s="282"/>
      <c r="AC272" s="282"/>
    </row>
    <row r="273" spans="1:68" ht="37.5" customHeight="1" x14ac:dyDescent="0.25">
      <c r="A273" s="54" t="s">
        <v>361</v>
      </c>
      <c r="B273" s="54" t="s">
        <v>362</v>
      </c>
      <c r="C273" s="31">
        <v>4301135504</v>
      </c>
      <c r="D273" s="294">
        <v>4640242181554</v>
      </c>
      <c r="E273" s="295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06"/>
      <c r="R273" s="306"/>
      <c r="S273" s="306"/>
      <c r="T273" s="307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363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customHeight="1" x14ac:dyDescent="0.25">
      <c r="A274" s="54" t="s">
        <v>364</v>
      </c>
      <c r="B274" s="54" t="s">
        <v>365</v>
      </c>
      <c r="C274" s="31">
        <v>4301135518</v>
      </c>
      <c r="D274" s="294">
        <v>4640242181561</v>
      </c>
      <c r="E274" s="295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102</v>
      </c>
      <c r="M274" s="33" t="s">
        <v>68</v>
      </c>
      <c r="N274" s="33"/>
      <c r="O274" s="32">
        <v>180</v>
      </c>
      <c r="P274" s="37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06"/>
      <c r="R274" s="306"/>
      <c r="S274" s="306"/>
      <c r="T274" s="307"/>
      <c r="U274" s="34"/>
      <c r="V274" s="34"/>
      <c r="W274" s="35" t="s">
        <v>69</v>
      </c>
      <c r="X274" s="286">
        <v>42</v>
      </c>
      <c r="Y274" s="287">
        <f t="shared" si="12"/>
        <v>42</v>
      </c>
      <c r="Z274" s="36">
        <f>IFERROR(IF(X274="","",X274*0.00936),"")</f>
        <v>0.39312000000000002</v>
      </c>
      <c r="AA274" s="56"/>
      <c r="AB274" s="57"/>
      <c r="AC274" s="250" t="s">
        <v>366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163.464</v>
      </c>
      <c r="BN274" s="67">
        <f t="shared" si="14"/>
        <v>163.464</v>
      </c>
      <c r="BO274" s="67">
        <f t="shared" si="15"/>
        <v>0.33333333333333331</v>
      </c>
      <c r="BP274" s="67">
        <f t="shared" si="16"/>
        <v>0.33333333333333331</v>
      </c>
    </row>
    <row r="275" spans="1:68" ht="27" customHeight="1" x14ac:dyDescent="0.25">
      <c r="A275" s="54" t="s">
        <v>367</v>
      </c>
      <c r="B275" s="54" t="s">
        <v>368</v>
      </c>
      <c r="C275" s="31">
        <v>4301135374</v>
      </c>
      <c r="D275" s="294">
        <v>4640242181424</v>
      </c>
      <c r="E275" s="295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102</v>
      </c>
      <c r="M275" s="33" t="s">
        <v>68</v>
      </c>
      <c r="N275" s="33"/>
      <c r="O275" s="32">
        <v>180</v>
      </c>
      <c r="P275" s="45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06"/>
      <c r="R275" s="306"/>
      <c r="S275" s="306"/>
      <c r="T275" s="307"/>
      <c r="U275" s="34"/>
      <c r="V275" s="34"/>
      <c r="W275" s="35" t="s">
        <v>69</v>
      </c>
      <c r="X275" s="286">
        <v>12</v>
      </c>
      <c r="Y275" s="287">
        <f t="shared" si="12"/>
        <v>12</v>
      </c>
      <c r="Z275" s="36">
        <f>IFERROR(IF(X275="","",X275*0.0155),"")</f>
        <v>0.186</v>
      </c>
      <c r="AA275" s="56"/>
      <c r="AB275" s="57"/>
      <c r="AC275" s="252" t="s">
        <v>363</v>
      </c>
      <c r="AG275" s="67"/>
      <c r="AJ275" s="71" t="s">
        <v>104</v>
      </c>
      <c r="AK275" s="71">
        <v>12</v>
      </c>
      <c r="BB275" s="253" t="s">
        <v>81</v>
      </c>
      <c r="BM275" s="67">
        <f t="shared" si="13"/>
        <v>68.820000000000007</v>
      </c>
      <c r="BN275" s="67">
        <f t="shared" si="14"/>
        <v>68.820000000000007</v>
      </c>
      <c r="BO275" s="67">
        <f t="shared" si="15"/>
        <v>0.14285714285714285</v>
      </c>
      <c r="BP275" s="67">
        <f t="shared" si="16"/>
        <v>0.14285714285714285</v>
      </c>
    </row>
    <row r="276" spans="1:68" ht="37.5" customHeight="1" x14ac:dyDescent="0.25">
      <c r="A276" s="54" t="s">
        <v>369</v>
      </c>
      <c r="B276" s="54" t="s">
        <v>370</v>
      </c>
      <c r="C276" s="31">
        <v>4301135552</v>
      </c>
      <c r="D276" s="294">
        <v>4640242181431</v>
      </c>
      <c r="E276" s="295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60" t="s">
        <v>371</v>
      </c>
      <c r="Q276" s="306"/>
      <c r="R276" s="306"/>
      <c r="S276" s="306"/>
      <c r="T276" s="307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372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373</v>
      </c>
      <c r="B277" s="54" t="s">
        <v>374</v>
      </c>
      <c r="C277" s="31">
        <v>4301135405</v>
      </c>
      <c r="D277" s="294">
        <v>4640242181523</v>
      </c>
      <c r="E277" s="295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102</v>
      </c>
      <c r="M277" s="33" t="s">
        <v>68</v>
      </c>
      <c r="N277" s="33"/>
      <c r="O277" s="32">
        <v>180</v>
      </c>
      <c r="P277" s="40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06"/>
      <c r="R277" s="306"/>
      <c r="S277" s="306"/>
      <c r="T277" s="307"/>
      <c r="U277" s="34"/>
      <c r="V277" s="34"/>
      <c r="W277" s="35" t="s">
        <v>69</v>
      </c>
      <c r="X277" s="286">
        <v>70</v>
      </c>
      <c r="Y277" s="287">
        <f t="shared" si="12"/>
        <v>70</v>
      </c>
      <c r="Z277" s="36">
        <f t="shared" si="17"/>
        <v>0.6552</v>
      </c>
      <c r="AA277" s="56"/>
      <c r="AB277" s="57"/>
      <c r="AC277" s="256" t="s">
        <v>366</v>
      </c>
      <c r="AG277" s="67"/>
      <c r="AJ277" s="71" t="s">
        <v>104</v>
      </c>
      <c r="AK277" s="71">
        <v>14</v>
      </c>
      <c r="BB277" s="257" t="s">
        <v>81</v>
      </c>
      <c r="BM277" s="67">
        <f t="shared" si="13"/>
        <v>223.44</v>
      </c>
      <c r="BN277" s="67">
        <f t="shared" si="14"/>
        <v>223.44</v>
      </c>
      <c r="BO277" s="67">
        <f t="shared" si="15"/>
        <v>0.55555555555555558</v>
      </c>
      <c r="BP277" s="67">
        <f t="shared" si="16"/>
        <v>0.55555555555555558</v>
      </c>
    </row>
    <row r="278" spans="1:68" ht="27" customHeight="1" x14ac:dyDescent="0.25">
      <c r="A278" s="54" t="s">
        <v>375</v>
      </c>
      <c r="B278" s="54" t="s">
        <v>376</v>
      </c>
      <c r="C278" s="31">
        <v>4301135375</v>
      </c>
      <c r="D278" s="294">
        <v>4640242181486</v>
      </c>
      <c r="E278" s="295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102</v>
      </c>
      <c r="M278" s="33" t="s">
        <v>68</v>
      </c>
      <c r="N278" s="33"/>
      <c r="O278" s="32">
        <v>180</v>
      </c>
      <c r="P27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06"/>
      <c r="R278" s="306"/>
      <c r="S278" s="306"/>
      <c r="T278" s="307"/>
      <c r="U278" s="34"/>
      <c r="V278" s="34"/>
      <c r="W278" s="35" t="s">
        <v>69</v>
      </c>
      <c r="X278" s="286">
        <v>0</v>
      </c>
      <c r="Y278" s="287">
        <f t="shared" si="12"/>
        <v>0</v>
      </c>
      <c r="Z278" s="36">
        <f t="shared" si="17"/>
        <v>0</v>
      </c>
      <c r="AA278" s="56"/>
      <c r="AB278" s="57"/>
      <c r="AC278" s="258" t="s">
        <v>363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37.5" customHeight="1" x14ac:dyDescent="0.25">
      <c r="A279" s="54" t="s">
        <v>377</v>
      </c>
      <c r="B279" s="54" t="s">
        <v>378</v>
      </c>
      <c r="C279" s="31">
        <v>4301135402</v>
      </c>
      <c r="D279" s="294">
        <v>4640242181493</v>
      </c>
      <c r="E279" s="295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7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69</v>
      </c>
      <c r="X279" s="286">
        <v>0</v>
      </c>
      <c r="Y279" s="287">
        <f t="shared" si="12"/>
        <v>0</v>
      </c>
      <c r="Z279" s="36">
        <f t="shared" si="17"/>
        <v>0</v>
      </c>
      <c r="AA279" s="56"/>
      <c r="AB279" s="57"/>
      <c r="AC279" s="260" t="s">
        <v>363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379</v>
      </c>
      <c r="B280" s="54" t="s">
        <v>380</v>
      </c>
      <c r="C280" s="31">
        <v>4301135403</v>
      </c>
      <c r="D280" s="294">
        <v>4640242181509</v>
      </c>
      <c r="E280" s="295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06"/>
      <c r="R280" s="306"/>
      <c r="S280" s="306"/>
      <c r="T280" s="307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363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381</v>
      </c>
      <c r="B281" s="54" t="s">
        <v>382</v>
      </c>
      <c r="C281" s="31">
        <v>4301135304</v>
      </c>
      <c r="D281" s="294">
        <v>4640242181240</v>
      </c>
      <c r="E281" s="295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102</v>
      </c>
      <c r="M281" s="33" t="s">
        <v>68</v>
      </c>
      <c r="N281" s="33"/>
      <c r="O281" s="32">
        <v>180</v>
      </c>
      <c r="P281" s="45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06"/>
      <c r="R281" s="306"/>
      <c r="S281" s="306"/>
      <c r="T281" s="307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363</v>
      </c>
      <c r="AG281" s="67"/>
      <c r="AJ281" s="71" t="s">
        <v>104</v>
      </c>
      <c r="AK281" s="71">
        <v>14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383</v>
      </c>
      <c r="B282" s="54" t="s">
        <v>384</v>
      </c>
      <c r="C282" s="31">
        <v>4301135610</v>
      </c>
      <c r="D282" s="294">
        <v>4640242181318</v>
      </c>
      <c r="E282" s="295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35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06"/>
      <c r="R282" s="306"/>
      <c r="S282" s="306"/>
      <c r="T282" s="307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366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385</v>
      </c>
      <c r="B283" s="54" t="s">
        <v>386</v>
      </c>
      <c r="C283" s="31">
        <v>4301135306</v>
      </c>
      <c r="D283" s="294">
        <v>4640242181387</v>
      </c>
      <c r="E283" s="295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137</v>
      </c>
      <c r="L283" s="32" t="s">
        <v>102</v>
      </c>
      <c r="M283" s="33" t="s">
        <v>68</v>
      </c>
      <c r="N283" s="33"/>
      <c r="O283" s="32">
        <v>180</v>
      </c>
      <c r="P283" s="40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06"/>
      <c r="R283" s="306"/>
      <c r="S283" s="306"/>
      <c r="T283" s="307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363</v>
      </c>
      <c r="AG283" s="67"/>
      <c r="AJ283" s="71" t="s">
        <v>104</v>
      </c>
      <c r="AK283" s="71">
        <v>18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387</v>
      </c>
      <c r="B284" s="54" t="s">
        <v>388</v>
      </c>
      <c r="C284" s="31">
        <v>4301135305</v>
      </c>
      <c r="D284" s="294">
        <v>4640242181394</v>
      </c>
      <c r="E284" s="295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137</v>
      </c>
      <c r="L284" s="32" t="s">
        <v>102</v>
      </c>
      <c r="M284" s="33" t="s">
        <v>68</v>
      </c>
      <c r="N284" s="33"/>
      <c r="O284" s="32">
        <v>180</v>
      </c>
      <c r="P284" s="427" t="s">
        <v>389</v>
      </c>
      <c r="Q284" s="306"/>
      <c r="R284" s="306"/>
      <c r="S284" s="306"/>
      <c r="T284" s="307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363</v>
      </c>
      <c r="AG284" s="67"/>
      <c r="AJ284" s="71" t="s">
        <v>104</v>
      </c>
      <c r="AK284" s="71">
        <v>18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390</v>
      </c>
      <c r="B285" s="54" t="s">
        <v>391</v>
      </c>
      <c r="C285" s="31">
        <v>4301135309</v>
      </c>
      <c r="D285" s="294">
        <v>4640242181332</v>
      </c>
      <c r="E285" s="295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137</v>
      </c>
      <c r="L285" s="32" t="s">
        <v>67</v>
      </c>
      <c r="M285" s="33" t="s">
        <v>68</v>
      </c>
      <c r="N285" s="33"/>
      <c r="O285" s="32">
        <v>180</v>
      </c>
      <c r="P285" s="40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06"/>
      <c r="R285" s="306"/>
      <c r="S285" s="306"/>
      <c r="T285" s="307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363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392</v>
      </c>
      <c r="B286" s="54" t="s">
        <v>393</v>
      </c>
      <c r="C286" s="31">
        <v>4301135308</v>
      </c>
      <c r="D286" s="294">
        <v>4640242181349</v>
      </c>
      <c r="E286" s="295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43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06"/>
      <c r="R286" s="306"/>
      <c r="S286" s="306"/>
      <c r="T286" s="307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363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394</v>
      </c>
      <c r="B287" s="54" t="s">
        <v>395</v>
      </c>
      <c r="C287" s="31">
        <v>4301135307</v>
      </c>
      <c r="D287" s="294">
        <v>4640242181370</v>
      </c>
      <c r="E287" s="295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45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06"/>
      <c r="R287" s="306"/>
      <c r="S287" s="306"/>
      <c r="T287" s="307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396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326"/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327"/>
      <c r="P288" s="298" t="s">
        <v>72</v>
      </c>
      <c r="Q288" s="299"/>
      <c r="R288" s="299"/>
      <c r="S288" s="299"/>
      <c r="T288" s="299"/>
      <c r="U288" s="299"/>
      <c r="V288" s="300"/>
      <c r="W288" s="37" t="s">
        <v>69</v>
      </c>
      <c r="X288" s="288">
        <f>IFERROR(SUM(X273:X287),"0")</f>
        <v>124</v>
      </c>
      <c r="Y288" s="288">
        <f>IFERROR(SUM(Y273:Y287),"0")</f>
        <v>124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1.2343200000000001</v>
      </c>
      <c r="AA288" s="289"/>
      <c r="AB288" s="289"/>
      <c r="AC288" s="289"/>
    </row>
    <row r="289" spans="1:32" x14ac:dyDescent="0.2">
      <c r="A289" s="297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27"/>
      <c r="P289" s="298" t="s">
        <v>72</v>
      </c>
      <c r="Q289" s="299"/>
      <c r="R289" s="299"/>
      <c r="S289" s="299"/>
      <c r="T289" s="299"/>
      <c r="U289" s="299"/>
      <c r="V289" s="300"/>
      <c r="W289" s="37" t="s">
        <v>73</v>
      </c>
      <c r="X289" s="288">
        <f>IFERROR(SUMPRODUCT(X273:X287*H273:H287),"0")</f>
        <v>431.4</v>
      </c>
      <c r="Y289" s="288">
        <f>IFERROR(SUMPRODUCT(Y273:Y287*H273:H287),"0")</f>
        <v>431.4</v>
      </c>
      <c r="Z289" s="37"/>
      <c r="AA289" s="289"/>
      <c r="AB289" s="289"/>
      <c r="AC289" s="289"/>
    </row>
    <row r="290" spans="1:32" ht="15" customHeight="1" x14ac:dyDescent="0.2">
      <c r="A290" s="379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80"/>
      <c r="P290" s="342" t="s">
        <v>397</v>
      </c>
      <c r="Q290" s="343"/>
      <c r="R290" s="343"/>
      <c r="S290" s="343"/>
      <c r="T290" s="343"/>
      <c r="U290" s="343"/>
      <c r="V290" s="311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11716.64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11716.64</v>
      </c>
      <c r="Z290" s="37"/>
      <c r="AA290" s="289"/>
      <c r="AB290" s="289"/>
      <c r="AC290" s="289"/>
    </row>
    <row r="291" spans="1:32" x14ac:dyDescent="0.2">
      <c r="A291" s="297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380"/>
      <c r="P291" s="342" t="s">
        <v>398</v>
      </c>
      <c r="Q291" s="343"/>
      <c r="R291" s="343"/>
      <c r="S291" s="343"/>
      <c r="T291" s="343"/>
      <c r="U291" s="343"/>
      <c r="V291" s="311"/>
      <c r="W291" s="37" t="s">
        <v>73</v>
      </c>
      <c r="X291" s="288">
        <f>IFERROR(SUM(BM22:BM287),"0")</f>
        <v>12865.528799999998</v>
      </c>
      <c r="Y291" s="288">
        <f>IFERROR(SUM(BN22:BN287),"0")</f>
        <v>12865.528799999998</v>
      </c>
      <c r="Z291" s="37"/>
      <c r="AA291" s="289"/>
      <c r="AB291" s="289"/>
      <c r="AC291" s="289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380"/>
      <c r="P292" s="342" t="s">
        <v>399</v>
      </c>
      <c r="Q292" s="343"/>
      <c r="R292" s="343"/>
      <c r="S292" s="343"/>
      <c r="T292" s="343"/>
      <c r="U292" s="343"/>
      <c r="V292" s="311"/>
      <c r="W292" s="37" t="s">
        <v>400</v>
      </c>
      <c r="X292" s="38">
        <f>ROUNDUP(SUM(BO22:BO287),0)</f>
        <v>33</v>
      </c>
      <c r="Y292" s="38">
        <f>ROUNDUP(SUM(BP22:BP287),0)</f>
        <v>33</v>
      </c>
      <c r="Z292" s="37"/>
      <c r="AA292" s="289"/>
      <c r="AB292" s="289"/>
      <c r="AC292" s="289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380"/>
      <c r="P293" s="342" t="s">
        <v>401</v>
      </c>
      <c r="Q293" s="343"/>
      <c r="R293" s="343"/>
      <c r="S293" s="343"/>
      <c r="T293" s="343"/>
      <c r="U293" s="343"/>
      <c r="V293" s="311"/>
      <c r="W293" s="37" t="s">
        <v>73</v>
      </c>
      <c r="X293" s="288">
        <f>GrossWeightTotal+PalletQtyTotal*25</f>
        <v>13690.528799999998</v>
      </c>
      <c r="Y293" s="288">
        <f>GrossWeightTotalR+PalletQtyTotalR*25</f>
        <v>13690.528799999998</v>
      </c>
      <c r="Z293" s="37"/>
      <c r="AA293" s="289"/>
      <c r="AB293" s="289"/>
      <c r="AC293" s="289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380"/>
      <c r="P294" s="342" t="s">
        <v>402</v>
      </c>
      <c r="Q294" s="343"/>
      <c r="R294" s="343"/>
      <c r="S294" s="343"/>
      <c r="T294" s="343"/>
      <c r="U294" s="343"/>
      <c r="V294" s="311"/>
      <c r="W294" s="37" t="s">
        <v>400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2752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2752</v>
      </c>
      <c r="Z294" s="37"/>
      <c r="AA294" s="289"/>
      <c r="AB294" s="289"/>
      <c r="AC294" s="289"/>
    </row>
    <row r="295" spans="1:32" ht="14.25" customHeight="1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380"/>
      <c r="P295" s="342" t="s">
        <v>403</v>
      </c>
      <c r="Q295" s="343"/>
      <c r="R295" s="343"/>
      <c r="S295" s="343"/>
      <c r="T295" s="343"/>
      <c r="U295" s="343"/>
      <c r="V295" s="311"/>
      <c r="W295" s="39" t="s">
        <v>404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41.223299999999995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405</v>
      </c>
      <c r="B297" s="283" t="s">
        <v>62</v>
      </c>
      <c r="C297" s="290" t="s">
        <v>74</v>
      </c>
      <c r="D297" s="466"/>
      <c r="E297" s="466"/>
      <c r="F297" s="466"/>
      <c r="G297" s="466"/>
      <c r="H297" s="466"/>
      <c r="I297" s="466"/>
      <c r="J297" s="466"/>
      <c r="K297" s="466"/>
      <c r="L297" s="466"/>
      <c r="M297" s="466"/>
      <c r="N297" s="466"/>
      <c r="O297" s="466"/>
      <c r="P297" s="466"/>
      <c r="Q297" s="466"/>
      <c r="R297" s="466"/>
      <c r="S297" s="466"/>
      <c r="T297" s="467"/>
      <c r="U297" s="283" t="s">
        <v>232</v>
      </c>
      <c r="V297" s="283" t="s">
        <v>241</v>
      </c>
      <c r="W297" s="290" t="s">
        <v>260</v>
      </c>
      <c r="X297" s="466"/>
      <c r="Y297" s="466"/>
      <c r="Z297" s="466"/>
      <c r="AA297" s="466"/>
      <c r="AB297" s="467"/>
      <c r="AC297" s="283" t="s">
        <v>323</v>
      </c>
      <c r="AD297" s="283" t="s">
        <v>328</v>
      </c>
      <c r="AE297" s="283" t="s">
        <v>332</v>
      </c>
      <c r="AF297" s="283" t="s">
        <v>340</v>
      </c>
    </row>
    <row r="298" spans="1:32" ht="14.25" customHeight="1" thickTop="1" x14ac:dyDescent="0.2">
      <c r="A298" s="385" t="s">
        <v>406</v>
      </c>
      <c r="B298" s="290" t="s">
        <v>62</v>
      </c>
      <c r="C298" s="290" t="s">
        <v>75</v>
      </c>
      <c r="D298" s="290" t="s">
        <v>84</v>
      </c>
      <c r="E298" s="290" t="s">
        <v>94</v>
      </c>
      <c r="F298" s="290" t="s">
        <v>109</v>
      </c>
      <c r="G298" s="290" t="s">
        <v>134</v>
      </c>
      <c r="H298" s="290" t="s">
        <v>141</v>
      </c>
      <c r="I298" s="290" t="s">
        <v>145</v>
      </c>
      <c r="J298" s="290" t="s">
        <v>153</v>
      </c>
      <c r="K298" s="290" t="s">
        <v>168</v>
      </c>
      <c r="L298" s="290" t="s">
        <v>174</v>
      </c>
      <c r="M298" s="290" t="s">
        <v>198</v>
      </c>
      <c r="N298" s="284"/>
      <c r="O298" s="290" t="s">
        <v>204</v>
      </c>
      <c r="P298" s="290" t="s">
        <v>211</v>
      </c>
      <c r="Q298" s="290" t="s">
        <v>216</v>
      </c>
      <c r="R298" s="290" t="s">
        <v>220</v>
      </c>
      <c r="S298" s="290" t="s">
        <v>223</v>
      </c>
      <c r="T298" s="290" t="s">
        <v>228</v>
      </c>
      <c r="U298" s="290" t="s">
        <v>233</v>
      </c>
      <c r="V298" s="290" t="s">
        <v>242</v>
      </c>
      <c r="W298" s="290" t="s">
        <v>261</v>
      </c>
      <c r="X298" s="290" t="s">
        <v>277</v>
      </c>
      <c r="Y298" s="290" t="s">
        <v>290</v>
      </c>
      <c r="Z298" s="290" t="s">
        <v>301</v>
      </c>
      <c r="AA298" s="290" t="s">
        <v>306</v>
      </c>
      <c r="AB298" s="290" t="s">
        <v>317</v>
      </c>
      <c r="AC298" s="290" t="s">
        <v>324</v>
      </c>
      <c r="AD298" s="290" t="s">
        <v>329</v>
      </c>
      <c r="AE298" s="290" t="s">
        <v>333</v>
      </c>
      <c r="AF298" s="290" t="s">
        <v>340</v>
      </c>
    </row>
    <row r="299" spans="1:32" ht="13.5" customHeight="1" thickBot="1" x14ac:dyDescent="0.25">
      <c r="A299" s="386"/>
      <c r="B299" s="291"/>
      <c r="C299" s="291"/>
      <c r="D299" s="291"/>
      <c r="E299" s="291"/>
      <c r="F299" s="291"/>
      <c r="G299" s="291"/>
      <c r="H299" s="291"/>
      <c r="I299" s="291"/>
      <c r="J299" s="291"/>
      <c r="K299" s="291"/>
      <c r="L299" s="291"/>
      <c r="M299" s="291"/>
      <c r="N299" s="284"/>
      <c r="O299" s="291"/>
      <c r="P299" s="291"/>
      <c r="Q299" s="291"/>
      <c r="R299" s="291"/>
      <c r="S299" s="291"/>
      <c r="T299" s="291"/>
      <c r="U299" s="291"/>
      <c r="V299" s="291"/>
      <c r="W299" s="291"/>
      <c r="X299" s="291"/>
      <c r="Y299" s="291"/>
      <c r="Z299" s="291"/>
      <c r="AA299" s="291"/>
      <c r="AB299" s="291"/>
      <c r="AC299" s="291"/>
      <c r="AD299" s="291"/>
      <c r="AE299" s="291"/>
      <c r="AF299" s="291"/>
    </row>
    <row r="300" spans="1:32" ht="18" customHeight="1" thickTop="1" thickBot="1" x14ac:dyDescent="0.25">
      <c r="A300" s="40" t="s">
        <v>407</v>
      </c>
      <c r="B300" s="46">
        <f>IFERROR(X22*H22,"0")</f>
        <v>0</v>
      </c>
      <c r="C300" s="46">
        <f>IFERROR(X28*H28,"0")+IFERROR(X29*H29,"0")</f>
        <v>294</v>
      </c>
      <c r="D300" s="46">
        <f>IFERROR(X34*H34,"0")+IFERROR(X35*H35,"0")+IFERROR(X36*H36,"0")</f>
        <v>67.199999999999989</v>
      </c>
      <c r="E300" s="46">
        <f>IFERROR(X41*H41,"0")+IFERROR(X42*H42,"0")+IFERROR(X43*H43,"0")+IFERROR(X44*H44,"0")</f>
        <v>1084.8</v>
      </c>
      <c r="F300" s="46">
        <f>IFERROR(X49*H49,"0")+IFERROR(X53*H53,"0")+IFERROR(X57*H57,"0")+IFERROR(X61*H61,"0")+IFERROR(X62*H62,"0")+IFERROR(X66*H66,"0")+IFERROR(X67*H67,"0")+IFERROR(X68*H68,"0")</f>
        <v>16.8</v>
      </c>
      <c r="G300" s="46">
        <f>IFERROR(X73*H73,"0")+IFERROR(X74*H74,"0")</f>
        <v>1200</v>
      </c>
      <c r="H300" s="46">
        <f>IFERROR(X79*H79,"0")</f>
        <v>0</v>
      </c>
      <c r="I300" s="46">
        <f>IFERROR(X84*H84,"0")+IFERROR(X85*H85,"0")</f>
        <v>453.6</v>
      </c>
      <c r="J300" s="46">
        <f>IFERROR(X90*H90,"0")+IFERROR(X91*H91,"0")+IFERROR(X92*H92,"0")+IFERROR(X93*H93,"0")+IFERROR(X94*H94,"0")+IFERROR(X95*H95,"0")</f>
        <v>623.28</v>
      </c>
      <c r="K300" s="46">
        <f>IFERROR(X100*H100,"0")+IFERROR(X101*H101,"0")</f>
        <v>30.240000000000002</v>
      </c>
      <c r="L300" s="46">
        <f>IFERROR(X106*H106,"0")+IFERROR(X107*H107,"0")+IFERROR(X108*H108,"0")+IFERROR(X109*H109,"0")+IFERROR(X110*H110,"0")+IFERROR(X111*H111,"0")+IFERROR(X115*H115,"0")+IFERROR(X119*H119,"0")</f>
        <v>3199.2</v>
      </c>
      <c r="M300" s="46">
        <f>IFERROR(X124*H124,"0")+IFERROR(X125*H125,"0")</f>
        <v>630</v>
      </c>
      <c r="N300" s="284"/>
      <c r="O300" s="46">
        <f>IFERROR(X130*H130,"0")+IFERROR(X131*H131,"0")</f>
        <v>294</v>
      </c>
      <c r="P300" s="46">
        <f>IFERROR(X136*H136,"0")+IFERROR(X137*H137,"0")</f>
        <v>134.4</v>
      </c>
      <c r="Q300" s="46">
        <f>IFERROR(X142*H142,"0")</f>
        <v>42</v>
      </c>
      <c r="R300" s="46">
        <f>IFERROR(X147*H147,"0")</f>
        <v>37.800000000000004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180</v>
      </c>
      <c r="V300" s="46">
        <f>IFERROR(X170*H170,"0")+IFERROR(X171*H171,"0")+IFERROR(X172*H172,"0")+IFERROR(X176*H176,"0")</f>
        <v>1176</v>
      </c>
      <c r="W300" s="46">
        <f>IFERROR(X182*H182,"0")+IFERROR(X186*H186,"0")+IFERROR(X187*H187,"0")+IFERROR(X188*H188,"0")+IFERROR(X189*H189,"0")</f>
        <v>33.6</v>
      </c>
      <c r="X300" s="46">
        <f>IFERROR(X194*H194,"0")+IFERROR(X195*H195,"0")+IFERROR(X196*H196,"0")+IFERROR(X197*H197,"0")+IFERROR(X198*H198,"0")</f>
        <v>201.6</v>
      </c>
      <c r="Y300" s="46">
        <f>IFERROR(X203*H203,"0")+IFERROR(X204*H204,"0")+IFERROR(X205*H205,"0")+IFERROR(X206*H206,"0")</f>
        <v>259.2</v>
      </c>
      <c r="Z300" s="46">
        <f>IFERROR(X211*H211,"0")</f>
        <v>180</v>
      </c>
      <c r="AA300" s="46">
        <f>IFERROR(X216*H216,"0")+IFERROR(X220*H220,"0")+IFERROR(X221*H221,"0")+IFERROR(X222*H222,"0")</f>
        <v>100.8</v>
      </c>
      <c r="AB300" s="46">
        <f>IFERROR(X227*H227,"0")+IFERROR(X228*H228,"0")</f>
        <v>0</v>
      </c>
      <c r="AC300" s="46">
        <f>IFERROR(X234*H234,"0")</f>
        <v>0</v>
      </c>
      <c r="AD300" s="46">
        <f>IFERROR(X240*H240,"0")</f>
        <v>300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1178.1199999999999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408</v>
      </c>
      <c r="B302" s="58" t="s">
        <v>409</v>
      </c>
      <c r="C302" s="58" t="s">
        <v>410</v>
      </c>
    </row>
    <row r="303" spans="1:32" x14ac:dyDescent="0.2">
      <c r="A303" s="59">
        <f>SUMPRODUCT(--(BB:BB="ЗПФ"),--(W:W="кор"),H:H,Y:Y)+SUMPRODUCT(--(BB:BB="ЗПФ"),--(W:W="кг"),Y:Y)</f>
        <v>6600</v>
      </c>
      <c r="B303" s="60">
        <f>SUMPRODUCT(--(BB:BB="ПГП"),--(W:W="кор"),H:H,Y:Y)+SUMPRODUCT(--(BB:BB="ПГП"),--(W:W="кг"),Y:Y)</f>
        <v>5116.6400000000003</v>
      </c>
      <c r="C303" s="60">
        <f>SUMPRODUCT(--(BB:BB="КИЗ"),--(W:W="кор"),H:H,Y:Y)+SUMPRODUCT(--(BB:BB="КИЗ"),--(W:W="кг"),Y:Y)</f>
        <v>0</v>
      </c>
    </row>
  </sheetData>
  <sheetProtection algorithmName="SHA-512" hashValue="tgVBvBm/BLykAoEKjpSGB5tzBP8Xm3LJBHl0OgZfwaN4FKYvK/GyBmki0Up/i8sSFiGH3UmB3Kpl3NwYN17+Vg==" saltValue="VTzbLF+Pz1l2wM6FSHe1mg==" spinCount="100000" sheet="1" objects="1" scenarios="1" sort="0" autoFilter="0" pivotTables="0"/>
  <autoFilter ref="A18:AF2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3">
    <mergeCell ref="P87:V87"/>
    <mergeCell ref="A83:Z83"/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D7:M7"/>
    <mergeCell ref="D79:E79"/>
    <mergeCell ref="P92:T92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T298:T299"/>
    <mergeCell ref="A32:Z32"/>
    <mergeCell ref="V298:V299"/>
    <mergeCell ref="A37:O38"/>
    <mergeCell ref="A219:Z219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280:E280"/>
    <mergeCell ref="P163:T163"/>
    <mergeCell ref="D109:E109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J9:M9"/>
    <mergeCell ref="A40:Z40"/>
    <mergeCell ref="P30:V3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G298:G299"/>
    <mergeCell ref="I298:I299"/>
    <mergeCell ref="P90:T90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A272:Z272"/>
    <mergeCell ref="P216:T216"/>
    <mergeCell ref="A210:Z210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A82:Z82"/>
    <mergeCell ref="D267:E267"/>
    <mergeCell ref="A98:Z98"/>
    <mergeCell ref="A162:Z162"/>
    <mergeCell ref="A138:O139"/>
    <mergeCell ref="P79:T79"/>
    <mergeCell ref="P73:T73"/>
    <mergeCell ref="D187:E187"/>
    <mergeCell ref="A190:O191"/>
    <mergeCell ref="A165:O166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A9:C9"/>
    <mergeCell ref="P125:T125"/>
    <mergeCell ref="A179:Z179"/>
    <mergeCell ref="P70:V70"/>
    <mergeCell ref="A156:Z156"/>
    <mergeCell ref="P116:V116"/>
    <mergeCell ref="P103:V103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A146:Z146"/>
    <mergeCell ref="A160:Z160"/>
    <mergeCell ref="P173:V173"/>
    <mergeCell ref="A167:Z167"/>
    <mergeCell ref="A169:Z169"/>
    <mergeCell ref="P148:V148"/>
    <mergeCell ref="D43:E43"/>
    <mergeCell ref="P149:V149"/>
    <mergeCell ref="M17:M18"/>
    <mergeCell ref="D42:E42"/>
    <mergeCell ref="A181:Z181"/>
    <mergeCell ref="D17:E18"/>
    <mergeCell ref="D136:E136"/>
    <mergeCell ref="A241:O242"/>
    <mergeCell ref="P282:T282"/>
    <mergeCell ref="P111:T111"/>
    <mergeCell ref="P61:T61"/>
    <mergeCell ref="D227:E227"/>
    <mergeCell ref="P276:T276"/>
    <mergeCell ref="D257:E257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D194:E194"/>
    <mergeCell ref="P184:V184"/>
    <mergeCell ref="P242:V242"/>
    <mergeCell ref="D276:E276"/>
    <mergeCell ref="P290:V290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A298:A299"/>
    <mergeCell ref="A232:Z232"/>
    <mergeCell ref="P188:T188"/>
    <mergeCell ref="A225:Z225"/>
    <mergeCell ref="O298:O299"/>
    <mergeCell ref="Q298:Q299"/>
    <mergeCell ref="H298:H299"/>
    <mergeCell ref="A145:Z145"/>
    <mergeCell ref="D137:E137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8:P299"/>
    <mergeCell ref="O17:O18"/>
    <mergeCell ref="R298:R299"/>
    <mergeCell ref="W298:W299"/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8 X203 X205:X206 X211 X216 X220:X222 X227 X234 X246 X250 X273 X276 X279 X285 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0 X262 X268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4 X228 X256:X258 X263 X267 X269 X274:X275 X277:X278 X280:X284 X286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413</v>
      </c>
      <c r="D6" s="47" t="s">
        <v>414</v>
      </c>
      <c r="E6" s="47"/>
    </row>
    <row r="8" spans="2:8" x14ac:dyDescent="0.2">
      <c r="B8" s="47" t="s">
        <v>18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JCYUZ6kkAuyCxs76Rm/cIU0blwQ42MzRWqxi73Yghxb10atMbgSnRjmvWKgj3oSAsJPqVzt+Htu4sLyX7MYyeA==" saltValue="wKJ0o3QvNHaJQjzWjkG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2025-08-22T09:59:40Z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