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13DA8761-0D68-4518-8F87-68073214F6E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AB515" i="1" s="1"/>
  <c r="X499" i="1"/>
  <c r="X498" i="1"/>
  <c r="BP497" i="1"/>
  <c r="BO497" i="1"/>
  <c r="BN497" i="1"/>
  <c r="BM497" i="1"/>
  <c r="Z497" i="1"/>
  <c r="Y497" i="1"/>
  <c r="P497" i="1"/>
  <c r="BO496" i="1"/>
  <c r="BM496" i="1"/>
  <c r="Y496" i="1"/>
  <c r="Y499" i="1" s="1"/>
  <c r="P496" i="1"/>
  <c r="X494" i="1"/>
  <c r="X493" i="1"/>
  <c r="BO492" i="1"/>
  <c r="BM492" i="1"/>
  <c r="Y492" i="1"/>
  <c r="BP492" i="1" s="1"/>
  <c r="P492" i="1"/>
  <c r="BO491" i="1"/>
  <c r="BM491" i="1"/>
  <c r="Y491" i="1"/>
  <c r="Y493" i="1" s="1"/>
  <c r="P491" i="1"/>
  <c r="X489" i="1"/>
  <c r="X488" i="1"/>
  <c r="BO487" i="1"/>
  <c r="BM487" i="1"/>
  <c r="Y487" i="1"/>
  <c r="BP487" i="1" s="1"/>
  <c r="P487" i="1"/>
  <c r="BP486" i="1"/>
  <c r="BO486" i="1"/>
  <c r="BN486" i="1"/>
  <c r="BM486" i="1"/>
  <c r="Z486" i="1"/>
  <c r="Y486" i="1"/>
  <c r="Y489" i="1" s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Y483" i="1" s="1"/>
  <c r="P480" i="1"/>
  <c r="X478" i="1"/>
  <c r="X477" i="1"/>
  <c r="BO476" i="1"/>
  <c r="BM476" i="1"/>
  <c r="Y476" i="1"/>
  <c r="BP476" i="1" s="1"/>
  <c r="P476" i="1"/>
  <c r="BP475" i="1"/>
  <c r="BO475" i="1"/>
  <c r="BN475" i="1"/>
  <c r="BM475" i="1"/>
  <c r="Z475" i="1"/>
  <c r="Y475" i="1"/>
  <c r="P475" i="1"/>
  <c r="BO474" i="1"/>
  <c r="BM474" i="1"/>
  <c r="Y474" i="1"/>
  <c r="BP474" i="1" s="1"/>
  <c r="P474" i="1"/>
  <c r="BP473" i="1"/>
  <c r="BO473" i="1"/>
  <c r="BN473" i="1"/>
  <c r="BM473" i="1"/>
  <c r="Z473" i="1"/>
  <c r="Y473" i="1"/>
  <c r="Y478" i="1" s="1"/>
  <c r="P473" i="1"/>
  <c r="X469" i="1"/>
  <c r="X468" i="1"/>
  <c r="BP467" i="1"/>
  <c r="BO467" i="1"/>
  <c r="BN467" i="1"/>
  <c r="BM467" i="1"/>
  <c r="Z467" i="1"/>
  <c r="Y467" i="1"/>
  <c r="P467" i="1"/>
  <c r="BO466" i="1"/>
  <c r="BM466" i="1"/>
  <c r="Y466" i="1"/>
  <c r="Y468" i="1" s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BP460" i="1" s="1"/>
  <c r="P460" i="1"/>
  <c r="BP459" i="1"/>
  <c r="BO459" i="1"/>
  <c r="BN459" i="1"/>
  <c r="BM459" i="1"/>
  <c r="Z459" i="1"/>
  <c r="Y459" i="1"/>
  <c r="P459" i="1"/>
  <c r="BO458" i="1"/>
  <c r="BM458" i="1"/>
  <c r="Y458" i="1"/>
  <c r="BP458" i="1" s="1"/>
  <c r="P458" i="1"/>
  <c r="BP457" i="1"/>
  <c r="BO457" i="1"/>
  <c r="BN457" i="1"/>
  <c r="BM457" i="1"/>
  <c r="Z457" i="1"/>
  <c r="Y457" i="1"/>
  <c r="P457" i="1"/>
  <c r="BO456" i="1"/>
  <c r="BM456" i="1"/>
  <c r="Y456" i="1"/>
  <c r="BP456" i="1" s="1"/>
  <c r="P456" i="1"/>
  <c r="BP455" i="1"/>
  <c r="BO455" i="1"/>
  <c r="BN455" i="1"/>
  <c r="BM455" i="1"/>
  <c r="Z455" i="1"/>
  <c r="Y455" i="1"/>
  <c r="Y462" i="1" s="1"/>
  <c r="P455" i="1"/>
  <c r="X453" i="1"/>
  <c r="X452" i="1"/>
  <c r="BP451" i="1"/>
  <c r="BO451" i="1"/>
  <c r="BN451" i="1"/>
  <c r="BM451" i="1"/>
  <c r="Z451" i="1"/>
  <c r="Y451" i="1"/>
  <c r="P451" i="1"/>
  <c r="BO450" i="1"/>
  <c r="BM450" i="1"/>
  <c r="Y450" i="1"/>
  <c r="Y452" i="1" s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P443" i="1"/>
  <c r="BO443" i="1"/>
  <c r="BN443" i="1"/>
  <c r="BM443" i="1"/>
  <c r="Z443" i="1"/>
  <c r="Y443" i="1"/>
  <c r="P443" i="1"/>
  <c r="BO442" i="1"/>
  <c r="BM442" i="1"/>
  <c r="Y442" i="1"/>
  <c r="BP442" i="1" s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Z434" i="1"/>
  <c r="Y434" i="1"/>
  <c r="P434" i="1"/>
  <c r="BO433" i="1"/>
  <c r="BM433" i="1"/>
  <c r="Y433" i="1"/>
  <c r="BP433" i="1" s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Y400" i="1" s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Y361" i="1" s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3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P298" i="1"/>
  <c r="BO298" i="1"/>
  <c r="BN298" i="1"/>
  <c r="BM298" i="1"/>
  <c r="Z298" i="1"/>
  <c r="Y298" i="1"/>
  <c r="Y305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15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5" i="1" s="1"/>
  <c r="P268" i="1"/>
  <c r="X265" i="1"/>
  <c r="X264" i="1"/>
  <c r="BO263" i="1"/>
  <c r="BM263" i="1"/>
  <c r="Y263" i="1"/>
  <c r="BP263" i="1" s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Y256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1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5" i="1"/>
  <c r="X506" i="1"/>
  <c r="X507" i="1"/>
  <c r="X509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5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Z171" i="1" s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Y203" i="1"/>
  <c r="BP198" i="1"/>
  <c r="BN198" i="1"/>
  <c r="Z198" i="1"/>
  <c r="BP202" i="1"/>
  <c r="BN202" i="1"/>
  <c r="Z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0" i="1"/>
  <c r="Y221" i="1"/>
  <c r="BP218" i="1"/>
  <c r="BN218" i="1"/>
  <c r="Z218" i="1"/>
  <c r="Z220" i="1" s="1"/>
  <c r="F9" i="1"/>
  <c r="J9" i="1"/>
  <c r="Y45" i="1"/>
  <c r="Y58" i="1"/>
  <c r="Y509" i="1" s="1"/>
  <c r="Y93" i="1"/>
  <c r="Y132" i="1"/>
  <c r="BP196" i="1"/>
  <c r="Y507" i="1" s="1"/>
  <c r="BN196" i="1"/>
  <c r="Y506" i="1" s="1"/>
  <c r="Y508" i="1" s="1"/>
  <c r="Z196" i="1"/>
  <c r="Z203" i="1" s="1"/>
  <c r="BP200" i="1"/>
  <c r="BN200" i="1"/>
  <c r="Z200" i="1"/>
  <c r="BP208" i="1"/>
  <c r="BN208" i="1"/>
  <c r="Z208" i="1"/>
  <c r="BP212" i="1"/>
  <c r="BN212" i="1"/>
  <c r="Z212" i="1"/>
  <c r="K515" i="1"/>
  <c r="Z225" i="1"/>
  <c r="Z231" i="1" s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Z247" i="1" s="1"/>
  <c r="BN242" i="1"/>
  <c r="BP242" i="1"/>
  <c r="Z243" i="1"/>
  <c r="BN243" i="1"/>
  <c r="Z245" i="1"/>
  <c r="BN245" i="1"/>
  <c r="Y248" i="1"/>
  <c r="L515" i="1"/>
  <c r="Z252" i="1"/>
  <c r="BN252" i="1"/>
  <c r="BP252" i="1"/>
  <c r="Z254" i="1"/>
  <c r="Z256" i="1" s="1"/>
  <c r="BN254" i="1"/>
  <c r="Y257" i="1"/>
  <c r="M515" i="1"/>
  <c r="Z262" i="1"/>
  <c r="Z264" i="1" s="1"/>
  <c r="BN262" i="1"/>
  <c r="BP262" i="1"/>
  <c r="Z263" i="1"/>
  <c r="BN263" i="1"/>
  <c r="Y264" i="1"/>
  <c r="Z268" i="1"/>
  <c r="Z271" i="1" s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Z295" i="1" s="1"/>
  <c r="BN289" i="1"/>
  <c r="BP289" i="1"/>
  <c r="Z291" i="1"/>
  <c r="BN291" i="1"/>
  <c r="Z293" i="1"/>
  <c r="BN293" i="1"/>
  <c r="Y296" i="1"/>
  <c r="Z299" i="1"/>
  <c r="Z305" i="1" s="1"/>
  <c r="BN299" i="1"/>
  <c r="Z301" i="1"/>
  <c r="BN301" i="1"/>
  <c r="Z303" i="1"/>
  <c r="BN303" i="1"/>
  <c r="Y306" i="1"/>
  <c r="Z309" i="1"/>
  <c r="Z313" i="1" s="1"/>
  <c r="BN309" i="1"/>
  <c r="BP309" i="1"/>
  <c r="Z311" i="1"/>
  <c r="BN311" i="1"/>
  <c r="Z317" i="1"/>
  <c r="Z319" i="1" s="1"/>
  <c r="BN317" i="1"/>
  <c r="BP317" i="1"/>
  <c r="Z322" i="1"/>
  <c r="BN322" i="1"/>
  <c r="BP322" i="1"/>
  <c r="Z323" i="1"/>
  <c r="BN323" i="1"/>
  <c r="Z325" i="1"/>
  <c r="BN325" i="1"/>
  <c r="Y326" i="1"/>
  <c r="Z329" i="1"/>
  <c r="BN329" i="1"/>
  <c r="BP329" i="1"/>
  <c r="Z331" i="1"/>
  <c r="BN331" i="1"/>
  <c r="Y332" i="1"/>
  <c r="Z336" i="1"/>
  <c r="BN336" i="1"/>
  <c r="BP336" i="1"/>
  <c r="Z338" i="1"/>
  <c r="BN338" i="1"/>
  <c r="Y339" i="1"/>
  <c r="BP345" i="1"/>
  <c r="BN345" i="1"/>
  <c r="Z345" i="1"/>
  <c r="Z351" i="1" s="1"/>
  <c r="BP349" i="1"/>
  <c r="BN349" i="1"/>
  <c r="Z349" i="1"/>
  <c r="Y356" i="1"/>
  <c r="BP370" i="1"/>
  <c r="BN370" i="1"/>
  <c r="Z370" i="1"/>
  <c r="Z372" i="1" s="1"/>
  <c r="Y381" i="1"/>
  <c r="BP392" i="1"/>
  <c r="BN392" i="1"/>
  <c r="Z392" i="1"/>
  <c r="BP396" i="1"/>
  <c r="BN396" i="1"/>
  <c r="Z396" i="1"/>
  <c r="BP404" i="1"/>
  <c r="BN404" i="1"/>
  <c r="Z404" i="1"/>
  <c r="Z405" i="1" s="1"/>
  <c r="Y406" i="1"/>
  <c r="W515" i="1"/>
  <c r="Y410" i="1"/>
  <c r="BP409" i="1"/>
  <c r="BN409" i="1"/>
  <c r="Z409" i="1"/>
  <c r="Z410" i="1" s="1"/>
  <c r="Y411" i="1"/>
  <c r="Y418" i="1"/>
  <c r="BP413" i="1"/>
  <c r="BN413" i="1"/>
  <c r="Z413" i="1"/>
  <c r="Y417" i="1"/>
  <c r="Y272" i="1"/>
  <c r="Y277" i="1"/>
  <c r="Y286" i="1"/>
  <c r="Y295" i="1"/>
  <c r="Y340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BP415" i="1"/>
  <c r="BN415" i="1"/>
  <c r="Z415" i="1"/>
  <c r="BP437" i="1"/>
  <c r="BN437" i="1"/>
  <c r="Z437" i="1"/>
  <c r="T515" i="1"/>
  <c r="Y352" i="1"/>
  <c r="U515" i="1"/>
  <c r="Y373" i="1"/>
  <c r="Y423" i="1"/>
  <c r="Y428" i="1"/>
  <c r="Z515" i="1"/>
  <c r="Y446" i="1"/>
  <c r="Y447" i="1"/>
  <c r="Z433" i="1"/>
  <c r="Z446" i="1" s="1"/>
  <c r="BN433" i="1"/>
  <c r="BP434" i="1"/>
  <c r="BN434" i="1"/>
  <c r="BP435" i="1"/>
  <c r="BN435" i="1"/>
  <c r="Z435" i="1"/>
  <c r="BP439" i="1"/>
  <c r="BN439" i="1"/>
  <c r="Z439" i="1"/>
  <c r="Z452" i="1"/>
  <c r="Z468" i="1"/>
  <c r="Z488" i="1"/>
  <c r="Z442" i="1"/>
  <c r="BN442" i="1"/>
  <c r="Z444" i="1"/>
  <c r="BN444" i="1"/>
  <c r="Z450" i="1"/>
  <c r="BN450" i="1"/>
  <c r="BP450" i="1"/>
  <c r="Z456" i="1"/>
  <c r="Z462" i="1" s="1"/>
  <c r="BN456" i="1"/>
  <c r="Z458" i="1"/>
  <c r="BN458" i="1"/>
  <c r="Z460" i="1"/>
  <c r="BN460" i="1"/>
  <c r="Y463" i="1"/>
  <c r="Z466" i="1"/>
  <c r="BN466" i="1"/>
  <c r="BP466" i="1"/>
  <c r="Z474" i="1"/>
  <c r="Z477" i="1" s="1"/>
  <c r="BN474" i="1"/>
  <c r="Z476" i="1"/>
  <c r="BN476" i="1"/>
  <c r="Y477" i="1"/>
  <c r="Z480" i="1"/>
  <c r="BN480" i="1"/>
  <c r="BP480" i="1"/>
  <c r="Z481" i="1"/>
  <c r="BN481" i="1"/>
  <c r="Y484" i="1"/>
  <c r="Z487" i="1"/>
  <c r="BN487" i="1"/>
  <c r="Y488" i="1"/>
  <c r="Z491" i="1"/>
  <c r="Z493" i="1" s="1"/>
  <c r="BN491" i="1"/>
  <c r="BP491" i="1"/>
  <c r="Y494" i="1"/>
  <c r="Y498" i="1"/>
  <c r="Y504" i="1"/>
  <c r="AA515" i="1"/>
  <c r="Z492" i="1"/>
  <c r="BN492" i="1"/>
  <c r="Z496" i="1"/>
  <c r="Z498" i="1" s="1"/>
  <c r="BN496" i="1"/>
  <c r="BP496" i="1"/>
  <c r="Z502" i="1"/>
  <c r="Z503" i="1" s="1"/>
  <c r="BN502" i="1"/>
  <c r="BP502" i="1"/>
  <c r="Y503" i="1"/>
  <c r="Z483" i="1" l="1"/>
  <c r="Z400" i="1"/>
  <c r="Z417" i="1"/>
  <c r="Z339" i="1"/>
  <c r="Z332" i="1"/>
  <c r="Z326" i="1"/>
  <c r="Z121" i="1"/>
  <c r="Z114" i="1"/>
  <c r="Z92" i="1"/>
  <c r="Z58" i="1"/>
  <c r="Z510" i="1" s="1"/>
  <c r="Z44" i="1"/>
  <c r="Y505" i="1"/>
  <c r="Z215" i="1"/>
  <c r="X508" i="1"/>
</calcChain>
</file>

<file path=xl/sharedStrings.xml><?xml version="1.0" encoding="utf-8"?>
<sst xmlns="http://schemas.openxmlformats.org/spreadsheetml/2006/main" count="2232" uniqueCount="795">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</sst>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45893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120</v>
      </c>
      <c r="Y41" s="558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280</v>
      </c>
      <c r="Y42" s="558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107</v>
      </c>
      <c r="AG42" s="64"/>
      <c r="AJ42" s="68" t="s">
        <v>112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81.111111111111114</v>
      </c>
      <c r="Y44" s="559">
        <f>IFERROR(Y41/H41,"0")+IFERROR(Y42/H42,"0")+IFERROR(Y43/H43,"0")</f>
        <v>82</v>
      </c>
      <c r="Z44" s="559">
        <f>IFERROR(IF(Z41="",0,Z41),"0")+IFERROR(IF(Z42="",0,Z42),"0")+IFERROR(IF(Z43="",0,Z43),"0")</f>
        <v>0.85915999999999992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400</v>
      </c>
      <c r="Y45" s="559">
        <f>IFERROR(SUM(Y41:Y43),"0")</f>
        <v>409.6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118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 t="s">
        <v>111</v>
      </c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124</v>
      </c>
      <c r="AG53" s="64"/>
      <c r="AJ53" s="68" t="s">
        <v>112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125</v>
      </c>
      <c r="B54" s="54" t="s">
        <v>126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127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128</v>
      </c>
      <c r="B55" s="54" t="s">
        <v>129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124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130</v>
      </c>
      <c r="B56" s="54" t="s">
        <v>131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132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133</v>
      </c>
      <c r="B57" s="54" t="s">
        <v>134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 t="s">
        <v>111</v>
      </c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405</v>
      </c>
      <c r="Y57" s="558">
        <f t="shared" si="6"/>
        <v>405</v>
      </c>
      <c r="Z57" s="36">
        <f>IFERROR(IF(Y57=0,"",ROUNDUP(Y57/H57,0)*0.00902),"")</f>
        <v>0.81180000000000008</v>
      </c>
      <c r="AA57" s="56"/>
      <c r="AB57" s="57"/>
      <c r="AC57" s="103" t="s">
        <v>135</v>
      </c>
      <c r="AG57" s="64"/>
      <c r="AJ57" s="68" t="s">
        <v>112</v>
      </c>
      <c r="AK57" s="68">
        <v>594</v>
      </c>
      <c r="BB57" s="104" t="s">
        <v>1</v>
      </c>
      <c r="BM57" s="64">
        <f t="shared" si="7"/>
        <v>423.9</v>
      </c>
      <c r="BN57" s="64">
        <f t="shared" si="8"/>
        <v>423.9</v>
      </c>
      <c r="BO57" s="64">
        <f t="shared" si="9"/>
        <v>0.68181818181818188</v>
      </c>
      <c r="BP57" s="64">
        <f t="shared" si="10"/>
        <v>0.68181818181818188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90</v>
      </c>
      <c r="Y58" s="559">
        <f>IFERROR(Y52/H52,"0")+IFERROR(Y53/H53,"0")+IFERROR(Y54/H54,"0")+IFERROR(Y55/H55,"0")+IFERROR(Y56/H56,"0")+IFERROR(Y57/H57,"0")</f>
        <v>90</v>
      </c>
      <c r="Z58" s="559">
        <f>IFERROR(IF(Z52="",0,Z52),"0")+IFERROR(IF(Z53="",0,Z53),"0")+IFERROR(IF(Z54="",0,Z54),"0")+IFERROR(IF(Z55="",0,Z55),"0")+IFERROR(IF(Z56="",0,Z56),"0")+IFERROR(IF(Z57="",0,Z57),"0")</f>
        <v>0.81180000000000008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405</v>
      </c>
      <c r="Y59" s="559">
        <f>IFERROR(SUM(Y52:Y57),"0")</f>
        <v>405</v>
      </c>
      <c r="Z59" s="37"/>
      <c r="AA59" s="560"/>
      <c r="AB59" s="560"/>
      <c r="AC59" s="560"/>
    </row>
    <row r="60" spans="1:68" ht="14.25" customHeight="1" x14ac:dyDescent="0.25">
      <c r="A60" s="572" t="s">
        <v>136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137</v>
      </c>
      <c r="B61" s="54" t="s">
        <v>138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60</v>
      </c>
      <c r="Y61" s="558">
        <f>IFERROR(IF(X61="",0,CEILING((X61/$H61),1)*$H61),"")</f>
        <v>64.800000000000011</v>
      </c>
      <c r="Z61" s="36">
        <f>IFERROR(IF(Y61=0,"",ROUNDUP(Y61/H61,0)*0.01898),"")</f>
        <v>0.11388000000000001</v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62.416666666666657</v>
      </c>
      <c r="BN61" s="64">
        <f>IFERROR(Y61*I61/H61,"0")</f>
        <v>67.410000000000011</v>
      </c>
      <c r="BO61" s="64">
        <f>IFERROR(1/J61*(X61/H61),"0")</f>
        <v>8.6805555555555552E-2</v>
      </c>
      <c r="BP61" s="64">
        <f>IFERROR(1/J61*(Y61/H61),"0")</f>
        <v>9.3750000000000014E-2</v>
      </c>
    </row>
    <row r="62" spans="1:68" ht="27" customHeight="1" x14ac:dyDescent="0.25">
      <c r="A62" s="54" t="s">
        <v>140</v>
      </c>
      <c r="B62" s="54" t="s">
        <v>141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143</v>
      </c>
      <c r="B63" s="54" t="s">
        <v>144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139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 t="s">
        <v>111</v>
      </c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139</v>
      </c>
      <c r="AG64" s="64"/>
      <c r="AJ64" s="68" t="s">
        <v>112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55.555555555555557</v>
      </c>
      <c r="Y65" s="559">
        <f>IFERROR(Y61/H61,"0")+IFERROR(Y62/H62,"0")+IFERROR(Y63/H63,"0")+IFERROR(Y64/H64,"0")</f>
        <v>56</v>
      </c>
      <c r="Z65" s="559">
        <f>IFERROR(IF(Z61="",0,Z61),"0")+IFERROR(IF(Z62="",0,Z62),"0")+IFERROR(IF(Z63="",0,Z63),"0")+IFERROR(IF(Z64="",0,Z64),"0")</f>
        <v>0.43937999999999999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195</v>
      </c>
      <c r="Y66" s="559">
        <f>IFERROR(SUM(Y61:Y64),"0")</f>
        <v>199.8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147</v>
      </c>
      <c r="B68" s="54" t="s">
        <v>148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149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150</v>
      </c>
      <c r="B69" s="54" t="s">
        <v>151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152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153</v>
      </c>
      <c r="B70" s="54" t="s">
        <v>154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155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156</v>
      </c>
      <c r="B74" s="54" t="s">
        <v>157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158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159</v>
      </c>
      <c r="B75" s="54" t="s">
        <v>160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161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165</v>
      </c>
      <c r="B77" s="54" t="s">
        <v>166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158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167</v>
      </c>
      <c r="B78" s="54" t="s">
        <v>168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161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164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171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172</v>
      </c>
      <c r="B83" s="54" t="s">
        <v>173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20</v>
      </c>
      <c r="Y83" s="558">
        <f>IFERROR(IF(X83="",0,CEILING((X83/$H83),1)*$H83),"")</f>
        <v>23.4</v>
      </c>
      <c r="Z83" s="36">
        <f>IFERROR(IF(Y83=0,"",ROUNDUP(Y83/H83,0)*0.01898),"")</f>
        <v>5.6940000000000004E-2</v>
      </c>
      <c r="AA83" s="56"/>
      <c r="AB83" s="57"/>
      <c r="AC83" s="131" t="s">
        <v>174</v>
      </c>
      <c r="AG83" s="64"/>
      <c r="AJ83" s="68"/>
      <c r="AK83" s="68">
        <v>0</v>
      </c>
      <c r="BB83" s="132" t="s">
        <v>1</v>
      </c>
      <c r="BM83" s="64">
        <f>IFERROR(X83*I83/H83,"0")</f>
        <v>21.115384615384613</v>
      </c>
      <c r="BN83" s="64">
        <f>IFERROR(Y83*I83/H83,"0")</f>
        <v>24.704999999999998</v>
      </c>
      <c r="BO83" s="64">
        <f>IFERROR(1/J83*(X83/H83),"0")</f>
        <v>4.0064102564102567E-2</v>
      </c>
      <c r="BP83" s="64">
        <f>IFERROR(1/J83*(Y83/H83),"0")</f>
        <v>4.6875E-2</v>
      </c>
    </row>
    <row r="84" spans="1:68" ht="27" customHeight="1" x14ac:dyDescent="0.25">
      <c r="A84" s="54" t="s">
        <v>175</v>
      </c>
      <c r="B84" s="54" t="s">
        <v>176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177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2.5641025641025643</v>
      </c>
      <c r="Y85" s="559">
        <f>IFERROR(Y83/H83,"0")+IFERROR(Y84/H84,"0")</f>
        <v>3</v>
      </c>
      <c r="Z85" s="559">
        <f>IFERROR(IF(Z83="",0,Z83),"0")+IFERROR(IF(Z84="",0,Z84),"0")</f>
        <v>5.6940000000000004E-2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20</v>
      </c>
      <c r="Y86" s="559">
        <f>IFERROR(SUM(Y83:Y84),"0")</f>
        <v>23.4</v>
      </c>
      <c r="Z86" s="37"/>
      <c r="AA86" s="560"/>
      <c r="AB86" s="560"/>
      <c r="AC86" s="560"/>
    </row>
    <row r="87" spans="1:68" ht="16.5" customHeight="1" x14ac:dyDescent="0.25">
      <c r="A87" s="580" t="s">
        <v>178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179</v>
      </c>
      <c r="B89" s="54" t="s">
        <v>180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200</v>
      </c>
      <c r="Y89" s="55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181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customHeight="1" x14ac:dyDescent="0.25">
      <c r="A90" s="54" t="s">
        <v>182</v>
      </c>
      <c r="B90" s="54" t="s">
        <v>183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181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184</v>
      </c>
      <c r="B91" s="54" t="s">
        <v>185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225</v>
      </c>
      <c r="Y91" s="55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181</v>
      </c>
      <c r="AG91" s="64"/>
      <c r="AJ91" s="68" t="s">
        <v>112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68.518518518518519</v>
      </c>
      <c r="Y92" s="559">
        <f>IFERROR(Y89/H89,"0")+IFERROR(Y90/H90,"0")+IFERROR(Y91/H91,"0")</f>
        <v>69</v>
      </c>
      <c r="Z92" s="559">
        <f>IFERROR(IF(Z89="",0,Z89),"0")+IFERROR(IF(Z90="",0,Z90),"0")+IFERROR(IF(Z91="",0,Z91),"0")</f>
        <v>0.81162000000000001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425</v>
      </c>
      <c r="Y93" s="559">
        <f>IFERROR(SUM(Y89:Y91),"0")</f>
        <v>430.20000000000005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186</v>
      </c>
      <c r="B95" s="54" t="s">
        <v>187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188</v>
      </c>
      <c r="Q95" s="562"/>
      <c r="R95" s="562"/>
      <c r="S95" s="562"/>
      <c r="T95" s="563"/>
      <c r="U95" s="34"/>
      <c r="V95" s="34"/>
      <c r="W95" s="35" t="s">
        <v>69</v>
      </c>
      <c r="X95" s="557">
        <v>250</v>
      </c>
      <c r="Y95" s="558">
        <f>IFERROR(IF(X95="",0,CEILING((X95/$H95),1)*$H95),"")</f>
        <v>251.1</v>
      </c>
      <c r="Z95" s="36">
        <f>IFERROR(IF(Y95=0,"",ROUNDUP(Y95/H95,0)*0.01898),"")</f>
        <v>0.58838000000000001</v>
      </c>
      <c r="AA95" s="56"/>
      <c r="AB95" s="57"/>
      <c r="AC95" s="141" t="s">
        <v>189</v>
      </c>
      <c r="AG95" s="64"/>
      <c r="AJ95" s="68"/>
      <c r="AK95" s="68">
        <v>0</v>
      </c>
      <c r="BB95" s="142" t="s">
        <v>1</v>
      </c>
      <c r="BM95" s="64">
        <f>IFERROR(X95*I95/H95,"0")</f>
        <v>266.01851851851853</v>
      </c>
      <c r="BN95" s="64">
        <f>IFERROR(Y95*I95/H95,"0")</f>
        <v>267.18900000000002</v>
      </c>
      <c r="BO95" s="64">
        <f>IFERROR(1/J95*(X95/H95),"0")</f>
        <v>0.48225308641975312</v>
      </c>
      <c r="BP95" s="64">
        <f>IFERROR(1/J95*(Y95/H95),"0")</f>
        <v>0.484375</v>
      </c>
    </row>
    <row r="96" spans="1:68" ht="27" customHeight="1" x14ac:dyDescent="0.25">
      <c r="A96" s="54" t="s">
        <v>190</v>
      </c>
      <c r="B96" s="54" t="s">
        <v>191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193</v>
      </c>
      <c r="B97" s="54" t="s">
        <v>194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189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193</v>
      </c>
      <c r="B98" s="54" t="s">
        <v>195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450</v>
      </c>
      <c r="Y98" s="558">
        <f>IFERROR(IF(X98="",0,CEILING((X98/$H98),1)*$H98),"")</f>
        <v>450.90000000000003</v>
      </c>
      <c r="Z98" s="36">
        <f>IFERROR(IF(Y98=0,"",ROUNDUP(Y98/H98,0)*0.00651),"")</f>
        <v>1.08717</v>
      </c>
      <c r="AA98" s="56"/>
      <c r="AB98" s="57"/>
      <c r="AC98" s="147" t="s">
        <v>196</v>
      </c>
      <c r="AG98" s="64"/>
      <c r="AJ98" s="68"/>
      <c r="AK98" s="68">
        <v>0</v>
      </c>
      <c r="BB98" s="148" t="s">
        <v>1</v>
      </c>
      <c r="BM98" s="64">
        <f>IFERROR(X98*I98/H98,"0")</f>
        <v>492</v>
      </c>
      <c r="BN98" s="64">
        <f>IFERROR(Y98*I98/H98,"0")</f>
        <v>492.98399999999998</v>
      </c>
      <c r="BO98" s="64">
        <f>IFERROR(1/J98*(X98/H98),"0")</f>
        <v>0.91575091575091572</v>
      </c>
      <c r="BP98" s="64">
        <f>IFERROR(1/J98*(Y98/H98),"0")</f>
        <v>0.91758241758241765</v>
      </c>
    </row>
    <row r="99" spans="1:68" ht="16.5" customHeight="1" x14ac:dyDescent="0.25">
      <c r="A99" s="54" t="s">
        <v>197</v>
      </c>
      <c r="B99" s="54" t="s">
        <v>198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199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197.53086419753086</v>
      </c>
      <c r="Y100" s="559">
        <f>IFERROR(Y95/H95,"0")+IFERROR(Y96/H96,"0")+IFERROR(Y97/H97,"0")+IFERROR(Y98/H98,"0")+IFERROR(Y99/H99,"0")</f>
        <v>198</v>
      </c>
      <c r="Z100" s="559">
        <f>IFERROR(IF(Z95="",0,Z95),"0")+IFERROR(IF(Z96="",0,Z96),"0")+IFERROR(IF(Z97="",0,Z97),"0")+IFERROR(IF(Z98="",0,Z98),"0")+IFERROR(IF(Z99="",0,Z99),"0")</f>
        <v>1.6755499999999999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700</v>
      </c>
      <c r="Y101" s="559">
        <f>IFERROR(SUM(Y95:Y99),"0")</f>
        <v>702</v>
      </c>
      <c r="Z101" s="37"/>
      <c r="AA101" s="560"/>
      <c r="AB101" s="560"/>
      <c r="AC101" s="560"/>
    </row>
    <row r="102" spans="1:68" ht="16.5" customHeight="1" x14ac:dyDescent="0.25">
      <c r="A102" s="580" t="s">
        <v>200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201</v>
      </c>
      <c r="B104" s="54" t="s">
        <v>202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203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204</v>
      </c>
      <c r="B105" s="54" t="s">
        <v>205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203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206</v>
      </c>
      <c r="B106" s="54" t="s">
        <v>207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585</v>
      </c>
      <c r="Y106" s="558">
        <f>IFERROR(IF(X106="",0,CEILING((X106/$H106),1)*$H106),"")</f>
        <v>585</v>
      </c>
      <c r="Z106" s="36">
        <f>IFERROR(IF(Y106=0,"",ROUNDUP(Y106/H106,0)*0.00902),"")</f>
        <v>1.1726000000000001</v>
      </c>
      <c r="AA106" s="56"/>
      <c r="AB106" s="57"/>
      <c r="AC106" s="155" t="s">
        <v>203</v>
      </c>
      <c r="AG106" s="64"/>
      <c r="AJ106" s="68"/>
      <c r="AK106" s="68">
        <v>0</v>
      </c>
      <c r="BB106" s="156" t="s">
        <v>1</v>
      </c>
      <c r="BM106" s="64">
        <f>IFERROR(X106*I106/H106,"0")</f>
        <v>612.29999999999995</v>
      </c>
      <c r="BN106" s="64">
        <f>IFERROR(Y106*I106/H106,"0")</f>
        <v>612.29999999999995</v>
      </c>
      <c r="BO106" s="64">
        <f>IFERROR(1/J106*(X106/H106),"0")</f>
        <v>0.98484848484848486</v>
      </c>
      <c r="BP106" s="64">
        <f>IFERROR(1/J106*(Y106/H106),"0")</f>
        <v>0.98484848484848486</v>
      </c>
    </row>
    <row r="107" spans="1:68" ht="16.5" customHeight="1" x14ac:dyDescent="0.25">
      <c r="A107" s="54" t="s">
        <v>208</v>
      </c>
      <c r="B107" s="54" t="s">
        <v>209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203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130</v>
      </c>
      <c r="Y108" s="559">
        <f>IFERROR(Y104/H104,"0")+IFERROR(Y105/H105,"0")+IFERROR(Y106/H106,"0")+IFERROR(Y107/H107,"0")</f>
        <v>130</v>
      </c>
      <c r="Z108" s="559">
        <f>IFERROR(IF(Z104="",0,Z104),"0")+IFERROR(IF(Z105="",0,Z105),"0")+IFERROR(IF(Z106="",0,Z106),"0")+IFERROR(IF(Z107="",0,Z107),"0")</f>
        <v>1.1726000000000001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585</v>
      </c>
      <c r="Y109" s="559">
        <f>IFERROR(SUM(Y104:Y107),"0")</f>
        <v>585</v>
      </c>
      <c r="Z109" s="37"/>
      <c r="AA109" s="560"/>
      <c r="AB109" s="560"/>
      <c r="AC109" s="560"/>
    </row>
    <row r="110" spans="1:68" ht="14.25" customHeight="1" x14ac:dyDescent="0.25">
      <c r="A110" s="572" t="s">
        <v>136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210</v>
      </c>
      <c r="B111" s="54" t="s">
        <v>211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212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213</v>
      </c>
      <c r="B112" s="54" t="s">
        <v>214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212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212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217</v>
      </c>
      <c r="B117" s="54" t="s">
        <v>218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300</v>
      </c>
      <c r="Y117" s="558">
        <f>IFERROR(IF(X117="",0,CEILING((X117/$H117),1)*$H117),"")</f>
        <v>307.8</v>
      </c>
      <c r="Z117" s="36">
        <f>IFERROR(IF(Y117=0,"",ROUNDUP(Y117/H117,0)*0.01898),"")</f>
        <v>0.72123999999999999</v>
      </c>
      <c r="AA117" s="56"/>
      <c r="AB117" s="57"/>
      <c r="AC117" s="165" t="s">
        <v>219</v>
      </c>
      <c r="AG117" s="64"/>
      <c r="AJ117" s="68"/>
      <c r="AK117" s="68">
        <v>0</v>
      </c>
      <c r="BB117" s="166" t="s">
        <v>1</v>
      </c>
      <c r="BM117" s="64">
        <f>IFERROR(X117*I117/H117,"0")</f>
        <v>318.99999999999994</v>
      </c>
      <c r="BN117" s="64">
        <f>IFERROR(Y117*I117/H117,"0")</f>
        <v>327.29400000000004</v>
      </c>
      <c r="BO117" s="64">
        <f>IFERROR(1/J117*(X117/H117),"0")</f>
        <v>0.57870370370370372</v>
      </c>
      <c r="BP117" s="64">
        <f>IFERROR(1/J117*(Y117/H117),"0")</f>
        <v>0.59375</v>
      </c>
    </row>
    <row r="118" spans="1:68" ht="27" customHeight="1" x14ac:dyDescent="0.25">
      <c r="A118" s="54" t="s">
        <v>220</v>
      </c>
      <c r="B118" s="54" t="s">
        <v>221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219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222</v>
      </c>
      <c r="B119" s="54" t="s">
        <v>223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405</v>
      </c>
      <c r="Y119" s="558">
        <f>IFERROR(IF(X119="",0,CEILING((X119/$H119),1)*$H119),"")</f>
        <v>405</v>
      </c>
      <c r="Z119" s="36">
        <f>IFERROR(IF(Y119=0,"",ROUNDUP(Y119/H119,0)*0.00651),"")</f>
        <v>0.97650000000000003</v>
      </c>
      <c r="AA119" s="56"/>
      <c r="AB119" s="57"/>
      <c r="AC119" s="169" t="s">
        <v>219</v>
      </c>
      <c r="AG119" s="64"/>
      <c r="AJ119" s="68"/>
      <c r="AK119" s="68">
        <v>0</v>
      </c>
      <c r="BB119" s="170" t="s">
        <v>1</v>
      </c>
      <c r="BM119" s="64">
        <f>IFERROR(X119*I119/H119,"0")</f>
        <v>442.79999999999995</v>
      </c>
      <c r="BN119" s="64">
        <f>IFERROR(Y119*I119/H119,"0")</f>
        <v>442.79999999999995</v>
      </c>
      <c r="BO119" s="64">
        <f>IFERROR(1/J119*(X119/H119),"0")</f>
        <v>0.82417582417582425</v>
      </c>
      <c r="BP119" s="64">
        <f>IFERROR(1/J119*(Y119/H119),"0")</f>
        <v>0.82417582417582425</v>
      </c>
    </row>
    <row r="120" spans="1:68" ht="16.5" customHeight="1" x14ac:dyDescent="0.25">
      <c r="A120" s="54" t="s">
        <v>224</v>
      </c>
      <c r="B120" s="54" t="s">
        <v>225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30</v>
      </c>
      <c r="Y120" s="558">
        <f>IFERROR(IF(X120="",0,CEILING((X120/$H120),1)*$H120),"")</f>
        <v>30.6</v>
      </c>
      <c r="Z120" s="36">
        <f>IFERROR(IF(Y120=0,"",ROUNDUP(Y120/H120,0)*0.00651),"")</f>
        <v>0.11067</v>
      </c>
      <c r="AA120" s="56"/>
      <c r="AB120" s="57"/>
      <c r="AC120" s="171" t="s">
        <v>226</v>
      </c>
      <c r="AG120" s="64"/>
      <c r="AJ120" s="68"/>
      <c r="AK120" s="68">
        <v>0</v>
      </c>
      <c r="BB120" s="172" t="s">
        <v>1</v>
      </c>
      <c r="BM120" s="64">
        <f>IFERROR(X120*I120/H120,"0")</f>
        <v>33</v>
      </c>
      <c r="BN120" s="64">
        <f>IFERROR(Y120*I120/H120,"0")</f>
        <v>33.659999999999997</v>
      </c>
      <c r="BO120" s="64">
        <f>IFERROR(1/J120*(X120/H120),"0")</f>
        <v>9.1575091575091583E-2</v>
      </c>
      <c r="BP120" s="64">
        <f>IFERROR(1/J120*(Y120/H120),"0")</f>
        <v>9.3406593406593408E-2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203.7037037037037</v>
      </c>
      <c r="Y121" s="559">
        <f>IFERROR(Y117/H117,"0")+IFERROR(Y118/H118,"0")+IFERROR(Y119/H119,"0")+IFERROR(Y120/H120,"0")</f>
        <v>205</v>
      </c>
      <c r="Z121" s="559">
        <f>IFERROR(IF(Z117="",0,Z117),"0")+IFERROR(IF(Z118="",0,Z118),"0")+IFERROR(IF(Z119="",0,Z119),"0")+IFERROR(IF(Z120="",0,Z120),"0")</f>
        <v>1.8084100000000001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735</v>
      </c>
      <c r="Y122" s="559">
        <f>IFERROR(SUM(Y117:Y120),"0")</f>
        <v>743.4</v>
      </c>
      <c r="Z122" s="37"/>
      <c r="AA122" s="560"/>
      <c r="AB122" s="560"/>
      <c r="AC122" s="560"/>
    </row>
    <row r="123" spans="1:68" ht="14.25" customHeight="1" x14ac:dyDescent="0.25">
      <c r="A123" s="572" t="s">
        <v>171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227</v>
      </c>
      <c r="B124" s="54" t="s">
        <v>228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229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230</v>
      </c>
      <c r="B125" s="54" t="s">
        <v>231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6.6000000000000014</v>
      </c>
      <c r="Y125" s="558">
        <f>IFERROR(IF(X125="",0,CEILING((X125/$H125),1)*$H125),"")</f>
        <v>7.92</v>
      </c>
      <c r="Z125" s="36">
        <f>IFERROR(IF(Y125=0,"",ROUNDUP(Y125/H125,0)*0.00651),"")</f>
        <v>2.6040000000000001E-2</v>
      </c>
      <c r="AA125" s="56"/>
      <c r="AB125" s="57"/>
      <c r="AC125" s="175" t="s">
        <v>232</v>
      </c>
      <c r="AG125" s="64"/>
      <c r="AJ125" s="68"/>
      <c r="AK125" s="68">
        <v>0</v>
      </c>
      <c r="BB125" s="176" t="s">
        <v>1</v>
      </c>
      <c r="BM125" s="64">
        <f>IFERROR(X125*I125/H125,"0")</f>
        <v>7.4600000000000017</v>
      </c>
      <c r="BN125" s="64">
        <f>IFERROR(Y125*I125/H125,"0")</f>
        <v>8.952</v>
      </c>
      <c r="BO125" s="64">
        <f>IFERROR(1/J125*(X125/H125),"0")</f>
        <v>1.8315018315018319E-2</v>
      </c>
      <c r="BP125" s="64">
        <f>IFERROR(1/J125*(Y125/H125),"0")</f>
        <v>2.197802197802198E-2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3.3333333333333339</v>
      </c>
      <c r="Y126" s="559">
        <f>IFERROR(Y124/H124,"0")+IFERROR(Y125/H125,"0")</f>
        <v>4</v>
      </c>
      <c r="Z126" s="559">
        <f>IFERROR(IF(Z124="",0,Z124),"0")+IFERROR(IF(Z125="",0,Z125),"0")</f>
        <v>2.6040000000000001E-2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6.6000000000000014</v>
      </c>
      <c r="Y127" s="559">
        <f>IFERROR(SUM(Y124:Y125),"0")</f>
        <v>7.92</v>
      </c>
      <c r="Z127" s="37"/>
      <c r="AA127" s="560"/>
      <c r="AB127" s="560"/>
      <c r="AC127" s="560"/>
    </row>
    <row r="128" spans="1:68" ht="16.5" customHeight="1" x14ac:dyDescent="0.25">
      <c r="A128" s="580" t="s">
        <v>233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234</v>
      </c>
      <c r="B130" s="54" t="s">
        <v>235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60</v>
      </c>
      <c r="Y130" s="558">
        <f>IFERROR(IF(X130="",0,CEILING((X130/$H130),1)*$H130),"")</f>
        <v>60.800000000000004</v>
      </c>
      <c r="Z130" s="36">
        <f>IFERROR(IF(Y130=0,"",ROUNDUP(Y130/H130,0)*0.00651),"")</f>
        <v>0.12369000000000001</v>
      </c>
      <c r="AA130" s="56"/>
      <c r="AB130" s="57"/>
      <c r="AC130" s="177" t="s">
        <v>236</v>
      </c>
      <c r="AG130" s="64"/>
      <c r="AJ130" s="68"/>
      <c r="AK130" s="68">
        <v>0</v>
      </c>
      <c r="BB130" s="178" t="s">
        <v>1</v>
      </c>
      <c r="BM130" s="64">
        <f>IFERROR(X130*I130/H130,"0")</f>
        <v>63.374999999999993</v>
      </c>
      <c r="BN130" s="64">
        <f>IFERROR(Y130*I130/H130,"0")</f>
        <v>64.22</v>
      </c>
      <c r="BO130" s="64">
        <f>IFERROR(1/J130*(X130/H130),"0")</f>
        <v>0.10302197802197803</v>
      </c>
      <c r="BP130" s="64">
        <f>IFERROR(1/J130*(Y130/H130),"0")</f>
        <v>0.1043956043956044</v>
      </c>
    </row>
    <row r="131" spans="1:68" ht="27" customHeight="1" x14ac:dyDescent="0.25">
      <c r="A131" s="54" t="s">
        <v>234</v>
      </c>
      <c r="B131" s="54" t="s">
        <v>237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236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18.75</v>
      </c>
      <c r="Y132" s="559">
        <f>IFERROR(Y130/H130,"0")+IFERROR(Y131/H131,"0")</f>
        <v>19</v>
      </c>
      <c r="Z132" s="559">
        <f>IFERROR(IF(Z130="",0,Z130),"0")+IFERROR(IF(Z131="",0,Z131),"0")</f>
        <v>0.12369000000000001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60</v>
      </c>
      <c r="Y133" s="559">
        <f>IFERROR(SUM(Y130:Y131),"0")</f>
        <v>60.800000000000004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238</v>
      </c>
      <c r="B135" s="54" t="s">
        <v>239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240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238</v>
      </c>
      <c r="B136" s="54" t="s">
        <v>241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49</v>
      </c>
      <c r="Y136" s="558">
        <f>IFERROR(IF(X136="",0,CEILING((X136/$H136),1)*$H136),"")</f>
        <v>50.4</v>
      </c>
      <c r="Z136" s="36">
        <f>IFERROR(IF(Y136=0,"",ROUNDUP(Y136/H136,0)*0.00651),"")</f>
        <v>0.11718000000000001</v>
      </c>
      <c r="AA136" s="56"/>
      <c r="AB136" s="57"/>
      <c r="AC136" s="183" t="s">
        <v>240</v>
      </c>
      <c r="AG136" s="64"/>
      <c r="AJ136" s="68"/>
      <c r="AK136" s="68">
        <v>0</v>
      </c>
      <c r="BB136" s="184" t="s">
        <v>1</v>
      </c>
      <c r="BM136" s="64">
        <f>IFERROR(X136*I136/H136,"0")</f>
        <v>53.69</v>
      </c>
      <c r="BN136" s="64">
        <f>IFERROR(Y136*I136/H136,"0")</f>
        <v>55.223999999999997</v>
      </c>
      <c r="BO136" s="64">
        <f>IFERROR(1/J136*(X136/H136),"0")</f>
        <v>9.6153846153846159E-2</v>
      </c>
      <c r="BP136" s="64">
        <f>IFERROR(1/J136*(Y136/H136),"0")</f>
        <v>9.8901098901098911E-2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17.5</v>
      </c>
      <c r="Y137" s="559">
        <f>IFERROR(Y135/H135,"0")+IFERROR(Y136/H136,"0")</f>
        <v>18</v>
      </c>
      <c r="Z137" s="559">
        <f>IFERROR(IF(Z135="",0,Z135),"0")+IFERROR(IF(Z136="",0,Z136),"0")</f>
        <v>0.11718000000000001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49</v>
      </c>
      <c r="Y138" s="559">
        <f>IFERROR(SUM(Y135:Y136),"0")</f>
        <v>50.4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242</v>
      </c>
      <c r="B140" s="54" t="s">
        <v>243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236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242</v>
      </c>
      <c r="B141" s="54" t="s">
        <v>244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236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245</v>
      </c>
      <c r="B146" s="54" t="s">
        <v>246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247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248</v>
      </c>
      <c r="B150" s="54" t="s">
        <v>249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250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251</v>
      </c>
      <c r="B151" s="54" t="s">
        <v>252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253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254</v>
      </c>
      <c r="B152" s="54" t="s">
        <v>255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257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258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136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259</v>
      </c>
      <c r="B158" s="54" t="s">
        <v>260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261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262</v>
      </c>
      <c r="B162" s="54" t="s">
        <v>263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180</v>
      </c>
      <c r="Y162" s="558">
        <f t="shared" ref="Y162:Y170" si="16">IFERROR(IF(X162="",0,CEILING((X162/$H162),1)*$H162),"")</f>
        <v>180.6</v>
      </c>
      <c r="Z162" s="36">
        <f>IFERROR(IF(Y162=0,"",ROUNDUP(Y162/H162,0)*0.00902),"")</f>
        <v>0.38785999999999998</v>
      </c>
      <c r="AA162" s="56"/>
      <c r="AB162" s="57"/>
      <c r="AC162" s="199" t="s">
        <v>264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191.57142857142856</v>
      </c>
      <c r="BN162" s="64">
        <f t="shared" ref="BN162:BN170" si="18">IFERROR(Y162*I162/H162,"0")</f>
        <v>192.20999999999998</v>
      </c>
      <c r="BO162" s="64">
        <f t="shared" ref="BO162:BO170" si="19">IFERROR(1/J162*(X162/H162),"0")</f>
        <v>0.32467532467532467</v>
      </c>
      <c r="BP162" s="64">
        <f t="shared" ref="BP162:BP170" si="20">IFERROR(1/J162*(Y162/H162),"0")</f>
        <v>0.32575757575757575</v>
      </c>
    </row>
    <row r="163" spans="1:68" ht="27" customHeight="1" x14ac:dyDescent="0.25">
      <c r="A163" s="54" t="s">
        <v>265</v>
      </c>
      <c r="B163" s="54" t="s">
        <v>266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70</v>
      </c>
      <c r="Y163" s="558">
        <f t="shared" si="16"/>
        <v>71.400000000000006</v>
      </c>
      <c r="Z163" s="36">
        <f>IFERROR(IF(Y163=0,"",ROUNDUP(Y163/H163,0)*0.00902),"")</f>
        <v>0.15334</v>
      </c>
      <c r="AA163" s="56"/>
      <c r="AB163" s="57"/>
      <c r="AC163" s="201" t="s">
        <v>267</v>
      </c>
      <c r="AG163" s="64"/>
      <c r="AJ163" s="68"/>
      <c r="AK163" s="68">
        <v>0</v>
      </c>
      <c r="BB163" s="202" t="s">
        <v>1</v>
      </c>
      <c r="BM163" s="64">
        <f t="shared" si="17"/>
        <v>74.499999999999986</v>
      </c>
      <c r="BN163" s="64">
        <f t="shared" si="18"/>
        <v>75.989999999999995</v>
      </c>
      <c r="BO163" s="64">
        <f t="shared" si="19"/>
        <v>0.12626262626262624</v>
      </c>
      <c r="BP163" s="64">
        <f t="shared" si="20"/>
        <v>0.12878787878787878</v>
      </c>
    </row>
    <row r="164" spans="1:68" ht="27" customHeight="1" x14ac:dyDescent="0.25">
      <c r="A164" s="54" t="s">
        <v>268</v>
      </c>
      <c r="B164" s="54" t="s">
        <v>269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200</v>
      </c>
      <c r="Y164" s="558">
        <f t="shared" si="16"/>
        <v>201.60000000000002</v>
      </c>
      <c r="Z164" s="36">
        <f>IFERROR(IF(Y164=0,"",ROUNDUP(Y164/H164,0)*0.00902),"")</f>
        <v>0.43296000000000001</v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si="17"/>
        <v>210</v>
      </c>
      <c r="BN164" s="64">
        <f t="shared" si="18"/>
        <v>211.68000000000004</v>
      </c>
      <c r="BO164" s="64">
        <f t="shared" si="19"/>
        <v>0.36075036075036077</v>
      </c>
      <c r="BP164" s="64">
        <f t="shared" si="20"/>
        <v>0.36363636363636365</v>
      </c>
    </row>
    <row r="165" spans="1:68" ht="27" customHeight="1" x14ac:dyDescent="0.25">
      <c r="A165" s="54" t="s">
        <v>271</v>
      </c>
      <c r="B165" s="54" t="s">
        <v>272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87.5</v>
      </c>
      <c r="Y165" s="558">
        <f t="shared" si="16"/>
        <v>88.2</v>
      </c>
      <c r="Z165" s="36">
        <f>IFERROR(IF(Y165=0,"",ROUNDUP(Y165/H165,0)*0.00502),"")</f>
        <v>0.21084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7"/>
        <v>92.916666666666657</v>
      </c>
      <c r="BN165" s="64">
        <f t="shared" si="18"/>
        <v>93.66</v>
      </c>
      <c r="BO165" s="64">
        <f t="shared" si="19"/>
        <v>0.17806267806267806</v>
      </c>
      <c r="BP165" s="64">
        <f t="shared" si="20"/>
        <v>0.17948717948717952</v>
      </c>
    </row>
    <row r="166" spans="1:68" ht="27" customHeight="1" x14ac:dyDescent="0.25">
      <c r="A166" s="54" t="s">
        <v>273</v>
      </c>
      <c r="B166" s="54" t="s">
        <v>274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122.5</v>
      </c>
      <c r="Y166" s="558">
        <f t="shared" si="16"/>
        <v>123.9</v>
      </c>
      <c r="Z166" s="36">
        <f>IFERROR(IF(Y166=0,"",ROUNDUP(Y166/H166,0)*0.00502),"")</f>
        <v>0.29618</v>
      </c>
      <c r="AA166" s="56"/>
      <c r="AB166" s="57"/>
      <c r="AC166" s="207" t="s">
        <v>267</v>
      </c>
      <c r="AG166" s="64"/>
      <c r="AJ166" s="68"/>
      <c r="AK166" s="68">
        <v>0</v>
      </c>
      <c r="BB166" s="208" t="s">
        <v>1</v>
      </c>
      <c r="BM166" s="64">
        <f t="shared" si="17"/>
        <v>130.08333333333334</v>
      </c>
      <c r="BN166" s="64">
        <f t="shared" si="18"/>
        <v>131.57</v>
      </c>
      <c r="BO166" s="64">
        <f t="shared" si="19"/>
        <v>0.2492877492877493</v>
      </c>
      <c r="BP166" s="64">
        <f t="shared" si="20"/>
        <v>0.25213675213675218</v>
      </c>
    </row>
    <row r="167" spans="1:68" ht="27" customHeight="1" x14ac:dyDescent="0.25">
      <c r="A167" s="54" t="s">
        <v>275</v>
      </c>
      <c r="B167" s="54" t="s">
        <v>276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277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278</v>
      </c>
      <c r="B168" s="54" t="s">
        <v>279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270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customHeight="1" x14ac:dyDescent="0.25">
      <c r="A169" s="54" t="s">
        <v>280</v>
      </c>
      <c r="B169" s="54" t="s">
        <v>281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270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282</v>
      </c>
      <c r="B170" s="54" t="s">
        <v>283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307.14285714285711</v>
      </c>
      <c r="Y171" s="559">
        <f>IFERROR(Y162/H162,"0")+IFERROR(Y163/H163,"0")+IFERROR(Y164/H164,"0")+IFERROR(Y165/H165,"0")+IFERROR(Y166/H166,"0")+IFERROR(Y167/H167,"0")+IFERROR(Y168/H168,"0")+IFERROR(Y169/H169,"0")+IFERROR(Y170/H170,"0")</f>
        <v>309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1.9831800000000002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870</v>
      </c>
      <c r="Y172" s="559">
        <f>IFERROR(SUM(Y162:Y170),"0")</f>
        <v>875.7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285</v>
      </c>
      <c r="B174" s="54" t="s">
        <v>286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287</v>
      </c>
      <c r="L174" s="32"/>
      <c r="M174" s="33" t="s">
        <v>288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10.5</v>
      </c>
      <c r="Y174" s="558">
        <f>IFERROR(IF(X174="",0,CEILING((X174/$H174),1)*$H174),"")</f>
        <v>11.34</v>
      </c>
      <c r="Z174" s="36">
        <f>IFERROR(IF(Y174=0,"",ROUNDUP(Y174/H174,0)*0.0059),"")</f>
        <v>5.3100000000000001E-2</v>
      </c>
      <c r="AA174" s="56"/>
      <c r="AB174" s="57"/>
      <c r="AC174" s="217" t="s">
        <v>289</v>
      </c>
      <c r="AG174" s="64"/>
      <c r="AJ174" s="68"/>
      <c r="AK174" s="68">
        <v>0</v>
      </c>
      <c r="BB174" s="218" t="s">
        <v>1</v>
      </c>
      <c r="BM174" s="64">
        <f>IFERROR(X174*I174/H174,"0")</f>
        <v>12.083333333333332</v>
      </c>
      <c r="BN174" s="64">
        <f>IFERROR(Y174*I174/H174,"0")</f>
        <v>13.049999999999999</v>
      </c>
      <c r="BO174" s="64">
        <f>IFERROR(1/J174*(X174/H174),"0")</f>
        <v>3.8580246913580245E-2</v>
      </c>
      <c r="BP174" s="64">
        <f>IFERROR(1/J174*(Y174/H174),"0")</f>
        <v>4.1666666666666664E-2</v>
      </c>
    </row>
    <row r="175" spans="1:68" ht="27" customHeight="1" x14ac:dyDescent="0.25">
      <c r="A175" s="54" t="s">
        <v>290</v>
      </c>
      <c r="B175" s="54" t="s">
        <v>291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287</v>
      </c>
      <c r="L175" s="32"/>
      <c r="M175" s="33" t="s">
        <v>288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14</v>
      </c>
      <c r="Y175" s="558">
        <f>IFERROR(IF(X175="",0,CEILING((X175/$H175),1)*$H175),"")</f>
        <v>15.120000000000001</v>
      </c>
      <c r="Z175" s="36">
        <f>IFERROR(IF(Y175=0,"",ROUNDUP(Y175/H175,0)*0.0059),"")</f>
        <v>7.0800000000000002E-2</v>
      </c>
      <c r="AA175" s="56"/>
      <c r="AB175" s="57"/>
      <c r="AC175" s="219" t="s">
        <v>292</v>
      </c>
      <c r="AG175" s="64"/>
      <c r="AJ175" s="68"/>
      <c r="AK175" s="68">
        <v>0</v>
      </c>
      <c r="BB175" s="220" t="s">
        <v>1</v>
      </c>
      <c r="BM175" s="64">
        <f>IFERROR(X175*I175/H175,"0")</f>
        <v>16.111111111111111</v>
      </c>
      <c r="BN175" s="64">
        <f>IFERROR(Y175*I175/H175,"0")</f>
        <v>17.399999999999999</v>
      </c>
      <c r="BO175" s="64">
        <f>IFERROR(1/J175*(X175/H175),"0")</f>
        <v>5.1440329218106991E-2</v>
      </c>
      <c r="BP175" s="64">
        <f>IFERROR(1/J175*(Y175/H175),"0")</f>
        <v>5.5555555555555552E-2</v>
      </c>
    </row>
    <row r="176" spans="1:68" ht="27" customHeight="1" x14ac:dyDescent="0.25">
      <c r="A176" s="54" t="s">
        <v>293</v>
      </c>
      <c r="B176" s="54" t="s">
        <v>294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287</v>
      </c>
      <c r="L176" s="32"/>
      <c r="M176" s="33" t="s">
        <v>288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14</v>
      </c>
      <c r="Y176" s="558">
        <f>IFERROR(IF(X176="",0,CEILING((X176/$H176),1)*$H176),"")</f>
        <v>15.120000000000001</v>
      </c>
      <c r="Z176" s="36">
        <f>IFERROR(IF(Y176=0,"",ROUNDUP(Y176/H176,0)*0.0059),"")</f>
        <v>7.0800000000000002E-2</v>
      </c>
      <c r="AA176" s="56"/>
      <c r="AB176" s="57"/>
      <c r="AC176" s="221" t="s">
        <v>292</v>
      </c>
      <c r="AG176" s="64"/>
      <c r="AJ176" s="68"/>
      <c r="AK176" s="68">
        <v>0</v>
      </c>
      <c r="BB176" s="222" t="s">
        <v>1</v>
      </c>
      <c r="BM176" s="64">
        <f>IFERROR(X176*I176/H176,"0")</f>
        <v>16.111111111111111</v>
      </c>
      <c r="BN176" s="64">
        <f>IFERROR(Y176*I176/H176,"0")</f>
        <v>17.399999999999999</v>
      </c>
      <c r="BO176" s="64">
        <f>IFERROR(1/J176*(X176/H176),"0")</f>
        <v>5.1440329218106991E-2</v>
      </c>
      <c r="BP176" s="64">
        <f>IFERROR(1/J176*(Y176/H176),"0")</f>
        <v>5.5555555555555552E-2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30.555555555555554</v>
      </c>
      <c r="Y177" s="559">
        <f>IFERROR(Y174/H174,"0")+IFERROR(Y175/H175,"0")+IFERROR(Y176/H176,"0")</f>
        <v>33</v>
      </c>
      <c r="Z177" s="559">
        <f>IFERROR(IF(Z174="",0,Z174),"0")+IFERROR(IF(Z175="",0,Z175),"0")+IFERROR(IF(Z176="",0,Z176),"0")</f>
        <v>0.19470000000000001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38.5</v>
      </c>
      <c r="Y178" s="559">
        <f>IFERROR(SUM(Y174:Y176),"0")</f>
        <v>41.58</v>
      </c>
      <c r="Z178" s="37"/>
      <c r="AA178" s="560"/>
      <c r="AB178" s="560"/>
      <c r="AC178" s="560"/>
    </row>
    <row r="179" spans="1:68" ht="14.25" customHeight="1" x14ac:dyDescent="0.25">
      <c r="A179" s="572" t="s">
        <v>295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296</v>
      </c>
      <c r="B180" s="54" t="s">
        <v>297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287</v>
      </c>
      <c r="L180" s="32"/>
      <c r="M180" s="33" t="s">
        <v>288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14</v>
      </c>
      <c r="Y180" s="558">
        <f>IFERROR(IF(X180="",0,CEILING((X180/$H180),1)*$H180),"")</f>
        <v>15.120000000000001</v>
      </c>
      <c r="Z180" s="36">
        <f>IFERROR(IF(Y180=0,"",ROUNDUP(Y180/H180,0)*0.0059),"")</f>
        <v>7.0800000000000002E-2</v>
      </c>
      <c r="AA180" s="56"/>
      <c r="AB180" s="57"/>
      <c r="AC180" s="223" t="s">
        <v>292</v>
      </c>
      <c r="AG180" s="64"/>
      <c r="AJ180" s="68"/>
      <c r="AK180" s="68">
        <v>0</v>
      </c>
      <c r="BB180" s="224" t="s">
        <v>1</v>
      </c>
      <c r="BM180" s="64">
        <f>IFERROR(X180*I180/H180,"0")</f>
        <v>16.111111111111111</v>
      </c>
      <c r="BN180" s="64">
        <f>IFERROR(Y180*I180/H180,"0")</f>
        <v>17.399999999999999</v>
      </c>
      <c r="BO180" s="64">
        <f>IFERROR(1/J180*(X180/H180),"0")</f>
        <v>5.1440329218106991E-2</v>
      </c>
      <c r="BP180" s="64">
        <f>IFERROR(1/J180*(Y180/H180),"0")</f>
        <v>5.5555555555555552E-2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11.111111111111111</v>
      </c>
      <c r="Y181" s="559">
        <f>IFERROR(Y180/H180,"0")</f>
        <v>12</v>
      </c>
      <c r="Z181" s="559">
        <f>IFERROR(IF(Z180="",0,Z180),"0")</f>
        <v>7.0800000000000002E-2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14</v>
      </c>
      <c r="Y182" s="559">
        <f>IFERROR(SUM(Y180:Y180),"0")</f>
        <v>15.120000000000001</v>
      </c>
      <c r="Z182" s="37"/>
      <c r="AA182" s="560"/>
      <c r="AB182" s="560"/>
      <c r="AC182" s="560"/>
    </row>
    <row r="183" spans="1:68" ht="16.5" customHeight="1" x14ac:dyDescent="0.25">
      <c r="A183" s="580" t="s">
        <v>298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299</v>
      </c>
      <c r="B185" s="54" t="s">
        <v>300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301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302</v>
      </c>
      <c r="B186" s="54" t="s">
        <v>303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301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136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304</v>
      </c>
      <c r="B190" s="54" t="s">
        <v>305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306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307</v>
      </c>
      <c r="B191" s="54" t="s">
        <v>308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306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309</v>
      </c>
      <c r="B195" s="54" t="s">
        <v>310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200</v>
      </c>
      <c r="Y195" s="558">
        <f t="shared" ref="Y195:Y202" si="21">IFERROR(IF(X195="",0,CEILING((X195/$H195),1)*$H195),"")</f>
        <v>205.20000000000002</v>
      </c>
      <c r="Z195" s="36">
        <f>IFERROR(IF(Y195=0,"",ROUNDUP(Y195/H195,0)*0.00902),"")</f>
        <v>0.34276000000000001</v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207.77777777777777</v>
      </c>
      <c r="BN195" s="64">
        <f t="shared" ref="BN195:BN202" si="23">IFERROR(Y195*I195/H195,"0")</f>
        <v>213.18000000000004</v>
      </c>
      <c r="BO195" s="64">
        <f t="shared" ref="BO195:BO202" si="24">IFERROR(1/J195*(X195/H195),"0")</f>
        <v>0.28058361391694725</v>
      </c>
      <c r="BP195" s="64">
        <f t="shared" ref="BP195:BP202" si="25">IFERROR(1/J195*(Y195/H195),"0")</f>
        <v>0.2878787878787879</v>
      </c>
    </row>
    <row r="196" spans="1:68" ht="27" customHeight="1" x14ac:dyDescent="0.25">
      <c r="A196" s="54" t="s">
        <v>312</v>
      </c>
      <c r="B196" s="54" t="s">
        <v>313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70</v>
      </c>
      <c r="Y196" s="558">
        <f t="shared" si="21"/>
        <v>70.2</v>
      </c>
      <c r="Z196" s="36">
        <f>IFERROR(IF(Y196=0,"",ROUNDUP(Y196/H196,0)*0.00902),"")</f>
        <v>0.11726</v>
      </c>
      <c r="AA196" s="56"/>
      <c r="AB196" s="57"/>
      <c r="AC196" s="235" t="s">
        <v>314</v>
      </c>
      <c r="AG196" s="64"/>
      <c r="AJ196" s="68"/>
      <c r="AK196" s="68">
        <v>0</v>
      </c>
      <c r="BB196" s="236" t="s">
        <v>1</v>
      </c>
      <c r="BM196" s="64">
        <f t="shared" si="22"/>
        <v>72.722222222222229</v>
      </c>
      <c r="BN196" s="64">
        <f t="shared" si="23"/>
        <v>72.930000000000007</v>
      </c>
      <c r="BO196" s="64">
        <f t="shared" si="24"/>
        <v>9.8204264870931535E-2</v>
      </c>
      <c r="BP196" s="64">
        <f t="shared" si="25"/>
        <v>9.8484848484848481E-2</v>
      </c>
    </row>
    <row r="197" spans="1:68" ht="27" customHeight="1" x14ac:dyDescent="0.25">
      <c r="A197" s="54" t="s">
        <v>315</v>
      </c>
      <c r="B197" s="54" t="s">
        <v>316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260</v>
      </c>
      <c r="Y197" s="558">
        <f t="shared" si="21"/>
        <v>264.60000000000002</v>
      </c>
      <c r="Z197" s="36">
        <f>IFERROR(IF(Y197=0,"",ROUNDUP(Y197/H197,0)*0.00902),"")</f>
        <v>0.44198000000000004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si="22"/>
        <v>270.11111111111114</v>
      </c>
      <c r="BN197" s="64">
        <f t="shared" si="23"/>
        <v>274.89</v>
      </c>
      <c r="BO197" s="64">
        <f t="shared" si="24"/>
        <v>0.36475869809203143</v>
      </c>
      <c r="BP197" s="64">
        <f t="shared" si="25"/>
        <v>0.37121212121212122</v>
      </c>
    </row>
    <row r="198" spans="1:68" ht="27" customHeight="1" x14ac:dyDescent="0.25">
      <c r="A198" s="54" t="s">
        <v>318</v>
      </c>
      <c r="B198" s="54" t="s">
        <v>319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20</v>
      </c>
      <c r="Y198" s="558">
        <f t="shared" si="21"/>
        <v>21.6</v>
      </c>
      <c r="Z198" s="36">
        <f>IFERROR(IF(Y198=0,"",ROUNDUP(Y198/H198,0)*0.00902),"")</f>
        <v>3.6080000000000001E-2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2"/>
        <v>20.777777777777779</v>
      </c>
      <c r="BN198" s="64">
        <f t="shared" si="23"/>
        <v>22.44</v>
      </c>
      <c r="BO198" s="64">
        <f t="shared" si="24"/>
        <v>2.8058361391694722E-2</v>
      </c>
      <c r="BP198" s="64">
        <f t="shared" si="25"/>
        <v>3.0303030303030304E-2</v>
      </c>
    </row>
    <row r="199" spans="1:68" ht="27" customHeight="1" x14ac:dyDescent="0.25">
      <c r="A199" s="54" t="s">
        <v>321</v>
      </c>
      <c r="B199" s="54" t="s">
        <v>322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90</v>
      </c>
      <c r="Y199" s="558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323</v>
      </c>
      <c r="B200" s="54" t="s">
        <v>324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51</v>
      </c>
      <c r="Y200" s="558">
        <f t="shared" si="21"/>
        <v>52.2</v>
      </c>
      <c r="Z200" s="36">
        <f>IFERROR(IF(Y200=0,"",ROUNDUP(Y200/H200,0)*0.00502),"")</f>
        <v>0.14558000000000001</v>
      </c>
      <c r="AA200" s="56"/>
      <c r="AB200" s="57"/>
      <c r="AC200" s="243" t="s">
        <v>314</v>
      </c>
      <c r="AG200" s="64"/>
      <c r="AJ200" s="68"/>
      <c r="AK200" s="68">
        <v>0</v>
      </c>
      <c r="BB200" s="244" t="s">
        <v>1</v>
      </c>
      <c r="BM200" s="64">
        <f t="shared" si="22"/>
        <v>53.833333333333329</v>
      </c>
      <c r="BN200" s="64">
        <f t="shared" si="23"/>
        <v>55.1</v>
      </c>
      <c r="BO200" s="64">
        <f t="shared" si="24"/>
        <v>0.12108262108262109</v>
      </c>
      <c r="BP200" s="64">
        <f t="shared" si="25"/>
        <v>0.12393162393162395</v>
      </c>
    </row>
    <row r="201" spans="1:68" ht="27" customHeight="1" x14ac:dyDescent="0.25">
      <c r="A201" s="54" t="s">
        <v>325</v>
      </c>
      <c r="B201" s="54" t="s">
        <v>326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90</v>
      </c>
      <c r="Y201" s="558">
        <f t="shared" si="21"/>
        <v>90</v>
      </c>
      <c r="Z201" s="36">
        <f>IFERROR(IF(Y201=0,"",ROUNDUP(Y201/H201,0)*0.00502),"")</f>
        <v>0.251</v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2"/>
        <v>95</v>
      </c>
      <c r="BN201" s="64">
        <f t="shared" si="23"/>
        <v>95</v>
      </c>
      <c r="BO201" s="64">
        <f t="shared" si="24"/>
        <v>0.21367521367521369</v>
      </c>
      <c r="BP201" s="64">
        <f t="shared" si="25"/>
        <v>0.21367521367521369</v>
      </c>
    </row>
    <row r="202" spans="1:68" ht="27" customHeight="1" x14ac:dyDescent="0.25">
      <c r="A202" s="54" t="s">
        <v>327</v>
      </c>
      <c r="B202" s="54" t="s">
        <v>328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60</v>
      </c>
      <c r="Y202" s="558">
        <f t="shared" si="21"/>
        <v>61.2</v>
      </c>
      <c r="Z202" s="36">
        <f>IFERROR(IF(Y202=0,"",ROUNDUP(Y202/H202,0)*0.00502),"")</f>
        <v>0.17068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2"/>
        <v>63.333333333333329</v>
      </c>
      <c r="BN202" s="64">
        <f t="shared" si="23"/>
        <v>64.599999999999994</v>
      </c>
      <c r="BO202" s="64">
        <f t="shared" si="24"/>
        <v>0.14245014245014248</v>
      </c>
      <c r="BP202" s="64">
        <f t="shared" si="25"/>
        <v>0.14529914529914531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263.51851851851853</v>
      </c>
      <c r="Y203" s="559">
        <f>IFERROR(Y195/H195,"0")+IFERROR(Y196/H196,"0")+IFERROR(Y197/H197,"0")+IFERROR(Y198/H198,"0")+IFERROR(Y199/H199,"0")+IFERROR(Y200/H200,"0")+IFERROR(Y201/H201,"0")+IFERROR(Y202/H202,"0")</f>
        <v>267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1.7563400000000002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841</v>
      </c>
      <c r="Y204" s="559">
        <f>IFERROR(SUM(Y195:Y202),"0")</f>
        <v>855.00000000000011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329</v>
      </c>
      <c r="B206" s="54" t="s">
        <v>330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331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332</v>
      </c>
      <c r="B207" s="54" t="s">
        <v>333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334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335</v>
      </c>
      <c r="B208" s="54" t="s">
        <v>336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90</v>
      </c>
      <c r="Y208" s="558">
        <f t="shared" si="26"/>
        <v>95.699999999999989</v>
      </c>
      <c r="Z208" s="36">
        <f>IFERROR(IF(Y208=0,"",ROUNDUP(Y208/H208,0)*0.01898),"")</f>
        <v>0.20877999999999999</v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si="27"/>
        <v>95.368965517241378</v>
      </c>
      <c r="BN208" s="64">
        <f t="shared" si="28"/>
        <v>101.40899999999999</v>
      </c>
      <c r="BO208" s="64">
        <f t="shared" si="29"/>
        <v>0.16163793103448276</v>
      </c>
      <c r="BP208" s="64">
        <f t="shared" si="30"/>
        <v>0.171875</v>
      </c>
    </row>
    <row r="209" spans="1:68" ht="27" customHeight="1" x14ac:dyDescent="0.25">
      <c r="A209" s="54" t="s">
        <v>338</v>
      </c>
      <c r="B209" s="54" t="s">
        <v>339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440</v>
      </c>
      <c r="Y209" s="558">
        <f t="shared" si="26"/>
        <v>441.59999999999997</v>
      </c>
      <c r="Z209" s="36">
        <f t="shared" ref="Z209:Z214" si="31">IFERROR(IF(Y209=0,"",ROUNDUP(Y209/H209,0)*0.00651),"")</f>
        <v>1.19784</v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7"/>
        <v>489.5</v>
      </c>
      <c r="BN209" s="64">
        <f t="shared" si="28"/>
        <v>491.28</v>
      </c>
      <c r="BO209" s="64">
        <f t="shared" si="29"/>
        <v>1.0073260073260075</v>
      </c>
      <c r="BP209" s="64">
        <f t="shared" si="30"/>
        <v>1.0109890109890112</v>
      </c>
    </row>
    <row r="210" spans="1:68" ht="27" customHeight="1" x14ac:dyDescent="0.25">
      <c r="A210" s="54" t="s">
        <v>340</v>
      </c>
      <c r="B210" s="54" t="s">
        <v>341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342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343</v>
      </c>
      <c r="B211" s="54" t="s">
        <v>344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320</v>
      </c>
      <c r="Y211" s="558">
        <f t="shared" si="26"/>
        <v>321.59999999999997</v>
      </c>
      <c r="Z211" s="36">
        <f t="shared" si="31"/>
        <v>0.87234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27"/>
        <v>353.60000000000008</v>
      </c>
      <c r="BN211" s="64">
        <f t="shared" si="28"/>
        <v>355.36799999999999</v>
      </c>
      <c r="BO211" s="64">
        <f t="shared" si="29"/>
        <v>0.73260073260073266</v>
      </c>
      <c r="BP211" s="64">
        <f t="shared" si="30"/>
        <v>0.73626373626373631</v>
      </c>
    </row>
    <row r="212" spans="1:68" ht="27" customHeight="1" x14ac:dyDescent="0.25">
      <c r="A212" s="54" t="s">
        <v>345</v>
      </c>
      <c r="B212" s="54" t="s">
        <v>346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337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120</v>
      </c>
      <c r="Y213" s="558">
        <f t="shared" si="26"/>
        <v>120</v>
      </c>
      <c r="Z213" s="36">
        <f t="shared" si="31"/>
        <v>0.32550000000000001</v>
      </c>
      <c r="AA213" s="56"/>
      <c r="AB213" s="57"/>
      <c r="AC213" s="263" t="s">
        <v>349</v>
      </c>
      <c r="AG213" s="64"/>
      <c r="AJ213" s="68"/>
      <c r="AK213" s="68">
        <v>0</v>
      </c>
      <c r="BB213" s="264" t="s">
        <v>1</v>
      </c>
      <c r="BM213" s="64">
        <f t="shared" si="27"/>
        <v>132.60000000000002</v>
      </c>
      <c r="BN213" s="64">
        <f t="shared" si="28"/>
        <v>132.60000000000002</v>
      </c>
      <c r="BO213" s="64">
        <f t="shared" si="29"/>
        <v>0.27472527472527475</v>
      </c>
      <c r="BP213" s="64">
        <f t="shared" si="30"/>
        <v>0.27472527472527475</v>
      </c>
    </row>
    <row r="214" spans="1:68" ht="27" customHeight="1" x14ac:dyDescent="0.25">
      <c r="A214" s="54" t="s">
        <v>350</v>
      </c>
      <c r="B214" s="54" t="s">
        <v>351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400</v>
      </c>
      <c r="Y214" s="558">
        <f t="shared" si="26"/>
        <v>400.8</v>
      </c>
      <c r="Z214" s="36">
        <f t="shared" si="31"/>
        <v>1.08717</v>
      </c>
      <c r="AA214" s="56"/>
      <c r="AB214" s="57"/>
      <c r="AC214" s="265" t="s">
        <v>352</v>
      </c>
      <c r="AG214" s="64"/>
      <c r="AJ214" s="68"/>
      <c r="AK214" s="68">
        <v>0</v>
      </c>
      <c r="BB214" s="266" t="s">
        <v>1</v>
      </c>
      <c r="BM214" s="64">
        <f t="shared" si="27"/>
        <v>443.00000000000006</v>
      </c>
      <c r="BN214" s="64">
        <f t="shared" si="28"/>
        <v>443.88599999999997</v>
      </c>
      <c r="BO214" s="64">
        <f t="shared" si="29"/>
        <v>0.91575091575091594</v>
      </c>
      <c r="BP214" s="64">
        <f t="shared" si="30"/>
        <v>0.91758241758241765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543.67816091954023</v>
      </c>
      <c r="Y215" s="559">
        <f>IFERROR(Y206/H206,"0")+IFERROR(Y207/H207,"0")+IFERROR(Y208/H208,"0")+IFERROR(Y209/H209,"0")+IFERROR(Y210/H210,"0")+IFERROR(Y211/H211,"0")+IFERROR(Y212/H212,"0")+IFERROR(Y213/H213,"0")+IFERROR(Y214/H214,"0")</f>
        <v>546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3.69163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1370</v>
      </c>
      <c r="Y216" s="559">
        <f>IFERROR(SUM(Y206:Y214),"0")</f>
        <v>1379.6999999999998</v>
      </c>
      <c r="Z216" s="37"/>
      <c r="AA216" s="560"/>
      <c r="AB216" s="560"/>
      <c r="AC216" s="560"/>
    </row>
    <row r="217" spans="1:68" ht="14.25" customHeight="1" x14ac:dyDescent="0.25">
      <c r="A217" s="572" t="s">
        <v>171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353</v>
      </c>
      <c r="B218" s="54" t="s">
        <v>354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12</v>
      </c>
      <c r="Y218" s="558">
        <f>IFERROR(IF(X218="",0,CEILING((X218/$H218),1)*$H218),"")</f>
        <v>12</v>
      </c>
      <c r="Z218" s="36">
        <f>IFERROR(IF(Y218=0,"",ROUNDUP(Y218/H218,0)*0.00651),"")</f>
        <v>3.2550000000000003E-2</v>
      </c>
      <c r="AA218" s="56"/>
      <c r="AB218" s="57"/>
      <c r="AC218" s="267" t="s">
        <v>355</v>
      </c>
      <c r="AG218" s="64"/>
      <c r="AJ218" s="68"/>
      <c r="AK218" s="68">
        <v>0</v>
      </c>
      <c r="BB218" s="268" t="s">
        <v>1</v>
      </c>
      <c r="BM218" s="64">
        <f>IFERROR(X218*I218/H218,"0")</f>
        <v>13.260000000000002</v>
      </c>
      <c r="BN218" s="64">
        <f>IFERROR(Y218*I218/H218,"0")</f>
        <v>13.260000000000002</v>
      </c>
      <c r="BO218" s="64">
        <f>IFERROR(1/J218*(X218/H218),"0")</f>
        <v>2.7472527472527476E-2</v>
      </c>
      <c r="BP218" s="64">
        <f>IFERROR(1/J218*(Y218/H218),"0")</f>
        <v>2.7472527472527476E-2</v>
      </c>
    </row>
    <row r="219" spans="1:68" ht="27" customHeight="1" x14ac:dyDescent="0.25">
      <c r="A219" s="54" t="s">
        <v>356</v>
      </c>
      <c r="B219" s="54" t="s">
        <v>357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12</v>
      </c>
      <c r="Y219" s="558">
        <f>IFERROR(IF(X219="",0,CEILING((X219/$H219),1)*$H219),"")</f>
        <v>12</v>
      </c>
      <c r="Z219" s="36">
        <f>IFERROR(IF(Y219=0,"",ROUNDUP(Y219/H219,0)*0.00651),"")</f>
        <v>3.2550000000000003E-2</v>
      </c>
      <c r="AA219" s="56"/>
      <c r="AB219" s="57"/>
      <c r="AC219" s="269" t="s">
        <v>358</v>
      </c>
      <c r="AG219" s="64"/>
      <c r="AJ219" s="68"/>
      <c r="AK219" s="68">
        <v>0</v>
      </c>
      <c r="BB219" s="270" t="s">
        <v>1</v>
      </c>
      <c r="BM219" s="64">
        <f>IFERROR(X219*I219/H219,"0")</f>
        <v>13.260000000000002</v>
      </c>
      <c r="BN219" s="64">
        <f>IFERROR(Y219*I219/H219,"0")</f>
        <v>13.260000000000002</v>
      </c>
      <c r="BO219" s="64">
        <f>IFERROR(1/J219*(X219/H219),"0")</f>
        <v>2.7472527472527476E-2</v>
      </c>
      <c r="BP219" s="64">
        <f>IFERROR(1/J219*(Y219/H219),"0")</f>
        <v>2.7472527472527476E-2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10</v>
      </c>
      <c r="Y220" s="559">
        <f>IFERROR(Y218/H218,"0")+IFERROR(Y219/H219,"0")</f>
        <v>10</v>
      </c>
      <c r="Z220" s="559">
        <f>IFERROR(IF(Z218="",0,Z218),"0")+IFERROR(IF(Z219="",0,Z219),"0")</f>
        <v>6.5100000000000005E-2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24</v>
      </c>
      <c r="Y221" s="559">
        <f>IFERROR(SUM(Y218:Y219),"0")</f>
        <v>24</v>
      </c>
      <c r="Z221" s="37"/>
      <c r="AA221" s="560"/>
      <c r="AB221" s="560"/>
      <c r="AC221" s="560"/>
    </row>
    <row r="222" spans="1:68" ht="16.5" customHeight="1" x14ac:dyDescent="0.25">
      <c r="A222" s="580" t="s">
        <v>359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360</v>
      </c>
      <c r="B224" s="54" t="s">
        <v>361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362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customHeight="1" x14ac:dyDescent="0.25">
      <c r="A225" s="54" t="s">
        <v>363</v>
      </c>
      <c r="B225" s="54" t="s">
        <v>364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365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366</v>
      </c>
      <c r="B226" s="54" t="s">
        <v>367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120</v>
      </c>
      <c r="Y226" s="558">
        <f t="shared" si="32"/>
        <v>127.6</v>
      </c>
      <c r="Z226" s="36">
        <f>IFERROR(IF(Y226=0,"",ROUNDUP(Y226/H226,0)*0.01898),"")</f>
        <v>0.20877999999999999</v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33"/>
        <v>124.50000000000001</v>
      </c>
      <c r="BN226" s="64">
        <f t="shared" si="34"/>
        <v>132.38499999999999</v>
      </c>
      <c r="BO226" s="64">
        <f t="shared" si="35"/>
        <v>0.16163793103448276</v>
      </c>
      <c r="BP226" s="64">
        <f t="shared" si="36"/>
        <v>0.171875</v>
      </c>
    </row>
    <row r="227" spans="1:68" ht="27" customHeight="1" x14ac:dyDescent="0.25">
      <c r="A227" s="54" t="s">
        <v>369</v>
      </c>
      <c r="B227" s="54" t="s">
        <v>370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20</v>
      </c>
      <c r="Y227" s="558">
        <f t="shared" si="32"/>
        <v>20</v>
      </c>
      <c r="Z227" s="36">
        <f>IFERROR(IF(Y227=0,"",ROUNDUP(Y227/H227,0)*0.00902),"")</f>
        <v>4.5100000000000001E-2</v>
      </c>
      <c r="AA227" s="56"/>
      <c r="AB227" s="57"/>
      <c r="AC227" s="277" t="s">
        <v>362</v>
      </c>
      <c r="AG227" s="64"/>
      <c r="AJ227" s="68"/>
      <c r="AK227" s="68">
        <v>0</v>
      </c>
      <c r="BB227" s="278" t="s">
        <v>1</v>
      </c>
      <c r="BM227" s="64">
        <f t="shared" si="33"/>
        <v>21.05</v>
      </c>
      <c r="BN227" s="64">
        <f t="shared" si="34"/>
        <v>21.05</v>
      </c>
      <c r="BO227" s="64">
        <f t="shared" si="35"/>
        <v>3.787878787878788E-2</v>
      </c>
      <c r="BP227" s="64">
        <f t="shared" si="36"/>
        <v>3.787878787878788E-2</v>
      </c>
    </row>
    <row r="228" spans="1:68" ht="27" customHeight="1" x14ac:dyDescent="0.25">
      <c r="A228" s="54" t="s">
        <v>371</v>
      </c>
      <c r="B228" s="54" t="s">
        <v>372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374</v>
      </c>
      <c r="B229" s="54" t="s">
        <v>375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80</v>
      </c>
      <c r="Y230" s="558">
        <f t="shared" si="32"/>
        <v>80</v>
      </c>
      <c r="Z230" s="36">
        <f>IFERROR(IF(Y230=0,"",ROUNDUP(Y230/H230,0)*0.00902),"")</f>
        <v>0.1804</v>
      </c>
      <c r="AA230" s="56"/>
      <c r="AB230" s="57"/>
      <c r="AC230" s="283" t="s">
        <v>368</v>
      </c>
      <c r="AG230" s="64"/>
      <c r="AJ230" s="68"/>
      <c r="AK230" s="68">
        <v>0</v>
      </c>
      <c r="BB230" s="284" t="s">
        <v>1</v>
      </c>
      <c r="BM230" s="64">
        <f t="shared" si="33"/>
        <v>84.2</v>
      </c>
      <c r="BN230" s="64">
        <f t="shared" si="34"/>
        <v>84.2</v>
      </c>
      <c r="BO230" s="64">
        <f t="shared" si="35"/>
        <v>0.15151515151515152</v>
      </c>
      <c r="BP230" s="64">
        <f t="shared" si="36"/>
        <v>0.15151515151515152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37.068965517241381</v>
      </c>
      <c r="Y231" s="559">
        <f>IFERROR(Y224/H224,"0")+IFERROR(Y225/H225,"0")+IFERROR(Y226/H226,"0")+IFERROR(Y227/H227,"0")+IFERROR(Y228/H228,"0")+IFERROR(Y229/H229,"0")+IFERROR(Y230/H230,"0")</f>
        <v>38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0.47223999999999999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240</v>
      </c>
      <c r="Y232" s="559">
        <f>IFERROR(SUM(Y224:Y230),"0")</f>
        <v>250.79999999999998</v>
      </c>
      <c r="Z232" s="37"/>
      <c r="AA232" s="560"/>
      <c r="AB232" s="560"/>
      <c r="AC232" s="560"/>
    </row>
    <row r="233" spans="1:68" ht="14.25" customHeight="1" x14ac:dyDescent="0.25">
      <c r="A233" s="572" t="s">
        <v>136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381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287</v>
      </c>
      <c r="L238" s="32"/>
      <c r="M238" s="33" t="s">
        <v>288</v>
      </c>
      <c r="N238" s="33"/>
      <c r="O238" s="32">
        <v>45</v>
      </c>
      <c r="P238" s="744" t="s">
        <v>384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18</v>
      </c>
      <c r="Y238" s="558">
        <f>IFERROR(IF(X238="",0,CEILING((X238/$H238),1)*$H238),"")</f>
        <v>18</v>
      </c>
      <c r="Z238" s="36">
        <f>IFERROR(IF(Y238=0,"",ROUNDUP(Y238/H238,0)*0.0059),"")</f>
        <v>5.8999999999999997E-2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19.750000000000004</v>
      </c>
      <c r="BN238" s="64">
        <f>IFERROR(Y238*I238/H238,"0")</f>
        <v>19.750000000000004</v>
      </c>
      <c r="BO238" s="64">
        <f>IFERROR(1/J238*(X238/H238),"0")</f>
        <v>4.6296296296296294E-2</v>
      </c>
      <c r="BP238" s="64">
        <f>IFERROR(1/J238*(Y238/H238),"0")</f>
        <v>4.6296296296296294E-2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10</v>
      </c>
      <c r="Y239" s="559">
        <f>IFERROR(Y238/H238,"0")</f>
        <v>10</v>
      </c>
      <c r="Z239" s="559">
        <f>IFERROR(IF(Z238="",0,Z238),"0")</f>
        <v>5.8999999999999997E-2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18</v>
      </c>
      <c r="Y240" s="559">
        <f>IFERROR(SUM(Y238:Y238),"0")</f>
        <v>18</v>
      </c>
      <c r="Z240" s="37"/>
      <c r="AA240" s="560"/>
      <c r="AB240" s="560"/>
      <c r="AC240" s="560"/>
    </row>
    <row r="241" spans="1:68" ht="14.25" customHeight="1" x14ac:dyDescent="0.25">
      <c r="A241" s="572" t="s">
        <v>386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287</v>
      </c>
      <c r="L242" s="32"/>
      <c r="M242" s="33" t="s">
        <v>288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287</v>
      </c>
      <c r="L243" s="32"/>
      <c r="M243" s="33" t="s">
        <v>288</v>
      </c>
      <c r="N243" s="33"/>
      <c r="O243" s="32">
        <v>90</v>
      </c>
      <c r="P243" s="875" t="s">
        <v>392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7.0000000000000009</v>
      </c>
      <c r="Y243" s="558">
        <f>IFERROR(IF(X243="",0,CEILING((X243/$H243),1)*$H243),"")</f>
        <v>7.2</v>
      </c>
      <c r="Z243" s="36">
        <f>IFERROR(IF(Y243=0,"",ROUNDUP(Y243/H243,0)*0.0059),"")</f>
        <v>2.3599999999999999E-2</v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7.6805555555555571</v>
      </c>
      <c r="BN243" s="64">
        <f>IFERROR(Y243*I243/H243,"0")</f>
        <v>7.9</v>
      </c>
      <c r="BO243" s="64">
        <f>IFERROR(1/J243*(X243/H243),"0")</f>
        <v>1.800411522633745E-2</v>
      </c>
      <c r="BP243" s="64">
        <f>IFERROR(1/J243*(Y243/H243),"0")</f>
        <v>1.8518518518518517E-2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287</v>
      </c>
      <c r="L244" s="32"/>
      <c r="M244" s="33" t="s">
        <v>288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5.5</v>
      </c>
      <c r="Y244" s="558">
        <f>IFERROR(IF(X244="",0,CEILING((X244/$H244),1)*$H244),"")</f>
        <v>6.3</v>
      </c>
      <c r="Z244" s="36">
        <f>IFERROR(IF(Y244=0,"",ROUNDUP(Y244/H244,0)*0.0059),"")</f>
        <v>4.1299999999999996E-2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6.6611111111111114</v>
      </c>
      <c r="BN244" s="64">
        <f>IFERROR(Y244*I244/H244,"0")</f>
        <v>7.63</v>
      </c>
      <c r="BO244" s="64">
        <f>IFERROR(1/J244*(X244/H244),"0")</f>
        <v>2.8292181069958844E-2</v>
      </c>
      <c r="BP244" s="64">
        <f>IFERROR(1/J244*(Y244/H244),"0")</f>
        <v>3.2407407407407406E-2</v>
      </c>
    </row>
    <row r="245" spans="1:68" ht="27" customHeight="1" x14ac:dyDescent="0.25">
      <c r="A245" s="54" t="s">
        <v>395</v>
      </c>
      <c r="B245" s="54" t="s">
        <v>396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287</v>
      </c>
      <c r="L245" s="32"/>
      <c r="M245" s="33" t="s">
        <v>288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5.5</v>
      </c>
      <c r="Y245" s="558">
        <f>IFERROR(IF(X245="",0,CEILING((X245/$H245),1)*$H245),"")</f>
        <v>5.9399999999999995</v>
      </c>
      <c r="Z245" s="36">
        <f>IFERROR(IF(Y245=0,"",ROUNDUP(Y245/H245,0)*0.0059),"")</f>
        <v>3.5400000000000001E-2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6.5555555555555554</v>
      </c>
      <c r="BN245" s="64">
        <f>IFERROR(Y245*I245/H245,"0")</f>
        <v>7.0799999999999992</v>
      </c>
      <c r="BO245" s="64">
        <f>IFERROR(1/J245*(X245/H245),"0")</f>
        <v>2.5720164609053495E-2</v>
      </c>
      <c r="BP245" s="64">
        <f>IFERROR(1/J245*(Y245/H245),"0")</f>
        <v>2.7777777777777773E-2</v>
      </c>
    </row>
    <row r="246" spans="1:68" ht="27" customHeight="1" x14ac:dyDescent="0.25">
      <c r="A246" s="54" t="s">
        <v>397</v>
      </c>
      <c r="B246" s="54" t="s">
        <v>398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287</v>
      </c>
      <c r="L246" s="32"/>
      <c r="M246" s="33" t="s">
        <v>288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15.555555555555555</v>
      </c>
      <c r="Y247" s="559">
        <f>IFERROR(Y242/H242,"0")+IFERROR(Y243/H243,"0")+IFERROR(Y244/H244,"0")+IFERROR(Y245/H245,"0")+IFERROR(Y246/H246,"0")</f>
        <v>17</v>
      </c>
      <c r="Z247" s="559">
        <f>IFERROR(IF(Z242="",0,Z242),"0")+IFERROR(IF(Z243="",0,Z243),"0")+IFERROR(IF(Z244="",0,Z244),"0")+IFERROR(IF(Z245="",0,Z245),"0")+IFERROR(IF(Z246="",0,Z246),"0")</f>
        <v>0.1003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18</v>
      </c>
      <c r="Y248" s="559">
        <f>IFERROR(SUM(Y242:Y246),"0")</f>
        <v>19.439999999999998</v>
      </c>
      <c r="Z248" s="37"/>
      <c r="AA248" s="560"/>
      <c r="AB248" s="560"/>
      <c r="AC248" s="560"/>
    </row>
    <row r="249" spans="1:68" ht="16.5" customHeight="1" x14ac:dyDescent="0.25">
      <c r="A249" s="580" t="s">
        <v>399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400</v>
      </c>
      <c r="B251" s="54" t="s">
        <v>401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402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403</v>
      </c>
      <c r="B252" s="54" t="s">
        <v>404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405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406</v>
      </c>
      <c r="B253" s="54" t="s">
        <v>407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408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409</v>
      </c>
      <c r="B254" s="54" t="s">
        <v>410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411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412</v>
      </c>
      <c r="B255" s="54" t="s">
        <v>413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414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415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416</v>
      </c>
      <c r="B260" s="54" t="s">
        <v>417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420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422</v>
      </c>
      <c r="B262" s="54" t="s">
        <v>423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425</v>
      </c>
      <c r="B263" s="54" t="s">
        <v>426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427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429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430</v>
      </c>
      <c r="B268" s="54" t="s">
        <v>431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100</v>
      </c>
      <c r="Y269" s="558">
        <f>IFERROR(IF(X269="",0,CEILING((X269/$H269),1)*$H269),"")</f>
        <v>100.8</v>
      </c>
      <c r="Z269" s="36">
        <f>IFERROR(IF(Y269=0,"",ROUNDUP(Y269/H269,0)*0.00651),"")</f>
        <v>0.27342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110.5</v>
      </c>
      <c r="BN269" s="64">
        <f>IFERROR(Y269*I269/H269,"0")</f>
        <v>111.384</v>
      </c>
      <c r="BO269" s="64">
        <f>IFERROR(1/J269*(X269/H269),"0")</f>
        <v>0.22893772893772898</v>
      </c>
      <c r="BP269" s="64">
        <f>IFERROR(1/J269*(Y269/H269),"0")</f>
        <v>0.23076923076923078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240</v>
      </c>
      <c r="Y270" s="558">
        <f>IFERROR(IF(X270="",0,CEILING((X270/$H270),1)*$H270),"")</f>
        <v>240</v>
      </c>
      <c r="Z270" s="36">
        <f>IFERROR(IF(Y270=0,"",ROUNDUP(Y270/H270,0)*0.00651),"")</f>
        <v>0.65100000000000002</v>
      </c>
      <c r="AA270" s="56"/>
      <c r="AB270" s="57"/>
      <c r="AC270" s="321" t="s">
        <v>438</v>
      </c>
      <c r="AG270" s="64"/>
      <c r="AJ270" s="68" t="s">
        <v>112</v>
      </c>
      <c r="AK270" s="68">
        <v>436.8</v>
      </c>
      <c r="BB270" s="322" t="s">
        <v>1</v>
      </c>
      <c r="BM270" s="64">
        <f>IFERROR(X270*I270/H270,"0")</f>
        <v>258.00000000000006</v>
      </c>
      <c r="BN270" s="64">
        <f>IFERROR(Y270*I270/H270,"0")</f>
        <v>258.00000000000006</v>
      </c>
      <c r="BO270" s="64">
        <f>IFERROR(1/J270*(X270/H270),"0")</f>
        <v>0.5494505494505495</v>
      </c>
      <c r="BP270" s="64">
        <f>IFERROR(1/J270*(Y270/H270),"0")</f>
        <v>0.5494505494505495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141.66666666666669</v>
      </c>
      <c r="Y271" s="559">
        <f>IFERROR(Y268/H268,"0")+IFERROR(Y269/H269,"0")+IFERROR(Y270/H270,"0")</f>
        <v>142</v>
      </c>
      <c r="Z271" s="559">
        <f>IFERROR(IF(Z268="",0,Z268),"0")+IFERROR(IF(Z269="",0,Z269),"0")+IFERROR(IF(Z270="",0,Z270),"0")</f>
        <v>0.92442000000000002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340</v>
      </c>
      <c r="Y272" s="559">
        <f>IFERROR(SUM(Y268:Y270),"0")</f>
        <v>340.8</v>
      </c>
      <c r="Z272" s="37"/>
      <c r="AA272" s="560"/>
      <c r="AB272" s="560"/>
      <c r="AC272" s="560"/>
    </row>
    <row r="273" spans="1:68" ht="16.5" customHeight="1" x14ac:dyDescent="0.25">
      <c r="A273" s="580" t="s">
        <v>439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440</v>
      </c>
      <c r="B275" s="54" t="s">
        <v>441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443</v>
      </c>
      <c r="B279" s="54" t="s">
        <v>444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446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447</v>
      </c>
      <c r="B284" s="54" t="s">
        <v>448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451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452</v>
      </c>
      <c r="B289" s="54" t="s">
        <v>453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 t="s">
        <v>457</v>
      </c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455</v>
      </c>
      <c r="B291" s="54" t="s">
        <v>460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461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140</v>
      </c>
      <c r="Y302" s="558">
        <f t="shared" si="42"/>
        <v>140.70000000000002</v>
      </c>
      <c r="Z302" s="36">
        <f>IFERROR(IF(Y302=0,"",ROUNDUP(Y302/H302,0)*0.00502),"")</f>
        <v>0.33634000000000003</v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146.66666666666666</v>
      </c>
      <c r="BN302" s="64">
        <f t="shared" si="44"/>
        <v>147.40000000000003</v>
      </c>
      <c r="BO302" s="64">
        <f t="shared" si="45"/>
        <v>0.28490028490028491</v>
      </c>
      <c r="BP302" s="64">
        <f t="shared" si="46"/>
        <v>0.28632478632478636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30</v>
      </c>
      <c r="Y304" s="558">
        <f t="shared" si="42"/>
        <v>30.6</v>
      </c>
      <c r="Z304" s="36">
        <f>IFERROR(IF(Y304=0,"",ROUNDUP(Y304/H304,0)*0.00651),"")</f>
        <v>0.11067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33.800000000000004</v>
      </c>
      <c r="BN304" s="64">
        <f t="shared" si="44"/>
        <v>34.475999999999999</v>
      </c>
      <c r="BO304" s="64">
        <f t="shared" si="45"/>
        <v>9.1575091575091583E-2</v>
      </c>
      <c r="BP304" s="64">
        <f t="shared" si="46"/>
        <v>9.3406593406593408E-2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83.333333333333329</v>
      </c>
      <c r="Y305" s="559">
        <f>IFERROR(Y298/H298,"0")+IFERROR(Y299/H299,"0")+IFERROR(Y300/H300,"0")+IFERROR(Y301/H301,"0")+IFERROR(Y302/H302,"0")+IFERROR(Y303/H303,"0")+IFERROR(Y304/H304,"0")</f>
        <v>84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0.44701000000000002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170</v>
      </c>
      <c r="Y306" s="559">
        <f>IFERROR(SUM(Y298:Y304),"0")</f>
        <v>171.3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171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40</v>
      </c>
      <c r="Y316" s="558">
        <f>IFERROR(IF(X316="",0,CEILING((X316/$H316),1)*$H316),"")</f>
        <v>42</v>
      </c>
      <c r="Z316" s="36">
        <f>IFERROR(IF(Y316=0,"",ROUNDUP(Y316/H316,0)*0.01898),"")</f>
        <v>9.4899999999999998E-2</v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42.471428571428568</v>
      </c>
      <c r="BN316" s="64">
        <f>IFERROR(Y316*I316/H316,"0")</f>
        <v>44.594999999999999</v>
      </c>
      <c r="BO316" s="64">
        <f>IFERROR(1/J316*(X316/H316),"0")</f>
        <v>7.4404761904761904E-2</v>
      </c>
      <c r="BP316" s="64">
        <f>IFERROR(1/J316*(Y316/H316),"0")</f>
        <v>7.8125E-2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350</v>
      </c>
      <c r="Y317" s="558">
        <f>IFERROR(IF(X317="",0,CEILING((X317/$H317),1)*$H317),"")</f>
        <v>351</v>
      </c>
      <c r="Z317" s="36">
        <f>IFERROR(IF(Y317=0,"",ROUNDUP(Y317/H317,0)*0.01898),"")</f>
        <v>0.85409999999999997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373.28846153846155</v>
      </c>
      <c r="BN317" s="64">
        <f>IFERROR(Y317*I317/H317,"0")</f>
        <v>374.35500000000008</v>
      </c>
      <c r="BO317" s="64">
        <f>IFERROR(1/J317*(X317/H317),"0")</f>
        <v>0.70112179487179493</v>
      </c>
      <c r="BP317" s="64">
        <f>IFERROR(1/J317*(Y317/H317),"0")</f>
        <v>0.703125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52.014652014652015</v>
      </c>
      <c r="Y319" s="559">
        <f>IFERROR(Y316/H316,"0")+IFERROR(Y317/H317,"0")+IFERROR(Y318/H318,"0")</f>
        <v>53</v>
      </c>
      <c r="Z319" s="559">
        <f>IFERROR(IF(Z316="",0,Z316),"0")+IFERROR(IF(Z317="",0,Z317),"0")+IFERROR(IF(Z318="",0,Z318),"0")</f>
        <v>1.0059400000000001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410</v>
      </c>
      <c r="Y320" s="559">
        <f>IFERROR(SUM(Y316:Y318),"0")</f>
        <v>418.2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516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520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34</v>
      </c>
      <c r="Y324" s="558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272</v>
      </c>
      <c r="Y325" s="558">
        <f>IFERROR(IF(X325="",0,CEILING((X325/$H325),1)*$H325),"")</f>
        <v>272.84999999999997</v>
      </c>
      <c r="Z325" s="36">
        <f>IFERROR(IF(Y325=0,"",ROUNDUP(Y325/H325,0)*0.00651),"")</f>
        <v>0.69657000000000002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307.20000000000005</v>
      </c>
      <c r="BN325" s="64">
        <f>IFERROR(Y325*I325/H325,"0")</f>
        <v>308.15999999999997</v>
      </c>
      <c r="BO325" s="64">
        <f>IFERROR(1/J325*(X325/H325),"0")</f>
        <v>0.58608058608058611</v>
      </c>
      <c r="BP325" s="64">
        <f>IFERROR(1/J325*(Y325/H325),"0")</f>
        <v>0.58791208791208793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120</v>
      </c>
      <c r="Y326" s="559">
        <f>IFERROR(Y322/H322,"0")+IFERROR(Y323/H323,"0")+IFERROR(Y324/H324,"0")+IFERROR(Y325/H325,"0")</f>
        <v>121</v>
      </c>
      <c r="Z326" s="559">
        <f>IFERROR(IF(Z322="",0,Z322),"0")+IFERROR(IF(Z323="",0,Z323),"0")+IFERROR(IF(Z324="",0,Z324),"0")+IFERROR(IF(Z325="",0,Z325),"0")</f>
        <v>0.78771000000000002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306</v>
      </c>
      <c r="Y327" s="559">
        <f>IFERROR(SUM(Y322:Y325),"0")</f>
        <v>308.54999999999995</v>
      </c>
      <c r="Z327" s="37"/>
      <c r="AA327" s="560"/>
      <c r="AB327" s="560"/>
      <c r="AC327" s="560"/>
    </row>
    <row r="328" spans="1:68" ht="14.25" customHeight="1" x14ac:dyDescent="0.25">
      <c r="A328" s="572" t="s">
        <v>526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529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529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529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535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665</v>
      </c>
      <c r="Y337" s="558">
        <f>IFERROR(IF(X337="",0,CEILING((X337/$H337),1)*$H337),"")</f>
        <v>665.7</v>
      </c>
      <c r="Z337" s="36">
        <f>IFERROR(IF(Y337=0,"",ROUNDUP(Y337/H337,0)*0.00651),"")</f>
        <v>2.0636700000000001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744.8</v>
      </c>
      <c r="BN337" s="64">
        <f>IFERROR(Y337*I337/H337,"0")</f>
        <v>745.58399999999995</v>
      </c>
      <c r="BO337" s="64">
        <f>IFERROR(1/J337*(X337/H337),"0")</f>
        <v>1.73992673992674</v>
      </c>
      <c r="BP337" s="64">
        <f>IFERROR(1/J337*(Y337/H337),"0")</f>
        <v>1.7417582417582418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350</v>
      </c>
      <c r="Y338" s="558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483.33333333333326</v>
      </c>
      <c r="Y339" s="559">
        <f>IFERROR(Y336/H336,"0")+IFERROR(Y337/H337,"0")+IFERROR(Y338/H338,"0")</f>
        <v>484</v>
      </c>
      <c r="Z339" s="559">
        <f>IFERROR(IF(Z336="",0,Z336),"0")+IFERROR(IF(Z337="",0,Z337),"0")+IFERROR(IF(Z338="",0,Z338),"0")</f>
        <v>3.1508400000000001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1015</v>
      </c>
      <c r="Y340" s="559">
        <f>IFERROR(SUM(Y336:Y338),"0")</f>
        <v>1016.4000000000001</v>
      </c>
      <c r="Z340" s="37"/>
      <c r="AA340" s="560"/>
      <c r="AB340" s="560"/>
      <c r="AC340" s="560"/>
    </row>
    <row r="341" spans="1:68" ht="27.75" customHeight="1" x14ac:dyDescent="0.2">
      <c r="A341" s="646" t="s">
        <v>545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546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 t="s">
        <v>111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2200</v>
      </c>
      <c r="Y344" s="558">
        <f t="shared" ref="Y344:Y350" si="47">IFERROR(IF(X344="",0,CEILING((X344/$H344),1)*$H344),"")</f>
        <v>2205</v>
      </c>
      <c r="Z344" s="36">
        <f>IFERROR(IF(Y344=0,"",ROUNDUP(Y344/H344,0)*0.02175),"")</f>
        <v>3.1972499999999999</v>
      </c>
      <c r="AA344" s="56"/>
      <c r="AB344" s="57"/>
      <c r="AC344" s="391" t="s">
        <v>549</v>
      </c>
      <c r="AG344" s="64"/>
      <c r="AJ344" s="68" t="s">
        <v>112</v>
      </c>
      <c r="AK344" s="68">
        <v>720</v>
      </c>
      <c r="BB344" s="392" t="s">
        <v>1</v>
      </c>
      <c r="BM344" s="64">
        <f t="shared" ref="BM344:BM350" si="48">IFERROR(X344*I344/H344,"0")</f>
        <v>2270.4</v>
      </c>
      <c r="BN344" s="64">
        <f t="shared" ref="BN344:BN350" si="49">IFERROR(Y344*I344/H344,"0")</f>
        <v>2275.56</v>
      </c>
      <c r="BO344" s="64">
        <f t="shared" ref="BO344:BO350" si="50">IFERROR(1/J344*(X344/H344),"0")</f>
        <v>3.0555555555555554</v>
      </c>
      <c r="BP344" s="64">
        <f t="shared" ref="BP344:BP350" si="51">IFERROR(1/J344*(Y344/H344),"0")</f>
        <v>3.0625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 t="s">
        <v>111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700</v>
      </c>
      <c r="Y345" s="558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552</v>
      </c>
      <c r="AG345" s="64"/>
      <c r="AJ345" s="68" t="s">
        <v>112</v>
      </c>
      <c r="AK345" s="68">
        <v>720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500</v>
      </c>
      <c r="Y346" s="558">
        <f t="shared" si="47"/>
        <v>510</v>
      </c>
      <c r="Z346" s="36">
        <f>IFERROR(IF(Y346=0,"",ROUNDUP(Y346/H346,0)*0.02175),"")</f>
        <v>0.73949999999999994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516</v>
      </c>
      <c r="BN346" s="64">
        <f t="shared" si="49"/>
        <v>526.32000000000005</v>
      </c>
      <c r="BO346" s="64">
        <f t="shared" si="50"/>
        <v>0.69444444444444442</v>
      </c>
      <c r="BP346" s="64">
        <f t="shared" si="51"/>
        <v>0.70833333333333326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 t="s">
        <v>111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1100</v>
      </c>
      <c r="Y347" s="558">
        <f t="shared" si="47"/>
        <v>1110</v>
      </c>
      <c r="Z347" s="36">
        <f>IFERROR(IF(Y347=0,"",ROUNDUP(Y347/H347,0)*0.02175),"")</f>
        <v>1.6094999999999999</v>
      </c>
      <c r="AA347" s="56"/>
      <c r="AB347" s="57"/>
      <c r="AC347" s="397" t="s">
        <v>558</v>
      </c>
      <c r="AG347" s="64"/>
      <c r="AJ347" s="68" t="s">
        <v>112</v>
      </c>
      <c r="AK347" s="68">
        <v>720</v>
      </c>
      <c r="BB347" s="398" t="s">
        <v>1</v>
      </c>
      <c r="BM347" s="64">
        <f t="shared" si="48"/>
        <v>1135.2</v>
      </c>
      <c r="BN347" s="64">
        <f t="shared" si="49"/>
        <v>1145.52</v>
      </c>
      <c r="BO347" s="64">
        <f t="shared" si="50"/>
        <v>1.5277777777777777</v>
      </c>
      <c r="BP347" s="64">
        <f t="shared" si="51"/>
        <v>1.5416666666666665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300</v>
      </c>
      <c r="Y351" s="559">
        <f>IFERROR(Y344/H344,"0")+IFERROR(Y345/H345,"0")+IFERROR(Y346/H346,"0")+IFERROR(Y347/H347,"0")+IFERROR(Y348/H348,"0")+IFERROR(Y349/H349,"0")+IFERROR(Y350/H350,"0")</f>
        <v>302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6.5684999999999993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4500</v>
      </c>
      <c r="Y352" s="559">
        <f>IFERROR(SUM(Y344:Y350),"0")</f>
        <v>4530</v>
      </c>
      <c r="Z352" s="37"/>
      <c r="AA352" s="560"/>
      <c r="AB352" s="560"/>
      <c r="AC352" s="560"/>
    </row>
    <row r="353" spans="1:68" ht="14.25" customHeight="1" x14ac:dyDescent="0.25">
      <c r="A353" s="572" t="s">
        <v>136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 t="s">
        <v>111</v>
      </c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500</v>
      </c>
      <c r="Y354" s="558">
        <f>IFERROR(IF(X354="",0,CEILING((X354/$H354),1)*$H354),"")</f>
        <v>510</v>
      </c>
      <c r="Z354" s="36">
        <f>IFERROR(IF(Y354=0,"",ROUNDUP(Y354/H354,0)*0.02175),"")</f>
        <v>0.73949999999999994</v>
      </c>
      <c r="AA354" s="56"/>
      <c r="AB354" s="57"/>
      <c r="AC354" s="405" t="s">
        <v>568</v>
      </c>
      <c r="AG354" s="64"/>
      <c r="AJ354" s="68" t="s">
        <v>112</v>
      </c>
      <c r="AK354" s="68">
        <v>720</v>
      </c>
      <c r="BB354" s="406" t="s">
        <v>1</v>
      </c>
      <c r="BM354" s="64">
        <f>IFERROR(X354*I354/H354,"0")</f>
        <v>516</v>
      </c>
      <c r="BN354" s="64">
        <f>IFERROR(Y354*I354/H354,"0")</f>
        <v>526.32000000000005</v>
      </c>
      <c r="BO354" s="64">
        <f>IFERROR(1/J354*(X354/H354),"0")</f>
        <v>0.69444444444444442</v>
      </c>
      <c r="BP354" s="64">
        <f>IFERROR(1/J354*(Y354/H354),"0")</f>
        <v>0.70833333333333326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33.333333333333336</v>
      </c>
      <c r="Y356" s="559">
        <f>IFERROR(Y354/H354,"0")+IFERROR(Y355/H355,"0")</f>
        <v>34</v>
      </c>
      <c r="Z356" s="559">
        <f>IFERROR(IF(Z354="",0,Z354),"0")+IFERROR(IF(Z355="",0,Z355),"0")</f>
        <v>0.73949999999999994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500</v>
      </c>
      <c r="Y357" s="559">
        <f>IFERROR(SUM(Y354:Y355),"0")</f>
        <v>510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171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90</v>
      </c>
      <c r="Y364" s="558">
        <f>IFERROR(IF(X364="",0,CEILING((X364/$H364),1)*$H364),"")</f>
        <v>90</v>
      </c>
      <c r="Z364" s="36">
        <f>IFERROR(IF(Y364=0,"",ROUNDUP(Y364/H364,0)*0.01898),"")</f>
        <v>0.1898</v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95.19</v>
      </c>
      <c r="BN364" s="64">
        <f>IFERROR(Y364*I364/H364,"0")</f>
        <v>95.19</v>
      </c>
      <c r="BO364" s="64">
        <f>IFERROR(1/J364*(X364/H364),"0")</f>
        <v>0.15625</v>
      </c>
      <c r="BP364" s="64">
        <f>IFERROR(1/J364*(Y364/H364),"0")</f>
        <v>0.15625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10</v>
      </c>
      <c r="Y365" s="559">
        <f>IFERROR(Y364/H364,"0")</f>
        <v>10</v>
      </c>
      <c r="Z365" s="559">
        <f>IFERROR(IF(Z364="",0,Z364),"0")</f>
        <v>0.1898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90</v>
      </c>
      <c r="Y366" s="559">
        <f>IFERROR(SUM(Y364:Y364),"0")</f>
        <v>90</v>
      </c>
      <c r="Z366" s="37"/>
      <c r="AA366" s="560"/>
      <c r="AB366" s="560"/>
      <c r="AC366" s="560"/>
    </row>
    <row r="367" spans="1:68" ht="16.5" customHeight="1" x14ac:dyDescent="0.25">
      <c r="A367" s="580" t="s">
        <v>580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50</v>
      </c>
      <c r="Y370" s="558">
        <f>IFERROR(IF(X370="",0,CEILING((X370/$H370),1)*$H370),"")</f>
        <v>60</v>
      </c>
      <c r="Z370" s="36">
        <f>IFERROR(IF(Y370=0,"",ROUNDUP(Y370/H370,0)*0.01898),"")</f>
        <v>9.4899999999999998E-2</v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51.8125</v>
      </c>
      <c r="BN370" s="64">
        <f>IFERROR(Y370*I370/H370,"0")</f>
        <v>62.175000000000004</v>
      </c>
      <c r="BO370" s="64">
        <f>IFERROR(1/J370*(X370/H370),"0")</f>
        <v>6.5104166666666671E-2</v>
      </c>
      <c r="BP370" s="64">
        <f>IFERROR(1/J370*(Y370/H370),"0")</f>
        <v>7.8125E-2</v>
      </c>
    </row>
    <row r="371" spans="1:68" ht="37.5" customHeight="1" x14ac:dyDescent="0.25">
      <c r="A371" s="54" t="s">
        <v>587</v>
      </c>
      <c r="B371" s="54" t="s">
        <v>588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4.166666666666667</v>
      </c>
      <c r="Y372" s="559">
        <f>IFERROR(Y369/H369,"0")+IFERROR(Y370/H370,"0")+IFERROR(Y371/H371,"0")</f>
        <v>5</v>
      </c>
      <c r="Z372" s="559">
        <f>IFERROR(IF(Z369="",0,Z369),"0")+IFERROR(IF(Z370="",0,Z370),"0")+IFERROR(IF(Z371="",0,Z371),"0")</f>
        <v>9.4899999999999998E-2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50</v>
      </c>
      <c r="Y373" s="559">
        <f>IFERROR(SUM(Y369:Y371),"0")</f>
        <v>60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589</v>
      </c>
      <c r="B375" s="54" t="s">
        <v>590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591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592</v>
      </c>
      <c r="B379" s="54" t="s">
        <v>593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100</v>
      </c>
      <c r="Y379" s="558">
        <f>IFERROR(IF(X379="",0,CEILING((X379/$H379),1)*$H379),"")</f>
        <v>108</v>
      </c>
      <c r="Z379" s="36">
        <f>IFERROR(IF(Y379=0,"",ROUNDUP(Y379/H379,0)*0.01898),"")</f>
        <v>0.22776000000000002</v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105.76666666666667</v>
      </c>
      <c r="BN379" s="64">
        <f>IFERROR(Y379*I379/H379,"0")</f>
        <v>114.22799999999999</v>
      </c>
      <c r="BO379" s="64">
        <f>IFERROR(1/J379*(X379/H379),"0")</f>
        <v>0.1736111111111111</v>
      </c>
      <c r="BP379" s="64">
        <f>IFERROR(1/J379*(Y379/H379),"0")</f>
        <v>0.1875</v>
      </c>
    </row>
    <row r="380" spans="1:68" ht="27" customHeight="1" x14ac:dyDescent="0.25">
      <c r="A380" s="54" t="s">
        <v>595</v>
      </c>
      <c r="B380" s="54" t="s">
        <v>596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594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11.111111111111111</v>
      </c>
      <c r="Y381" s="559">
        <f>IFERROR(Y379/H379,"0")+IFERROR(Y380/H380,"0")</f>
        <v>12</v>
      </c>
      <c r="Z381" s="559">
        <f>IFERROR(IF(Z379="",0,Z379),"0")+IFERROR(IF(Z380="",0,Z380),"0")</f>
        <v>0.22776000000000002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100</v>
      </c>
      <c r="Y382" s="559">
        <f>IFERROR(SUM(Y379:Y380),"0")</f>
        <v>108</v>
      </c>
      <c r="Z382" s="37"/>
      <c r="AA382" s="560"/>
      <c r="AB382" s="560"/>
      <c r="AC382" s="560"/>
    </row>
    <row r="383" spans="1:68" ht="14.25" customHeight="1" x14ac:dyDescent="0.25">
      <c r="A383" s="572" t="s">
        <v>171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597</v>
      </c>
      <c r="B384" s="54" t="s">
        <v>598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599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600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601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602</v>
      </c>
      <c r="B390" s="54" t="s">
        <v>603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605</v>
      </c>
      <c r="B391" s="54" t="s">
        <v>606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605</v>
      </c>
      <c r="B392" s="54" t="s">
        <v>608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607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609</v>
      </c>
      <c r="B393" s="54" t="s">
        <v>610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611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105</v>
      </c>
      <c r="Y395" s="558">
        <f t="shared" si="52"/>
        <v>105</v>
      </c>
      <c r="Z395" s="36">
        <f t="shared" si="57"/>
        <v>0.251</v>
      </c>
      <c r="AA395" s="56"/>
      <c r="AB395" s="57"/>
      <c r="AC395" s="439" t="s">
        <v>604</v>
      </c>
      <c r="AG395" s="64"/>
      <c r="AJ395" s="68"/>
      <c r="AK395" s="68">
        <v>0</v>
      </c>
      <c r="BB395" s="440" t="s">
        <v>1</v>
      </c>
      <c r="BM395" s="64">
        <f t="shared" si="53"/>
        <v>111.5</v>
      </c>
      <c r="BN395" s="64">
        <f t="shared" si="54"/>
        <v>111.5</v>
      </c>
      <c r="BO395" s="64">
        <f t="shared" si="55"/>
        <v>0.21367521367521369</v>
      </c>
      <c r="BP395" s="64">
        <f t="shared" si="56"/>
        <v>0.21367521367521369</v>
      </c>
    </row>
    <row r="396" spans="1:68" ht="37.5" customHeight="1" x14ac:dyDescent="0.25">
      <c r="A396" s="54" t="s">
        <v>616</v>
      </c>
      <c r="B396" s="54" t="s">
        <v>617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45.5</v>
      </c>
      <c r="Y396" s="558">
        <f t="shared" si="52"/>
        <v>46.2</v>
      </c>
      <c r="Z396" s="36">
        <f t="shared" si="57"/>
        <v>0.11044000000000001</v>
      </c>
      <c r="AA396" s="56"/>
      <c r="AB396" s="57"/>
      <c r="AC396" s="441" t="s">
        <v>618</v>
      </c>
      <c r="AG396" s="64"/>
      <c r="AJ396" s="68"/>
      <c r="AK396" s="68">
        <v>0</v>
      </c>
      <c r="BB396" s="442" t="s">
        <v>1</v>
      </c>
      <c r="BM396" s="64">
        <f t="shared" si="53"/>
        <v>48.316666666666663</v>
      </c>
      <c r="BN396" s="64">
        <f t="shared" si="54"/>
        <v>49.06</v>
      </c>
      <c r="BO396" s="64">
        <f t="shared" si="55"/>
        <v>9.2592592592592587E-2</v>
      </c>
      <c r="BP396" s="64">
        <f t="shared" si="56"/>
        <v>9.401709401709403E-2</v>
      </c>
    </row>
    <row r="397" spans="1:68" ht="27" customHeight="1" x14ac:dyDescent="0.25">
      <c r="A397" s="54" t="s">
        <v>619</v>
      </c>
      <c r="B397" s="54" t="s">
        <v>620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customHeight="1" x14ac:dyDescent="0.25">
      <c r="A399" s="54" t="s">
        <v>625</v>
      </c>
      <c r="B399" s="54" t="s">
        <v>626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621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88.333333333333314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89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0.44677999999999995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185.5</v>
      </c>
      <c r="Y401" s="559">
        <f>IFERROR(SUM(Y390:Y399),"0")</f>
        <v>186.89999999999998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627</v>
      </c>
      <c r="B403" s="54" t="s">
        <v>628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629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630</v>
      </c>
      <c r="B404" s="54" t="s">
        <v>631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633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136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634</v>
      </c>
      <c r="B409" s="54" t="s">
        <v>635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636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637</v>
      </c>
      <c r="B413" s="54" t="s">
        <v>638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10</v>
      </c>
      <c r="Y413" s="558">
        <f>IFERROR(IF(X413="",0,CEILING((X413/$H413),1)*$H413),"")</f>
        <v>10.8</v>
      </c>
      <c r="Z413" s="36">
        <f>IFERROR(IF(Y413=0,"",ROUNDUP(Y413/H413,0)*0.00902),"")</f>
        <v>1.804E-2</v>
      </c>
      <c r="AA413" s="56"/>
      <c r="AB413" s="57"/>
      <c r="AC413" s="455" t="s">
        <v>639</v>
      </c>
      <c r="AG413" s="64"/>
      <c r="AJ413" s="68"/>
      <c r="AK413" s="68">
        <v>0</v>
      </c>
      <c r="BB413" s="456" t="s">
        <v>1</v>
      </c>
      <c r="BM413" s="64">
        <f>IFERROR(X413*I413/H413,"0")</f>
        <v>10.388888888888889</v>
      </c>
      <c r="BN413" s="64">
        <f>IFERROR(Y413*I413/H413,"0")</f>
        <v>11.22</v>
      </c>
      <c r="BO413" s="64">
        <f>IFERROR(1/J413*(X413/H413),"0")</f>
        <v>1.4029180695847361E-2</v>
      </c>
      <c r="BP413" s="64">
        <f>IFERROR(1/J413*(Y413/H413),"0")</f>
        <v>1.5151515151515152E-2</v>
      </c>
    </row>
    <row r="414" spans="1:68" ht="27" customHeight="1" x14ac:dyDescent="0.25">
      <c r="A414" s="54" t="s">
        <v>640</v>
      </c>
      <c r="B414" s="54" t="s">
        <v>641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643</v>
      </c>
      <c r="B415" s="54" t="s">
        <v>644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10.5</v>
      </c>
      <c r="Y416" s="558">
        <f>IFERROR(IF(X416="",0,CEILING((X416/$H416),1)*$H416),"")</f>
        <v>10.5</v>
      </c>
      <c r="Z416" s="36">
        <f>IFERROR(IF(Y416=0,"",ROUNDUP(Y416/H416,0)*0.00502),"")</f>
        <v>2.5100000000000001E-2</v>
      </c>
      <c r="AA416" s="56"/>
      <c r="AB416" s="57"/>
      <c r="AC416" s="461" t="s">
        <v>645</v>
      </c>
      <c r="AG416" s="64"/>
      <c r="AJ416" s="68"/>
      <c r="AK416" s="68">
        <v>0</v>
      </c>
      <c r="BB416" s="462" t="s">
        <v>1</v>
      </c>
      <c r="BM416" s="64">
        <f>IFERROR(X416*I416/H416,"0")</f>
        <v>11.149999999999999</v>
      </c>
      <c r="BN416" s="64">
        <f>IFERROR(Y416*I416/H416,"0")</f>
        <v>11.149999999999999</v>
      </c>
      <c r="BO416" s="64">
        <f>IFERROR(1/J416*(X416/H416),"0")</f>
        <v>2.1367521367521368E-2</v>
      </c>
      <c r="BP416" s="64">
        <f>IFERROR(1/J416*(Y416/H416),"0")</f>
        <v>2.1367521367521368E-2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6.8518518518518512</v>
      </c>
      <c r="Y417" s="559">
        <f>IFERROR(Y413/H413,"0")+IFERROR(Y414/H414,"0")+IFERROR(Y415/H415,"0")+IFERROR(Y416/H416,"0")</f>
        <v>7</v>
      </c>
      <c r="Z417" s="559">
        <f>IFERROR(IF(Z413="",0,Z413),"0")+IFERROR(IF(Z414="",0,Z414),"0")+IFERROR(IF(Z415="",0,Z415),"0")+IFERROR(IF(Z416="",0,Z416),"0")</f>
        <v>4.3139999999999998E-2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20.5</v>
      </c>
      <c r="Y418" s="559">
        <f>IFERROR(SUM(Y413:Y416),"0")</f>
        <v>21.3</v>
      </c>
      <c r="Z418" s="37"/>
      <c r="AA418" s="560"/>
      <c r="AB418" s="560"/>
      <c r="AC418" s="560"/>
    </row>
    <row r="419" spans="1:68" ht="16.5" customHeight="1" x14ac:dyDescent="0.25">
      <c r="A419" s="580" t="s">
        <v>648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649</v>
      </c>
      <c r="B421" s="54" t="s">
        <v>650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20</v>
      </c>
      <c r="Y421" s="558">
        <f>IFERROR(IF(X421="",0,CEILING((X421/$H421),1)*$H421),"")</f>
        <v>20.399999999999999</v>
      </c>
      <c r="Z421" s="36">
        <f>IFERROR(IF(Y421=0,"",ROUNDUP(Y421/H421,0)*0.00651),"")</f>
        <v>0.11067</v>
      </c>
      <c r="AA421" s="56"/>
      <c r="AB421" s="57"/>
      <c r="AC421" s="463" t="s">
        <v>651</v>
      </c>
      <c r="AG421" s="64"/>
      <c r="AJ421" s="68"/>
      <c r="AK421" s="68">
        <v>0</v>
      </c>
      <c r="BB421" s="464" t="s">
        <v>1</v>
      </c>
      <c r="BM421" s="64">
        <f>IFERROR(X421*I421/H421,"0")</f>
        <v>35</v>
      </c>
      <c r="BN421" s="64">
        <f>IFERROR(Y421*I421/H421,"0")</f>
        <v>35.699999999999996</v>
      </c>
      <c r="BO421" s="64">
        <f>IFERROR(1/J421*(X421/H421),"0")</f>
        <v>9.1575091575091583E-2</v>
      </c>
      <c r="BP421" s="64">
        <f>IFERROR(1/J421*(Y421/H421),"0")</f>
        <v>9.3406593406593408E-2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16.666666666666668</v>
      </c>
      <c r="Y422" s="559">
        <f>IFERROR(Y421/H421,"0")</f>
        <v>17</v>
      </c>
      <c r="Z422" s="559">
        <f>IFERROR(IF(Z421="",0,Z421),"0")</f>
        <v>0.11067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20</v>
      </c>
      <c r="Y423" s="559">
        <f>IFERROR(SUM(Y421:Y421),"0")</f>
        <v>20.399999999999999</v>
      </c>
      <c r="Z423" s="37"/>
      <c r="AA423" s="560"/>
      <c r="AB423" s="560"/>
      <c r="AC423" s="560"/>
    </row>
    <row r="424" spans="1:68" ht="16.5" customHeight="1" x14ac:dyDescent="0.25">
      <c r="A424" s="580" t="s">
        <v>652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653</v>
      </c>
      <c r="B426" s="54" t="s">
        <v>654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655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656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656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657</v>
      </c>
      <c r="B432" s="54" t="s">
        <v>658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30</v>
      </c>
      <c r="Y432" s="558">
        <f t="shared" ref="Y432:Y445" si="58">IFERROR(IF(X432="",0,CEILING((X432/$H432),1)*$H432),"")</f>
        <v>31.68</v>
      </c>
      <c r="Z432" s="36">
        <f t="shared" ref="Z432:Z438" si="59">IFERROR(IF(Y432=0,"",ROUNDUP(Y432/H432,0)*0.01196),"")</f>
        <v>7.1760000000000004E-2</v>
      </c>
      <c r="AA432" s="56"/>
      <c r="AB432" s="57"/>
      <c r="AC432" s="467" t="s">
        <v>659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32.04545454545454</v>
      </c>
      <c r="BN432" s="64">
        <f t="shared" ref="BN432:BN445" si="61">IFERROR(Y432*I432/H432,"0")</f>
        <v>33.839999999999996</v>
      </c>
      <c r="BO432" s="64">
        <f t="shared" ref="BO432:BO445" si="62">IFERROR(1/J432*(X432/H432),"0")</f>
        <v>5.4632867132867136E-2</v>
      </c>
      <c r="BP432" s="64">
        <f t="shared" ref="BP432:BP445" si="63">IFERROR(1/J432*(Y432/H432),"0")</f>
        <v>5.7692307692307696E-2</v>
      </c>
    </row>
    <row r="433" spans="1:68" ht="27" customHeight="1" x14ac:dyDescent="0.25">
      <c r="A433" s="54" t="s">
        <v>660</v>
      </c>
      <c r="B433" s="54" t="s">
        <v>661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663</v>
      </c>
      <c r="B434" s="54" t="s">
        <v>664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150</v>
      </c>
      <c r="Y434" s="558">
        <f t="shared" si="58"/>
        <v>153.12</v>
      </c>
      <c r="Z434" s="36">
        <f t="shared" si="59"/>
        <v>0.34683999999999998</v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160.22727272727272</v>
      </c>
      <c r="BN434" s="64">
        <f t="shared" si="61"/>
        <v>163.56</v>
      </c>
      <c r="BO434" s="64">
        <f t="shared" si="62"/>
        <v>0.27316433566433568</v>
      </c>
      <c r="BP434" s="64">
        <f t="shared" si="63"/>
        <v>0.27884615384615385</v>
      </c>
    </row>
    <row r="435" spans="1:68" ht="27" customHeight="1" x14ac:dyDescent="0.25">
      <c r="A435" s="54" t="s">
        <v>666</v>
      </c>
      <c r="B435" s="54" t="s">
        <v>667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668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669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670</v>
      </c>
      <c r="B436" s="54" t="s">
        <v>671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120</v>
      </c>
      <c r="Y437" s="558">
        <f t="shared" si="58"/>
        <v>121.44000000000001</v>
      </c>
      <c r="Z437" s="36">
        <f t="shared" si="59"/>
        <v>0.27507999999999999</v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128.18181818181816</v>
      </c>
      <c r="BN437" s="64">
        <f t="shared" si="61"/>
        <v>129.72</v>
      </c>
      <c r="BO437" s="64">
        <f t="shared" si="62"/>
        <v>0.21853146853146854</v>
      </c>
      <c r="BP437" s="64">
        <f t="shared" si="63"/>
        <v>0.22115384615384617</v>
      </c>
    </row>
    <row r="438" spans="1:68" ht="16.5" customHeight="1" x14ac:dyDescent="0.25">
      <c r="A438" s="54" t="s">
        <v>676</v>
      </c>
      <c r="B438" s="54" t="s">
        <v>677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679</v>
      </c>
      <c r="B439" s="54" t="s">
        <v>680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72</v>
      </c>
      <c r="Y440" s="558">
        <f t="shared" si="58"/>
        <v>72</v>
      </c>
      <c r="Z440" s="36">
        <f>IFERROR(IF(Y440=0,"",ROUNDUP(Y440/H440,0)*0.00902),"")</f>
        <v>0.1353</v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60"/>
        <v>103.95</v>
      </c>
      <c r="BN440" s="64">
        <f t="shared" si="61"/>
        <v>103.95</v>
      </c>
      <c r="BO440" s="64">
        <f t="shared" si="62"/>
        <v>0.11363636363636365</v>
      </c>
      <c r="BP440" s="64">
        <f t="shared" si="63"/>
        <v>0.11363636363636365</v>
      </c>
    </row>
    <row r="441" spans="1:68" ht="27" customHeight="1" x14ac:dyDescent="0.25">
      <c r="A441" s="54" t="s">
        <v>683</v>
      </c>
      <c r="B441" s="54" t="s">
        <v>684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685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669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132</v>
      </c>
      <c r="Y444" s="558">
        <f t="shared" si="58"/>
        <v>133.20000000000002</v>
      </c>
      <c r="Z444" s="36">
        <f>IFERROR(IF(Y444=0,"",ROUNDUP(Y444/H444,0)*0.00902),"")</f>
        <v>0.33374000000000004</v>
      </c>
      <c r="AA444" s="56"/>
      <c r="AB444" s="57"/>
      <c r="AC444" s="491" t="s">
        <v>675</v>
      </c>
      <c r="AG444" s="64"/>
      <c r="AJ444" s="68"/>
      <c r="AK444" s="68">
        <v>0</v>
      </c>
      <c r="BB444" s="492" t="s">
        <v>1</v>
      </c>
      <c r="BM444" s="64">
        <f t="shared" si="60"/>
        <v>139.69999999999999</v>
      </c>
      <c r="BN444" s="64">
        <f t="shared" si="61"/>
        <v>140.97000000000003</v>
      </c>
      <c r="BO444" s="64">
        <f t="shared" si="62"/>
        <v>0.27777777777777779</v>
      </c>
      <c r="BP444" s="64">
        <f t="shared" si="63"/>
        <v>0.28030303030303039</v>
      </c>
    </row>
    <row r="445" spans="1:68" ht="27" customHeight="1" x14ac:dyDescent="0.25">
      <c r="A445" s="54" t="s">
        <v>690</v>
      </c>
      <c r="B445" s="54" t="s">
        <v>692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675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108.48484848484847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110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1.16272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504</v>
      </c>
      <c r="Y447" s="559">
        <f>IFERROR(SUM(Y432:Y445),"0")</f>
        <v>511.44000000000005</v>
      </c>
      <c r="Z447" s="37"/>
      <c r="AA447" s="560"/>
      <c r="AB447" s="560"/>
      <c r="AC447" s="560"/>
    </row>
    <row r="448" spans="1:68" ht="14.25" customHeight="1" x14ac:dyDescent="0.25">
      <c r="A448" s="572" t="s">
        <v>136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693</v>
      </c>
      <c r="B449" s="54" t="s">
        <v>694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150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695</v>
      </c>
      <c r="AG449" s="64"/>
      <c r="AJ449" s="68"/>
      <c r="AK449" s="68">
        <v>0</v>
      </c>
      <c r="BB449" s="496" t="s">
        <v>1</v>
      </c>
      <c r="BM449" s="64">
        <f>IFERROR(X449*I449/H449,"0")</f>
        <v>160.22727272727272</v>
      </c>
      <c r="BN449" s="64">
        <f>IFERROR(Y449*I449/H449,"0")</f>
        <v>163.56</v>
      </c>
      <c r="BO449" s="64">
        <f>IFERROR(1/J449*(X449/H449),"0")</f>
        <v>0.27316433566433568</v>
      </c>
      <c r="BP449" s="64">
        <f>IFERROR(1/J449*(Y449/H449),"0")</f>
        <v>0.27884615384615385</v>
      </c>
    </row>
    <row r="450" spans="1:68" ht="16.5" customHeight="1" x14ac:dyDescent="0.25">
      <c r="A450" s="54" t="s">
        <v>696</v>
      </c>
      <c r="B450" s="54" t="s">
        <v>697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695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698</v>
      </c>
      <c r="B451" s="54" t="s">
        <v>699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695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28.409090909090907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150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700</v>
      </c>
      <c r="B455" s="54" t="s">
        <v>701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50</v>
      </c>
      <c r="Y455" s="558">
        <f t="shared" ref="Y455:Y461" si="64">IFERROR(IF(X455="",0,CEILING((X455/$H455),1)*$H455),"")</f>
        <v>52.800000000000004</v>
      </c>
      <c r="Z455" s="36">
        <f>IFERROR(IF(Y455=0,"",ROUNDUP(Y455/H455,0)*0.01196),"")</f>
        <v>0.1196</v>
      </c>
      <c r="AA455" s="56"/>
      <c r="AB455" s="57"/>
      <c r="AC455" s="501" t="s">
        <v>702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53.409090909090907</v>
      </c>
      <c r="BN455" s="64">
        <f t="shared" ref="BN455:BN461" si="66">IFERROR(Y455*I455/H455,"0")</f>
        <v>56.400000000000006</v>
      </c>
      <c r="BO455" s="64">
        <f t="shared" ref="BO455:BO461" si="67">IFERROR(1/J455*(X455/H455),"0")</f>
        <v>9.1054778554778545E-2</v>
      </c>
      <c r="BP455" s="64">
        <f t="shared" ref="BP455:BP461" si="68">IFERROR(1/J455*(Y455/H455),"0")</f>
        <v>9.6153846153846159E-2</v>
      </c>
    </row>
    <row r="456" spans="1:68" ht="27" customHeight="1" x14ac:dyDescent="0.25">
      <c r="A456" s="54" t="s">
        <v>703</v>
      </c>
      <c r="B456" s="54" t="s">
        <v>704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706</v>
      </c>
      <c r="B457" s="54" t="s">
        <v>707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60</v>
      </c>
      <c r="Y457" s="558">
        <f t="shared" si="64"/>
        <v>63.36</v>
      </c>
      <c r="Z457" s="36">
        <f>IFERROR(IF(Y457=0,"",ROUNDUP(Y457/H457,0)*0.01196),"")</f>
        <v>0.14352000000000001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64.090909090909079</v>
      </c>
      <c r="BN457" s="64">
        <f t="shared" si="66"/>
        <v>67.679999999999993</v>
      </c>
      <c r="BO457" s="64">
        <f t="shared" si="67"/>
        <v>0.10926573426573427</v>
      </c>
      <c r="BP457" s="64">
        <f t="shared" si="68"/>
        <v>0.11538461538461539</v>
      </c>
    </row>
    <row r="458" spans="1:68" ht="27" customHeight="1" x14ac:dyDescent="0.25">
      <c r="A458" s="54" t="s">
        <v>709</v>
      </c>
      <c r="B458" s="54" t="s">
        <v>710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702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709</v>
      </c>
      <c r="B459" s="54" t="s">
        <v>711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60</v>
      </c>
      <c r="Y459" s="558">
        <f t="shared" si="64"/>
        <v>62.4</v>
      </c>
      <c r="Z459" s="36">
        <f>IFERROR(IF(Y459=0,"",ROUNDUP(Y459/H459,0)*0.00902),"")</f>
        <v>0.11726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si="65"/>
        <v>86.625</v>
      </c>
      <c r="BN459" s="64">
        <f t="shared" si="66"/>
        <v>90.089999999999989</v>
      </c>
      <c r="BO459" s="64">
        <f t="shared" si="67"/>
        <v>9.4696969696969696E-2</v>
      </c>
      <c r="BP459" s="64">
        <f t="shared" si="68"/>
        <v>9.8484848484848481E-2</v>
      </c>
    </row>
    <row r="460" spans="1:68" ht="27" customHeight="1" x14ac:dyDescent="0.25">
      <c r="A460" s="54" t="s">
        <v>712</v>
      </c>
      <c r="B460" s="54" t="s">
        <v>713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18</v>
      </c>
      <c r="Y460" s="558">
        <f t="shared" si="64"/>
        <v>19.2</v>
      </c>
      <c r="Z460" s="36">
        <f>IFERROR(IF(Y460=0,"",ROUNDUP(Y460/H460,0)*0.00902),"")</f>
        <v>3.6080000000000001E-2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25.087500000000002</v>
      </c>
      <c r="BN460" s="64">
        <f t="shared" si="66"/>
        <v>26.76</v>
      </c>
      <c r="BO460" s="64">
        <f t="shared" si="67"/>
        <v>2.8409090909090912E-2</v>
      </c>
      <c r="BP460" s="64">
        <f t="shared" si="68"/>
        <v>3.0303030303030304E-2</v>
      </c>
    </row>
    <row r="461" spans="1:68" ht="27" customHeight="1" x14ac:dyDescent="0.25">
      <c r="A461" s="54" t="s">
        <v>714</v>
      </c>
      <c r="B461" s="54" t="s">
        <v>715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126</v>
      </c>
      <c r="Y461" s="558">
        <f t="shared" si="64"/>
        <v>129.6</v>
      </c>
      <c r="Z461" s="36">
        <f>IFERROR(IF(Y461=0,"",ROUNDUP(Y461/H461,0)*0.00902),"")</f>
        <v>0.24354000000000001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175.61250000000001</v>
      </c>
      <c r="BN461" s="64">
        <f t="shared" si="66"/>
        <v>180.63</v>
      </c>
      <c r="BO461" s="64">
        <f t="shared" si="67"/>
        <v>0.19886363636363638</v>
      </c>
      <c r="BP461" s="64">
        <f t="shared" si="68"/>
        <v>0.20454545454545456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70.909090909090907</v>
      </c>
      <c r="Y462" s="559">
        <f>IFERROR(Y455/H455,"0")+IFERROR(Y456/H456,"0")+IFERROR(Y457/H457,"0")+IFERROR(Y458/H458,"0")+IFERROR(Y459/H459,"0")+IFERROR(Y460/H460,"0")+IFERROR(Y461/H461,"0")</f>
        <v>74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0.75568000000000002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354</v>
      </c>
      <c r="Y463" s="559">
        <f>IFERROR(SUM(Y455:Y461),"0")</f>
        <v>369.6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716</v>
      </c>
      <c r="B465" s="54" t="s">
        <v>717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718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719</v>
      </c>
      <c r="B466" s="54" t="s">
        <v>720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722</v>
      </c>
      <c r="B467" s="54" t="s">
        <v>723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725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725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726</v>
      </c>
      <c r="B473" s="54" t="s">
        <v>727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728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729</v>
      </c>
      <c r="B474" s="54" t="s">
        <v>730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728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136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739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740</v>
      </c>
      <c r="B481" s="54" t="s">
        <v>741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742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743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744</v>
      </c>
      <c r="B482" s="54" t="s">
        <v>745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747</v>
      </c>
      <c r="B486" s="54" t="s">
        <v>748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68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749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750</v>
      </c>
      <c r="B487" s="54" t="s">
        <v>751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753</v>
      </c>
      <c r="B491" s="54" t="s">
        <v>754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1300</v>
      </c>
      <c r="Y491" s="558">
        <f>IFERROR(IF(X491="",0,CEILING((X491/$H491),1)*$H491),"")</f>
        <v>1305</v>
      </c>
      <c r="Z491" s="36">
        <f>IFERROR(IF(Y491=0,"",ROUNDUP(Y491/H491,0)*0.01898),"")</f>
        <v>2.7521</v>
      </c>
      <c r="AA491" s="56"/>
      <c r="AB491" s="57"/>
      <c r="AC491" s="539" t="s">
        <v>755</v>
      </c>
      <c r="AG491" s="64"/>
      <c r="AJ491" s="68"/>
      <c r="AK491" s="68">
        <v>0</v>
      </c>
      <c r="BB491" s="540" t="s">
        <v>1</v>
      </c>
      <c r="BM491" s="64">
        <f>IFERROR(X491*I491/H491,"0")</f>
        <v>1374.9666666666667</v>
      </c>
      <c r="BN491" s="64">
        <f>IFERROR(Y491*I491/H491,"0")</f>
        <v>1380.2550000000001</v>
      </c>
      <c r="BO491" s="64">
        <f>IFERROR(1/J491*(X491/H491),"0")</f>
        <v>2.2569444444444446</v>
      </c>
      <c r="BP491" s="64">
        <f>IFERROR(1/J491*(Y491/H491),"0")</f>
        <v>2.265625</v>
      </c>
    </row>
    <row r="492" spans="1:68" ht="27" customHeight="1" x14ac:dyDescent="0.25">
      <c r="A492" s="54" t="s">
        <v>756</v>
      </c>
      <c r="B492" s="54" t="s">
        <v>757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144.44444444444446</v>
      </c>
      <c r="Y493" s="559">
        <f>IFERROR(Y491/H491,"0")+IFERROR(Y492/H492,"0")</f>
        <v>145</v>
      </c>
      <c r="Z493" s="559">
        <f>IFERROR(IF(Z491="",0,Z491),"0")+IFERROR(IF(Z492="",0,Z492),"0")</f>
        <v>2.7521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1300</v>
      </c>
      <c r="Y494" s="559">
        <f>IFERROR(SUM(Y491:Y492),"0")</f>
        <v>1305</v>
      </c>
      <c r="Z494" s="37"/>
      <c r="AA494" s="560"/>
      <c r="AB494" s="560"/>
      <c r="AC494" s="560"/>
    </row>
    <row r="495" spans="1:68" ht="14.25" customHeight="1" x14ac:dyDescent="0.25">
      <c r="A495" s="572" t="s">
        <v>171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758</v>
      </c>
      <c r="B496" s="54" t="s">
        <v>759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760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761</v>
      </c>
      <c r="B497" s="54" t="s">
        <v>762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764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136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765</v>
      </c>
      <c r="B502" s="54" t="s">
        <v>766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767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768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769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17029.099999999999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17217.87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770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18175.948714749491</v>
      </c>
      <c r="Y506" s="559">
        <f>IFERROR(SUM(BN22:BN502),"0")</f>
        <v>18378.060000000001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771</v>
      </c>
      <c r="Q507" s="606"/>
      <c r="R507" s="606"/>
      <c r="S507" s="606"/>
      <c r="T507" s="606"/>
      <c r="U507" s="606"/>
      <c r="V507" s="607"/>
      <c r="W507" s="37" t="s">
        <v>772</v>
      </c>
      <c r="X507" s="38">
        <f>ROUNDUP(SUM(BO22:BO502),0)</f>
        <v>31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773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18950.948714749491</v>
      </c>
      <c r="Y508" s="559">
        <f>GrossWeightTotalR+PalletQtyTotalR*25</f>
        <v>19178.060000000001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774</v>
      </c>
      <c r="Q509" s="606"/>
      <c r="R509" s="606"/>
      <c r="S509" s="606"/>
      <c r="T509" s="606"/>
      <c r="U509" s="606"/>
      <c r="V509" s="607"/>
      <c r="W509" s="37" t="s">
        <v>772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3800.2563363626577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3834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775</v>
      </c>
      <c r="Q510" s="606"/>
      <c r="R510" s="606"/>
      <c r="S510" s="606"/>
      <c r="T510" s="606"/>
      <c r="U510" s="606"/>
      <c r="V510" s="607"/>
      <c r="W510" s="39" t="s">
        <v>776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36.049969999999995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777</v>
      </c>
      <c r="B512" s="554" t="s">
        <v>63</v>
      </c>
      <c r="C512" s="578" t="s">
        <v>100</v>
      </c>
      <c r="D512" s="695"/>
      <c r="E512" s="695"/>
      <c r="F512" s="695"/>
      <c r="G512" s="695"/>
      <c r="H512" s="595"/>
      <c r="I512" s="578" t="s">
        <v>257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545</v>
      </c>
      <c r="U512" s="595"/>
      <c r="V512" s="578" t="s">
        <v>600</v>
      </c>
      <c r="W512" s="695"/>
      <c r="X512" s="695"/>
      <c r="Y512" s="595"/>
      <c r="Z512" s="554" t="s">
        <v>656</v>
      </c>
      <c r="AA512" s="578" t="s">
        <v>725</v>
      </c>
      <c r="AB512" s="595"/>
      <c r="AC512" s="52"/>
      <c r="AF512" s="555"/>
    </row>
    <row r="513" spans="1:32" ht="14.25" customHeight="1" thickTop="1" x14ac:dyDescent="0.2">
      <c r="A513" s="587" t="s">
        <v>778</v>
      </c>
      <c r="B513" s="578" t="s">
        <v>63</v>
      </c>
      <c r="C513" s="578" t="s">
        <v>101</v>
      </c>
      <c r="D513" s="578" t="s">
        <v>118</v>
      </c>
      <c r="E513" s="578" t="s">
        <v>178</v>
      </c>
      <c r="F513" s="578" t="s">
        <v>200</v>
      </c>
      <c r="G513" s="578" t="s">
        <v>233</v>
      </c>
      <c r="H513" s="578" t="s">
        <v>100</v>
      </c>
      <c r="I513" s="578" t="s">
        <v>258</v>
      </c>
      <c r="J513" s="578" t="s">
        <v>298</v>
      </c>
      <c r="K513" s="578" t="s">
        <v>359</v>
      </c>
      <c r="L513" s="578" t="s">
        <v>399</v>
      </c>
      <c r="M513" s="578" t="s">
        <v>415</v>
      </c>
      <c r="N513" s="555"/>
      <c r="O513" s="578" t="s">
        <v>429</v>
      </c>
      <c r="P513" s="578" t="s">
        <v>439</v>
      </c>
      <c r="Q513" s="578" t="s">
        <v>446</v>
      </c>
      <c r="R513" s="578" t="s">
        <v>451</v>
      </c>
      <c r="S513" s="578" t="s">
        <v>535</v>
      </c>
      <c r="T513" s="578" t="s">
        <v>546</v>
      </c>
      <c r="U513" s="578" t="s">
        <v>580</v>
      </c>
      <c r="V513" s="578" t="s">
        <v>601</v>
      </c>
      <c r="W513" s="578" t="s">
        <v>633</v>
      </c>
      <c r="X513" s="578" t="s">
        <v>648</v>
      </c>
      <c r="Y513" s="578" t="s">
        <v>652</v>
      </c>
      <c r="Z513" s="578" t="s">
        <v>656</v>
      </c>
      <c r="AA513" s="578" t="s">
        <v>725</v>
      </c>
      <c r="AB513" s="578" t="s">
        <v>764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779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409.6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628.19999999999993</v>
      </c>
      <c r="E515" s="46">
        <f>IFERROR(Y89*1,"0")+IFERROR(Y90*1,"0")+IFERROR(Y91*1,"0")+IFERROR(Y95*1,"0")+IFERROR(Y96*1,"0")+IFERROR(Y97*1,"0")+IFERROR(Y98*1,"0")+IFERROR(Y99*1,"0")</f>
        <v>1132.2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1336.32</v>
      </c>
      <c r="G515" s="46">
        <f>IFERROR(Y130*1,"0")+IFERROR(Y131*1,"0")+IFERROR(Y135*1,"0")+IFERROR(Y136*1,"0")+IFERROR(Y140*1,"0")+IFERROR(Y141*1,"0")</f>
        <v>111.2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932.40000000000009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2258.6999999999998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288.23999999999995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340.8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898.05</v>
      </c>
      <c r="S515" s="46">
        <f>IFERROR(Y336*1,"0")+IFERROR(Y337*1,"0")+IFERROR(Y338*1,"0")</f>
        <v>1016.4000000000001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5130</v>
      </c>
      <c r="U515" s="46">
        <f>IFERROR(Y369*1,"0")+IFERROR(Y370*1,"0")+IFERROR(Y371*1,"0")+IFERROR(Y375*1,"0")+IFERROR(Y379*1,"0")+IFERROR(Y380*1,"0")+IFERROR(Y384*1,"0")</f>
        <v>168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186.89999999999998</v>
      </c>
      <c r="W515" s="46">
        <f>IFERROR(Y409*1,"0")+IFERROR(Y413*1,"0")+IFERROR(Y414*1,"0")+IFERROR(Y415*1,"0")+IFERROR(Y416*1,"0")</f>
        <v>21.3</v>
      </c>
      <c r="X515" s="46">
        <f>IFERROR(Y421*1,"0")</f>
        <v>20.399999999999999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1034.1600000000001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1305</v>
      </c>
      <c r="AB515" s="46">
        <f>IFERROR(Y502*1,"0")</f>
        <v>0</v>
      </c>
      <c r="AC515" s="52"/>
      <c r="AF515" s="555"/>
    </row>
  </sheetData>
  <sheetProtection algorithmName="SHA-512" hashValue="EwpMD4P7YxJoMulxNQ6wrLysGrhwcue+9lQc98ChJkWU5yhQbYvMJtjrUq7rEYOu/tcBvsWNk6NiDV+TDM2ABw==" saltValue="vBz6gMgB860aAqJP6RWvo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780</v>
      </c>
      <c r="H1" s="52"/>
    </row>
    <row r="3" spans="2:8" x14ac:dyDescent="0.2">
      <c r="B3" s="47" t="s">
        <v>781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782</v>
      </c>
      <c r="D6" s="47" t="s">
        <v>783</v>
      </c>
      <c r="E6" s="47"/>
    </row>
    <row r="8" spans="2:8" x14ac:dyDescent="0.2">
      <c r="B8" s="47" t="s">
        <v>19</v>
      </c>
      <c r="C8" s="47" t="s">
        <v>782</v>
      </c>
      <c r="D8" s="47"/>
      <c r="E8" s="47"/>
    </row>
    <row r="10" spans="2:8" x14ac:dyDescent="0.2">
      <c r="B10" s="47" t="s">
        <v>784</v>
      </c>
      <c r="C10" s="47"/>
      <c r="D10" s="47"/>
      <c r="E10" s="47"/>
    </row>
    <row r="11" spans="2:8" x14ac:dyDescent="0.2">
      <c r="B11" s="47" t="s">
        <v>785</v>
      </c>
      <c r="C11" s="47"/>
      <c r="D11" s="47"/>
      <c r="E11" s="47"/>
    </row>
    <row r="12" spans="2:8" x14ac:dyDescent="0.2">
      <c r="B12" s="47" t="s">
        <v>786</v>
      </c>
      <c r="C12" s="47"/>
      <c r="D12" s="47"/>
      <c r="E12" s="47"/>
    </row>
    <row r="13" spans="2:8" x14ac:dyDescent="0.2">
      <c r="B13" s="47" t="s">
        <v>787</v>
      </c>
      <c r="C13" s="47"/>
      <c r="D13" s="47"/>
      <c r="E13" s="47"/>
    </row>
    <row r="14" spans="2:8" x14ac:dyDescent="0.2">
      <c r="B14" s="47" t="s">
        <v>788</v>
      </c>
      <c r="C14" s="47"/>
      <c r="D14" s="47"/>
      <c r="E14" s="47"/>
    </row>
    <row r="15" spans="2:8" x14ac:dyDescent="0.2">
      <c r="B15" s="47" t="s">
        <v>789</v>
      </c>
      <c r="C15" s="47"/>
      <c r="D15" s="47"/>
      <c r="E15" s="47"/>
    </row>
    <row r="16" spans="2:8" x14ac:dyDescent="0.2">
      <c r="B16" s="47" t="s">
        <v>790</v>
      </c>
      <c r="C16" s="47"/>
      <c r="D16" s="47"/>
      <c r="E16" s="47"/>
    </row>
    <row r="17" spans="2:5" x14ac:dyDescent="0.2">
      <c r="B17" s="47" t="s">
        <v>791</v>
      </c>
      <c r="C17" s="47"/>
      <c r="D17" s="47"/>
      <c r="E17" s="47"/>
    </row>
    <row r="18" spans="2:5" x14ac:dyDescent="0.2">
      <c r="B18" s="47" t="s">
        <v>792</v>
      </c>
      <c r="C18" s="47"/>
      <c r="D18" s="47"/>
      <c r="E18" s="47"/>
    </row>
    <row r="19" spans="2:5" x14ac:dyDescent="0.2">
      <c r="B19" s="47" t="s">
        <v>793</v>
      </c>
      <c r="C19" s="47"/>
      <c r="D19" s="47"/>
      <c r="E19" s="47"/>
    </row>
    <row r="20" spans="2:5" x14ac:dyDescent="0.2">
      <c r="B20" s="47" t="s">
        <v>794</v>
      </c>
      <c r="C20" s="47"/>
      <c r="D20" s="47"/>
      <c r="E20" s="47"/>
    </row>
  </sheetData>
  <sheetProtection algorithmName="SHA-512" hashValue="NT1S4Q86RpqwtwLl43aG4IRMNYqbtPGeKCZoDvVp8gm7REX1+VfndQ1+Uemtfo/moMwldIiiytTqZ6qXPkVPlg==" saltValue="WTc2RprshZNPhrUvLqR7A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2025-08-22T08:09:43Z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