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Simf\"/>
    </mc:Choice>
  </mc:AlternateContent>
  <xr:revisionPtr revIDLastSave="0" documentId="13_ncr:1_{40A461D1-E3C2-40DE-A31C-D328A523578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15" i="1" l="1"/>
  <c r="X504" i="1"/>
  <c r="X503" i="1"/>
  <c r="BO502" i="1"/>
  <c r="BM502" i="1"/>
  <c r="Y502" i="1"/>
  <c r="X499" i="1"/>
  <c r="Y498" i="1"/>
  <c r="X498" i="1"/>
  <c r="BP497" i="1"/>
  <c r="BO497" i="1"/>
  <c r="BN497" i="1"/>
  <c r="BM497" i="1"/>
  <c r="Z497" i="1"/>
  <c r="Y497" i="1"/>
  <c r="P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Y493" i="1" s="1"/>
  <c r="P491" i="1"/>
  <c r="X489" i="1"/>
  <c r="X488" i="1"/>
  <c r="BP487" i="1"/>
  <c r="BO487" i="1"/>
  <c r="BN487" i="1"/>
  <c r="BM487" i="1"/>
  <c r="Z487" i="1"/>
  <c r="Y487" i="1"/>
  <c r="P487" i="1"/>
  <c r="BO486" i="1"/>
  <c r="BM486" i="1"/>
  <c r="Y486" i="1"/>
  <c r="P486" i="1"/>
  <c r="X484" i="1"/>
  <c r="X483" i="1"/>
  <c r="BO482" i="1"/>
  <c r="BM482" i="1"/>
  <c r="Y482" i="1"/>
  <c r="P482" i="1"/>
  <c r="BP481" i="1"/>
  <c r="BO481" i="1"/>
  <c r="BN481" i="1"/>
  <c r="BM481" i="1"/>
  <c r="Z481" i="1"/>
  <c r="Y481" i="1"/>
  <c r="BP480" i="1"/>
  <c r="BO480" i="1"/>
  <c r="BN480" i="1"/>
  <c r="BM480" i="1"/>
  <c r="Z480" i="1"/>
  <c r="Y480" i="1"/>
  <c r="P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P473" i="1"/>
  <c r="X469" i="1"/>
  <c r="X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X453" i="1"/>
  <c r="X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X428" i="1"/>
  <c r="Y427" i="1"/>
  <c r="X427" i="1"/>
  <c r="BP426" i="1"/>
  <c r="BO426" i="1"/>
  <c r="BN426" i="1"/>
  <c r="BM426" i="1"/>
  <c r="Z426" i="1"/>
  <c r="Z427" i="1" s="1"/>
  <c r="Y426" i="1"/>
  <c r="Y515" i="1" s="1"/>
  <c r="P426" i="1"/>
  <c r="X423" i="1"/>
  <c r="Y422" i="1"/>
  <c r="X422" i="1"/>
  <c r="BP421" i="1"/>
  <c r="BO421" i="1"/>
  <c r="BN421" i="1"/>
  <c r="BM421" i="1"/>
  <c r="Z421" i="1"/>
  <c r="Z422" i="1" s="1"/>
  <c r="Y421" i="1"/>
  <c r="X515" i="1" s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X411" i="1"/>
  <c r="X410" i="1"/>
  <c r="BO409" i="1"/>
  <c r="BM409" i="1"/>
  <c r="Y409" i="1"/>
  <c r="P409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Y381" i="1" s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X366" i="1"/>
  <c r="Y365" i="1"/>
  <c r="X365" i="1"/>
  <c r="BP364" i="1"/>
  <c r="BO364" i="1"/>
  <c r="BN364" i="1"/>
  <c r="BM364" i="1"/>
  <c r="Z364" i="1"/>
  <c r="Z365" i="1" s="1"/>
  <c r="Y364" i="1"/>
  <c r="Y366" i="1" s="1"/>
  <c r="P364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BP354" i="1"/>
  <c r="BO354" i="1"/>
  <c r="BN354" i="1"/>
  <c r="BM354" i="1"/>
  <c r="Z354" i="1"/>
  <c r="Y354" i="1"/>
  <c r="Y356" i="1" s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X340" i="1"/>
  <c r="Y339" i="1"/>
  <c r="X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S515" i="1" s="1"/>
  <c r="P336" i="1"/>
  <c r="X333" i="1"/>
  <c r="X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X327" i="1"/>
  <c r="Y326" i="1"/>
  <c r="X326" i="1"/>
  <c r="BP325" i="1"/>
  <c r="BO325" i="1"/>
  <c r="BN325" i="1"/>
  <c r="BM325" i="1"/>
  <c r="Z325" i="1"/>
  <c r="Y325" i="1"/>
  <c r="P325" i="1"/>
  <c r="BO324" i="1"/>
  <c r="BM324" i="1"/>
  <c r="Y324" i="1"/>
  <c r="P324" i="1"/>
  <c r="BP323" i="1"/>
  <c r="BO323" i="1"/>
  <c r="BN323" i="1"/>
  <c r="BM323" i="1"/>
  <c r="Z323" i="1"/>
  <c r="Y323" i="1"/>
  <c r="BP322" i="1"/>
  <c r="BO322" i="1"/>
  <c r="BN322" i="1"/>
  <c r="BM322" i="1"/>
  <c r="Z322" i="1"/>
  <c r="Y322" i="1"/>
  <c r="Y327" i="1" s="1"/>
  <c r="X320" i="1"/>
  <c r="X319" i="1"/>
  <c r="BO318" i="1"/>
  <c r="BM318" i="1"/>
  <c r="Y318" i="1"/>
  <c r="P318" i="1"/>
  <c r="BP317" i="1"/>
  <c r="BO317" i="1"/>
  <c r="BN317" i="1"/>
  <c r="BM317" i="1"/>
  <c r="Z317" i="1"/>
  <c r="Y317" i="1"/>
  <c r="P317" i="1"/>
  <c r="BO316" i="1"/>
  <c r="BM316" i="1"/>
  <c r="Y316" i="1"/>
  <c r="P316" i="1"/>
  <c r="X314" i="1"/>
  <c r="X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X306" i="1"/>
  <c r="X305" i="1"/>
  <c r="BO304" i="1"/>
  <c r="BM304" i="1"/>
  <c r="Y304" i="1"/>
  <c r="P304" i="1"/>
  <c r="BP303" i="1"/>
  <c r="BO303" i="1"/>
  <c r="BN303" i="1"/>
  <c r="BM303" i="1"/>
  <c r="Z303" i="1"/>
  <c r="Y303" i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BP293" i="1"/>
  <c r="BO293" i="1"/>
  <c r="BN293" i="1"/>
  <c r="BM293" i="1"/>
  <c r="Z293" i="1"/>
  <c r="Y293" i="1"/>
  <c r="P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X286" i="1"/>
  <c r="Y285" i="1"/>
  <c r="X285" i="1"/>
  <c r="BP284" i="1"/>
  <c r="BO284" i="1"/>
  <c r="BN284" i="1"/>
  <c r="BM284" i="1"/>
  <c r="Z284" i="1"/>
  <c r="Z285" i="1" s="1"/>
  <c r="Y284" i="1"/>
  <c r="Q515" i="1" s="1"/>
  <c r="P284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P515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Y262" i="1"/>
  <c r="P262" i="1"/>
  <c r="BO261" i="1"/>
  <c r="BM261" i="1"/>
  <c r="Y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Y247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P218" i="1"/>
  <c r="BO218" i="1"/>
  <c r="BN218" i="1"/>
  <c r="BM218" i="1"/>
  <c r="Z218" i="1"/>
  <c r="Y218" i="1"/>
  <c r="P218" i="1"/>
  <c r="X216" i="1"/>
  <c r="X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X204" i="1"/>
  <c r="X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P190" i="1"/>
  <c r="BO190" i="1"/>
  <c r="BN190" i="1"/>
  <c r="BM190" i="1"/>
  <c r="Z190" i="1"/>
  <c r="Y190" i="1"/>
  <c r="P190" i="1"/>
  <c r="X188" i="1"/>
  <c r="Y187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P151" i="1"/>
  <c r="BO151" i="1"/>
  <c r="BN151" i="1"/>
  <c r="BM151" i="1"/>
  <c r="Z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P140" i="1"/>
  <c r="BO140" i="1"/>
  <c r="BN140" i="1"/>
  <c r="BM140" i="1"/>
  <c r="Z140" i="1"/>
  <c r="Y140" i="1"/>
  <c r="Y142" i="1" s="1"/>
  <c r="P140" i="1"/>
  <c r="X138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Y126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BP117" i="1"/>
  <c r="BO117" i="1"/>
  <c r="BN117" i="1"/>
  <c r="BM117" i="1"/>
  <c r="Z117" i="1"/>
  <c r="Y117" i="1"/>
  <c r="P117" i="1"/>
  <c r="X115" i="1"/>
  <c r="Y114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Y115" i="1" s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F515" i="1" s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N79" i="1"/>
  <c r="BM79" i="1"/>
  <c r="Z79" i="1"/>
  <c r="Y79" i="1"/>
  <c r="BP79" i="1" s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15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15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505" i="1" s="1"/>
  <c r="Y23" i="1"/>
  <c r="X23" i="1"/>
  <c r="BP22" i="1"/>
  <c r="BO22" i="1"/>
  <c r="BN22" i="1"/>
  <c r="BM22" i="1"/>
  <c r="Z22" i="1"/>
  <c r="Z23" i="1" s="1"/>
  <c r="Y22" i="1"/>
  <c r="P22" i="1"/>
  <c r="H10" i="1"/>
  <c r="A9" i="1"/>
  <c r="A10" i="1" s="1"/>
  <c r="D7" i="1"/>
  <c r="Q6" i="1"/>
  <c r="P2" i="1"/>
  <c r="F9" i="1" l="1"/>
  <c r="J9" i="1"/>
  <c r="F10" i="1"/>
  <c r="Y33" i="1"/>
  <c r="Y37" i="1"/>
  <c r="Y45" i="1"/>
  <c r="Y49" i="1"/>
  <c r="Y58" i="1"/>
  <c r="Y66" i="1"/>
  <c r="Y72" i="1"/>
  <c r="BP90" i="1"/>
  <c r="BN90" i="1"/>
  <c r="Z90" i="1"/>
  <c r="Z92" i="1" s="1"/>
  <c r="BP97" i="1"/>
  <c r="BN97" i="1"/>
  <c r="Z97" i="1"/>
  <c r="BP106" i="1"/>
  <c r="BN106" i="1"/>
  <c r="Z106" i="1"/>
  <c r="BP118" i="1"/>
  <c r="BN118" i="1"/>
  <c r="Z118" i="1"/>
  <c r="Z121" i="1" s="1"/>
  <c r="BP131" i="1"/>
  <c r="BN131" i="1"/>
  <c r="Z131" i="1"/>
  <c r="Z132" i="1" s="1"/>
  <c r="Y133" i="1"/>
  <c r="Y138" i="1"/>
  <c r="BP135" i="1"/>
  <c r="BN135" i="1"/>
  <c r="Z135" i="1"/>
  <c r="Z137" i="1" s="1"/>
  <c r="BP152" i="1"/>
  <c r="BN152" i="1"/>
  <c r="Z152" i="1"/>
  <c r="Y154" i="1"/>
  <c r="I515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BP191" i="1"/>
  <c r="BN191" i="1"/>
  <c r="Z191" i="1"/>
  <c r="Z192" i="1" s="1"/>
  <c r="Y193" i="1"/>
  <c r="Y204" i="1"/>
  <c r="BP195" i="1"/>
  <c r="BN195" i="1"/>
  <c r="Z195" i="1"/>
  <c r="BP199" i="1"/>
  <c r="BN199" i="1"/>
  <c r="Z199" i="1"/>
  <c r="Y203" i="1"/>
  <c r="BP207" i="1"/>
  <c r="BN207" i="1"/>
  <c r="Z207" i="1"/>
  <c r="Z215" i="1" s="1"/>
  <c r="BP211" i="1"/>
  <c r="BN211" i="1"/>
  <c r="Z211" i="1"/>
  <c r="Y215" i="1"/>
  <c r="BP219" i="1"/>
  <c r="BN219" i="1"/>
  <c r="Z219" i="1"/>
  <c r="Z220" i="1" s="1"/>
  <c r="Y221" i="1"/>
  <c r="K515" i="1"/>
  <c r="Y231" i="1"/>
  <c r="BP224" i="1"/>
  <c r="BN224" i="1"/>
  <c r="Z224" i="1"/>
  <c r="Y232" i="1"/>
  <c r="BP228" i="1"/>
  <c r="BN228" i="1"/>
  <c r="Z228" i="1"/>
  <c r="BP246" i="1"/>
  <c r="BN246" i="1"/>
  <c r="Z246" i="1"/>
  <c r="Y248" i="1"/>
  <c r="L515" i="1"/>
  <c r="Y256" i="1"/>
  <c r="BP251" i="1"/>
  <c r="BN251" i="1"/>
  <c r="Z251" i="1"/>
  <c r="BP255" i="1"/>
  <c r="BN255" i="1"/>
  <c r="Z255" i="1"/>
  <c r="Y257" i="1"/>
  <c r="M515" i="1"/>
  <c r="Y265" i="1"/>
  <c r="BP260" i="1"/>
  <c r="BN260" i="1"/>
  <c r="Z260" i="1"/>
  <c r="Y264" i="1"/>
  <c r="BP269" i="1"/>
  <c r="BN269" i="1"/>
  <c r="Z269" i="1"/>
  <c r="Z271" i="1" s="1"/>
  <c r="O515" i="1"/>
  <c r="Y271" i="1"/>
  <c r="BP345" i="1"/>
  <c r="BN345" i="1"/>
  <c r="Z345" i="1"/>
  <c r="Y351" i="1"/>
  <c r="BP349" i="1"/>
  <c r="BN349" i="1"/>
  <c r="Z349" i="1"/>
  <c r="H9" i="1"/>
  <c r="B515" i="1"/>
  <c r="X506" i="1"/>
  <c r="X507" i="1"/>
  <c r="X509" i="1"/>
  <c r="Y24" i="1"/>
  <c r="Z27" i="1"/>
  <c r="Z32" i="1" s="1"/>
  <c r="BN27" i="1"/>
  <c r="Y506" i="1" s="1"/>
  <c r="Z29" i="1"/>
  <c r="BN29" i="1"/>
  <c r="Z31" i="1"/>
  <c r="BN31" i="1"/>
  <c r="Z35" i="1"/>
  <c r="Z36" i="1" s="1"/>
  <c r="BN35" i="1"/>
  <c r="BP35" i="1"/>
  <c r="Y507" i="1" s="1"/>
  <c r="Z41" i="1"/>
  <c r="BN41" i="1"/>
  <c r="BP41" i="1"/>
  <c r="Z43" i="1"/>
  <c r="BN43" i="1"/>
  <c r="Y44" i="1"/>
  <c r="Y509" i="1" s="1"/>
  <c r="Z47" i="1"/>
  <c r="Z48" i="1" s="1"/>
  <c r="BN47" i="1"/>
  <c r="BP47" i="1"/>
  <c r="Z52" i="1"/>
  <c r="Z58" i="1" s="1"/>
  <c r="BN52" i="1"/>
  <c r="BP52" i="1"/>
  <c r="Z54" i="1"/>
  <c r="BN54" i="1"/>
  <c r="Z56" i="1"/>
  <c r="BN56" i="1"/>
  <c r="Y59" i="1"/>
  <c r="Z62" i="1"/>
  <c r="Z65" i="1" s="1"/>
  <c r="BN62" i="1"/>
  <c r="Z64" i="1"/>
  <c r="BN64" i="1"/>
  <c r="Z68" i="1"/>
  <c r="Z71" i="1" s="1"/>
  <c r="BN68" i="1"/>
  <c r="BP68" i="1"/>
  <c r="Z70" i="1"/>
  <c r="BN70" i="1"/>
  <c r="Z74" i="1"/>
  <c r="BN74" i="1"/>
  <c r="BP74" i="1"/>
  <c r="Z76" i="1"/>
  <c r="BN76" i="1"/>
  <c r="Z78" i="1"/>
  <c r="BN78" i="1"/>
  <c r="Y81" i="1"/>
  <c r="Y86" i="1"/>
  <c r="BP83" i="1"/>
  <c r="BN83" i="1"/>
  <c r="Z83" i="1"/>
  <c r="Z85" i="1" s="1"/>
  <c r="Y92" i="1"/>
  <c r="Y100" i="1"/>
  <c r="BP95" i="1"/>
  <c r="BN95" i="1"/>
  <c r="Z95" i="1"/>
  <c r="BP99" i="1"/>
  <c r="BN99" i="1"/>
  <c r="Z99" i="1"/>
  <c r="Y101" i="1"/>
  <c r="Y109" i="1"/>
  <c r="BP104" i="1"/>
  <c r="BN104" i="1"/>
  <c r="Z104" i="1"/>
  <c r="Z108" i="1" s="1"/>
  <c r="Y108" i="1"/>
  <c r="BP112" i="1"/>
  <c r="BN112" i="1"/>
  <c r="Z112" i="1"/>
  <c r="Z114" i="1" s="1"/>
  <c r="Y121" i="1"/>
  <c r="BP120" i="1"/>
  <c r="BN120" i="1"/>
  <c r="Z120" i="1"/>
  <c r="Y122" i="1"/>
  <c r="Y127" i="1"/>
  <c r="BP124" i="1"/>
  <c r="BN124" i="1"/>
  <c r="Z124" i="1"/>
  <c r="Z126" i="1" s="1"/>
  <c r="Y137" i="1"/>
  <c r="BP141" i="1"/>
  <c r="BN141" i="1"/>
  <c r="Z141" i="1"/>
  <c r="Z142" i="1" s="1"/>
  <c r="Y143" i="1"/>
  <c r="H515" i="1"/>
  <c r="Y147" i="1"/>
  <c r="BP146" i="1"/>
  <c r="BN146" i="1"/>
  <c r="Z146" i="1"/>
  <c r="Z147" i="1" s="1"/>
  <c r="Y148" i="1"/>
  <c r="Y153" i="1"/>
  <c r="BP150" i="1"/>
  <c r="BN150" i="1"/>
  <c r="Z150" i="1"/>
  <c r="Z153" i="1" s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5" i="1"/>
  <c r="Y188" i="1"/>
  <c r="BP185" i="1"/>
  <c r="BN185" i="1"/>
  <c r="Z185" i="1"/>
  <c r="Z187" i="1" s="1"/>
  <c r="Y192" i="1"/>
  <c r="BP197" i="1"/>
  <c r="BN197" i="1"/>
  <c r="Z197" i="1"/>
  <c r="BP201" i="1"/>
  <c r="BN201" i="1"/>
  <c r="Z201" i="1"/>
  <c r="BP209" i="1"/>
  <c r="BN209" i="1"/>
  <c r="Z209" i="1"/>
  <c r="BP292" i="1"/>
  <c r="BN292" i="1"/>
  <c r="Z292" i="1"/>
  <c r="BP300" i="1"/>
  <c r="BN300" i="1"/>
  <c r="Z300" i="1"/>
  <c r="BP304" i="1"/>
  <c r="BN304" i="1"/>
  <c r="Z304" i="1"/>
  <c r="Y306" i="1"/>
  <c r="Y313" i="1"/>
  <c r="BP308" i="1"/>
  <c r="BN308" i="1"/>
  <c r="Z308" i="1"/>
  <c r="BP312" i="1"/>
  <c r="BN312" i="1"/>
  <c r="Z312" i="1"/>
  <c r="Y314" i="1"/>
  <c r="Y319" i="1"/>
  <c r="BP316" i="1"/>
  <c r="BN316" i="1"/>
  <c r="Z316" i="1"/>
  <c r="Y320" i="1"/>
  <c r="Z332" i="1"/>
  <c r="BP330" i="1"/>
  <c r="BN330" i="1"/>
  <c r="Z330" i="1"/>
  <c r="Y332" i="1"/>
  <c r="BP370" i="1"/>
  <c r="BN370" i="1"/>
  <c r="Z370" i="1"/>
  <c r="Z372" i="1" s="1"/>
  <c r="AB515" i="1"/>
  <c r="Y503" i="1"/>
  <c r="BP502" i="1"/>
  <c r="BN502" i="1"/>
  <c r="Z502" i="1"/>
  <c r="Z503" i="1" s="1"/>
  <c r="Y504" i="1"/>
  <c r="E515" i="1"/>
  <c r="Y93" i="1"/>
  <c r="G515" i="1"/>
  <c r="Y132" i="1"/>
  <c r="Y216" i="1"/>
  <c r="BP213" i="1"/>
  <c r="BN213" i="1"/>
  <c r="Z213" i="1"/>
  <c r="Y220" i="1"/>
  <c r="BP226" i="1"/>
  <c r="BN226" i="1"/>
  <c r="Z226" i="1"/>
  <c r="BP230" i="1"/>
  <c r="BN230" i="1"/>
  <c r="Z230" i="1"/>
  <c r="Y235" i="1"/>
  <c r="BP234" i="1"/>
  <c r="BN234" i="1"/>
  <c r="Z234" i="1"/>
  <c r="Z235" i="1" s="1"/>
  <c r="Y236" i="1"/>
  <c r="BP244" i="1"/>
  <c r="BN244" i="1"/>
  <c r="Z244" i="1"/>
  <c r="Z247" i="1" s="1"/>
  <c r="BP253" i="1"/>
  <c r="BN253" i="1"/>
  <c r="Z253" i="1"/>
  <c r="BP261" i="1"/>
  <c r="BN261" i="1"/>
  <c r="Z261" i="1"/>
  <c r="Y272" i="1"/>
  <c r="BP290" i="1"/>
  <c r="BN290" i="1"/>
  <c r="Z290" i="1"/>
  <c r="Z295" i="1" s="1"/>
  <c r="BP294" i="1"/>
  <c r="BN294" i="1"/>
  <c r="Z294" i="1"/>
  <c r="Y296" i="1"/>
  <c r="Y305" i="1"/>
  <c r="BP298" i="1"/>
  <c r="BN298" i="1"/>
  <c r="Z298" i="1"/>
  <c r="BP302" i="1"/>
  <c r="BN302" i="1"/>
  <c r="Z302" i="1"/>
  <c r="BP310" i="1"/>
  <c r="BN310" i="1"/>
  <c r="Z310" i="1"/>
  <c r="BP318" i="1"/>
  <c r="BN318" i="1"/>
  <c r="Z318" i="1"/>
  <c r="BP324" i="1"/>
  <c r="BN324" i="1"/>
  <c r="Z324" i="1"/>
  <c r="Z326" i="1" s="1"/>
  <c r="Y333" i="1"/>
  <c r="Z339" i="1"/>
  <c r="BP337" i="1"/>
  <c r="BN337" i="1"/>
  <c r="Z337" i="1"/>
  <c r="BP347" i="1"/>
  <c r="BN347" i="1"/>
  <c r="Z347" i="1"/>
  <c r="Z351" i="1" s="1"/>
  <c r="BP355" i="1"/>
  <c r="BN355" i="1"/>
  <c r="Z355" i="1"/>
  <c r="Z356" i="1" s="1"/>
  <c r="Y357" i="1"/>
  <c r="Y362" i="1"/>
  <c r="BP359" i="1"/>
  <c r="BN359" i="1"/>
  <c r="Z359" i="1"/>
  <c r="Z361" i="1" s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BP438" i="1"/>
  <c r="BN438" i="1"/>
  <c r="Z438" i="1"/>
  <c r="BP441" i="1"/>
  <c r="BN441" i="1"/>
  <c r="Z441" i="1"/>
  <c r="Y277" i="1"/>
  <c r="Y286" i="1"/>
  <c r="R515" i="1"/>
  <c r="Y295" i="1"/>
  <c r="Y340" i="1"/>
  <c r="T515" i="1"/>
  <c r="Y352" i="1"/>
  <c r="U515" i="1"/>
  <c r="Y373" i="1"/>
  <c r="Y372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6" i="1"/>
  <c r="BN436" i="1"/>
  <c r="Z436" i="1"/>
  <c r="Z446" i="1" s="1"/>
  <c r="BP440" i="1"/>
  <c r="BN440" i="1"/>
  <c r="Z440" i="1"/>
  <c r="BP443" i="1"/>
  <c r="BN443" i="1"/>
  <c r="Z443" i="1"/>
  <c r="BP451" i="1"/>
  <c r="BN451" i="1"/>
  <c r="Z451" i="1"/>
  <c r="Y453" i="1"/>
  <c r="Y462" i="1"/>
  <c r="BP455" i="1"/>
  <c r="BN455" i="1"/>
  <c r="Z455" i="1"/>
  <c r="Y463" i="1"/>
  <c r="BP459" i="1"/>
  <c r="BN459" i="1"/>
  <c r="Z459" i="1"/>
  <c r="BP467" i="1"/>
  <c r="BN467" i="1"/>
  <c r="Z467" i="1"/>
  <c r="Y469" i="1"/>
  <c r="Y478" i="1"/>
  <c r="BP473" i="1"/>
  <c r="BN473" i="1"/>
  <c r="Z473" i="1"/>
  <c r="Y477" i="1"/>
  <c r="BP482" i="1"/>
  <c r="BN482" i="1"/>
  <c r="Z482" i="1"/>
  <c r="Z483" i="1" s="1"/>
  <c r="Y484" i="1"/>
  <c r="Y489" i="1"/>
  <c r="BP486" i="1"/>
  <c r="BN486" i="1"/>
  <c r="Z486" i="1"/>
  <c r="Z488" i="1" s="1"/>
  <c r="Y488" i="1"/>
  <c r="AA515" i="1"/>
  <c r="Y423" i="1"/>
  <c r="Y428" i="1"/>
  <c r="Z515" i="1"/>
  <c r="Y446" i="1"/>
  <c r="BP445" i="1"/>
  <c r="BN445" i="1"/>
  <c r="Z445" i="1"/>
  <c r="Y447" i="1"/>
  <c r="Y452" i="1"/>
  <c r="BP449" i="1"/>
  <c r="BN449" i="1"/>
  <c r="Z449" i="1"/>
  <c r="Z452" i="1" s="1"/>
  <c r="BP457" i="1"/>
  <c r="BN457" i="1"/>
  <c r="Z457" i="1"/>
  <c r="BP461" i="1"/>
  <c r="BN461" i="1"/>
  <c r="Z461" i="1"/>
  <c r="Y468" i="1"/>
  <c r="BP465" i="1"/>
  <c r="BN465" i="1"/>
  <c r="Z465" i="1"/>
  <c r="Z468" i="1" s="1"/>
  <c r="BP475" i="1"/>
  <c r="BN475" i="1"/>
  <c r="Z475" i="1"/>
  <c r="Y483" i="1"/>
  <c r="BP492" i="1"/>
  <c r="BN492" i="1"/>
  <c r="Z492" i="1"/>
  <c r="Z493" i="1" s="1"/>
  <c r="Y494" i="1"/>
  <c r="Y499" i="1"/>
  <c r="BP496" i="1"/>
  <c r="BN496" i="1"/>
  <c r="Z496" i="1"/>
  <c r="Z498" i="1" s="1"/>
  <c r="Y508" i="1" l="1"/>
  <c r="Z400" i="1"/>
  <c r="Z417" i="1"/>
  <c r="Z319" i="1"/>
  <c r="Z313" i="1"/>
  <c r="X508" i="1"/>
  <c r="Z264" i="1"/>
  <c r="Z231" i="1"/>
  <c r="Z171" i="1"/>
  <c r="Z477" i="1"/>
  <c r="Z462" i="1"/>
  <c r="Z305" i="1"/>
  <c r="Z100" i="1"/>
  <c r="Z80" i="1"/>
  <c r="Z44" i="1"/>
  <c r="Z510" i="1" s="1"/>
  <c r="Y505" i="1"/>
  <c r="Z256" i="1"/>
  <c r="Z203" i="1"/>
  <c r="Z177" i="1"/>
</calcChain>
</file>

<file path=xl/sharedStrings.xml><?xml version="1.0" encoding="utf-8"?>
<sst xmlns="http://schemas.openxmlformats.org/spreadsheetml/2006/main" count="2232" uniqueCount="795">
  <si>
    <t xml:space="preserve">  БЛАНК ЗАКАЗА </t>
  </si>
  <si>
    <t>КИ</t>
  </si>
  <si>
    <t>на отгрузку продукции с ООО Трейд-Сервис с</t>
  </si>
  <si>
    <t>25.08.2025</t>
  </si>
  <si>
    <t>бланк создан</t>
  </si>
  <si>
    <t>20.08.2025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</si>
  <si>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</si>
  <si>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</si>
  <si>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</si>
  <si>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</si>
  <si>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</si>
  <si>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</si>
  <si>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</si>
  <si>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</si>
  <si>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</si>
  <si>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</si>
  <si>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</si>
  <si>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</si>
  <si>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</si>
  <si>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</si>
  <si>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</si>
  <si>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</si>
  <si>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</si>
  <si>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</si>
  <si>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</si>
  <si>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</si>
  <si>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</si>
  <si>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</si>
  <si>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</si>
  <si>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</si>
  <si>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</si>
  <si>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</si>
  <si>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</si>
  <si>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</si>
  <si>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</si>
  <si>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</si>
  <si>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</si>
  <si>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</si>
  <si>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</si>
  <si>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</si>
  <si>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</si>
  <si>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</si>
  <si>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</si>
  <si>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</si>
  <si>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</si>
  <si>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</si>
  <si>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</si>
  <si>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</si>
  <si>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</si>
  <si>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</si>
  <si>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</si>
  <si>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</si>
  <si>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</si>
  <si>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</si>
  <si>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</si>
  <si>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</si>
  <si>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</si>
  <si>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</si>
  <si>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</si>
  <si>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</si>
  <si>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</si>
  <si>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</si>
  <si>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</si>
  <si>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</si>
  <si>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</si>
  <si>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</si>
  <si>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</si>
  <si>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</si>
  <si>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</si>
  <si>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</si>
  <si>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</si>
  <si>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</si>
  <si>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</si>
  <si>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</si>
  <si>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</si>
  <si>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</si>
  <si>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</si>
  <si>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</si>
  <si>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</si>
  <si>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</si>
  <si>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</si>
  <si>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</si>
  <si>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</si>
  <si>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</si>
  <si>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</si>
  <si>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</si>
  <si>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</si>
  <si>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</si>
  <si>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</si>
  <si>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</si>
  <si>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</si>
  <si>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</si>
  <si>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</si>
  <si>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</si>
  <si>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</si>
  <si>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</si>
  <si>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</si>
  <si>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</si>
  <si>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</si>
  <si>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</si>
  <si>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</si>
  <si>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</si>
  <si>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</si>
  <si>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</si>
  <si>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</si>
  <si>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</si>
  <si>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</si>
  <si>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</si>
  <si>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</si>
  <si>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</si>
  <si>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</si>
  <si>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</si>
  <si>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</si>
  <si>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</si>
  <si>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</si>
  <si>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</si>
  <si>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</si>
  <si>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</si>
  <si>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</si>
  <si>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</si>
  <si>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</si>
  <si>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</si>
  <si>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</si>
  <si>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</si>
  <si>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</si>
  <si>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</si>
  <si>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</si>
  <si>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</si>
  <si>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</si>
  <si>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</si>
  <si>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</si>
  <si>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</si>
  <si>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</si>
  <si>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</si>
  <si>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</si>
  <si>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</si>
  <si>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</si>
  <si>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</si>
  <si>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</si>
  <si>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</si>
  <si>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</si>
  <si>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</si>
  <si>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</si>
  <si>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</si>
  <si>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</si>
  <si>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</si>
  <si>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</si>
  <si>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</si>
  <si>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</si>
  <si>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</si>
  <si>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</si>
  <si>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</si>
  <si>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</si>
  <si>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</si>
  <si>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</si>
  <si>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</si>
  <si>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</si>
  <si>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</si>
  <si>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</si>
  <si>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</si>
  <si>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</si>
  <si>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</si>
  <si>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</si>
  <si>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</si>
  <si>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</si>
  <si>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</si>
  <si>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</si>
  <si>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</si>
  <si>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</si>
  <si>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</si>
  <si>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</si>
  <si>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</si>
  <si>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</si>
  <si>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</si>
  <si>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</si>
  <si>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</si>
  <si>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</si>
  <si>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</si>
  <si>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</si>
  <si>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</si>
  <si>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</si>
  <si>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</si>
  <si>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</si>
  <si>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</si>
  <si>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</si>
  <si>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</si>
  <si>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</si>
  <si>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</si>
  <si>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</si>
  <si>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</si>
  <si>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</si>
  <si>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</si>
  <si>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</si>
  <si>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</si>
  <si>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</si>
  <si>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</si>
  <si>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</si>
  <si>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</si>
  <si>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</si>
  <si>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</si>
  <si>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</si>
  <si>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</si>
  <si>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</si>
  <si>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</si>
  <si>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</si>
  <si>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</si>
  <si>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</si>
  <si>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</si>
  <si>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</si>
  <si>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</si>
  <si>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</si>
  <si>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</si>
  <si>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</si>
  <si>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</si>
  <si>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</si>
  <si>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</si>
  <si>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</si>
  <si>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</si>
  <si>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</si>
  <si>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</si>
  <si>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</si>
  <si>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</si>
  <si>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</si>
  <si>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</si>
  <si>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</si>
  <si>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</si>
  <si>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</si>
  <si>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</si>
  <si>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</si>
  <si>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</si>
  <si>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</si>
  <si>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</si>
  <si>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</si>
  <si>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</si>
  <si>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</si>
  <si>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</si>
  <si>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</si>
  <si>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</si>
  <si>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</si>
  <si>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</si>
  <si>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</si>
  <si>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</si>
  <si>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</si>
  <si>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</si>
  <si>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</si>
  <si>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</si>
  <si>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</si>
  <si>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</si>
  <si>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</si>
  <si>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</si>
  <si>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</si>
  <si>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</si>
  <si>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</si>
  <si>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</si>
  <si>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</si>
  <si>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</si>
  <si>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</si>
  <si>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</si>
  <si>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</si>
  <si>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</si>
  <si>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</si>
  <si>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</si>
  <si>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</si>
  <si>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</si>
  <si>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</si>
  <si>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</si>
  <si>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</si>
  <si>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</si>
  <si>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</si>
  <si>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</si>
  <si>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</si>
  <si>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</si>
  <si>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</si>
  <si>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</si>
  <si>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</si>
  <si>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</si>
  <si>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</si>
  <si>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</si>
  <si>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</si>
  <si>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</si>
  <si>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</si>
  <si>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</si>
  <si>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</si>
  <si>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</si>
  <si>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</si>
  <si>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</si>
  <si>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</si>
  <si>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</si>
  <si>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</si>
  <si>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</si>
  <si>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</si>
  <si>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</si>
  <si>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</si>
  <si>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</si>
  <si>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</si>
  <si>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</si>
  <si>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</si>
  <si>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</si>
  <si>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</si>
  <si>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</si>
  <si>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</si>
  <si>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</si>
  <si>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</si>
  <si>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</si>
  <si>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</si>
  <si>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</si>
  <si>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</si>
  <si>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</si>
  <si>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</si>
  <si>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</si>
  <si>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</si>
  <si>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</si>
  <si>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</si>
  <si>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</si>
  <si>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</si>
  <si>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</si>
  <si>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</si>
  <si>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</si>
  <si>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</si>
  <si>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</si>
  <si>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</si>
  <si>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</si>
  <si>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</si>
  <si>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</si>
  <si>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</si>
  <si>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</si>
  <si>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</si>
  <si>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</si>
  <si>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</si>
  <si>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</si>
  <si>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</si>
  <si>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</si>
  <si>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</si>
  <si>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</si>
  <si>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</si>
  <si>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</si>
  <si>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</si>
  <si>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</si>
  <si>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</si>
  <si>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</si>
  <si>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</si>
  <si>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</si>
  <si>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</si>
  <si>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</si>
  <si>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</si>
  <si>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</si>
  <si>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</si>
  <si>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</si>
  <si>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</si>
  <si>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</si>
  <si>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</si>
  <si>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</si>
  <si>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</si>
  <si>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</si>
  <si>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</si>
  <si>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</si>
  <si>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</si>
  <si>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</si>
  <si>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</si>
  <si>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</si>
  <si>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</si>
  <si>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</si>
  <si>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</si>
  <si>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</si>
  <si>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</si>
  <si>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</si>
  <si>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</si>
  <si>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</si>
  <si>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</si>
  <si>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</si>
  <si>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</si>
  <si>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</si>
  <si>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</si>
  <si>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</si>
  <si>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</si>
  <si>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</si>
  <si>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</si>
  <si>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</si>
  <si>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</si>
  <si>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</si>
  <si>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</si>
  <si>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</si>
  <si>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</si>
  <si>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</si>
  <si>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</si>
  <si>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</si>
  <si>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</si>
  <si>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</si>
  <si>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</si>
  <si>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</si>
  <si>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</si>
  <si>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</si>
  <si>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</si>
  <si>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</si>
  <si>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</si>
  <si>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</si>
  <si>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</si>
  <si>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</si>
  <si>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</si>
  <si>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</si>
  <si>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</si>
  <si>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</si>
  <si>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</si>
  <si>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</si>
  <si>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</si>
  <si>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</si>
  <si>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</si>
  <si>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</si>
  <si>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</si>
  <si>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</si>
  <si>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</si>
  <si>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</si>
  <si>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</si>
  <si>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</si>
  <si>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</si>
  <si>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</si>
  <si>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</si>
  <si>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</si>
  <si>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</si>
  <si>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</si>
  <si>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</si>
  <si>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</si>
  <si>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</si>
  <si>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</si>
  <si>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</si>
  <si>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</si>
  <si>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</si>
  <si>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</si>
  <si>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</si>
  <si>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</si>
  <si>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</si>
  <si>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</si>
  <si>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</si>
  <si>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</si>
  <si>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</si>
  <si>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</si>
  <si>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</si>
  <si>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</si>
  <si>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</si>
  <si>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</si>
  <si>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</si>
  <si>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</si>
  <si>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</si>
  <si>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</si>
  <si>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</si>
  <si>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</si>
  <si>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</si>
  <si>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</si>
  <si>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</si>
  <si>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</si>
  <si>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</si>
  <si>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</si>
  <si>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</si>
  <si>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</si>
  <si>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</si>
  <si>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</si>
  <si>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</si>
  <si>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Слой, мин. 1</t>
  </si>
  <si>
    <t>ЕАЭС N RU Д-RU.РА04.В.93998/24, ЕАЭС N RU Д-RU.РА04.В.94346/24</t>
  </si>
  <si>
    <t>Слой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</si>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</sst>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5"/>
  <sheetViews>
    <sheetView showGridLines="0" tabSelected="1" topLeftCell="A486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37" t="s">
        <v>0</v>
      </c>
      <c r="E1" s="590"/>
      <c r="F1" s="590"/>
      <c r="G1" s="12" t="s">
        <v>1</v>
      </c>
      <c r="H1" s="637" t="s">
        <v>2</v>
      </c>
      <c r="I1" s="590"/>
      <c r="J1" s="590"/>
      <c r="K1" s="590"/>
      <c r="L1" s="590"/>
      <c r="M1" s="590"/>
      <c r="N1" s="590"/>
      <c r="O1" s="590"/>
      <c r="P1" s="590"/>
      <c r="Q1" s="590"/>
      <c r="R1" s="589" t="s">
        <v>3</v>
      </c>
      <c r="S1" s="590"/>
      <c r="T1" s="59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9"/>
      <c r="R2" s="569"/>
      <c r="S2" s="569"/>
      <c r="T2" s="569"/>
      <c r="U2" s="569"/>
      <c r="V2" s="569"/>
      <c r="W2" s="569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9"/>
      <c r="Q3" s="569"/>
      <c r="R3" s="569"/>
      <c r="S3" s="569"/>
      <c r="T3" s="569"/>
      <c r="U3" s="569"/>
      <c r="V3" s="569"/>
      <c r="W3" s="569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680" t="s">
        <v>8</v>
      </c>
      <c r="B5" s="606"/>
      <c r="C5" s="607"/>
      <c r="D5" s="642"/>
      <c r="E5" s="643"/>
      <c r="F5" s="847" t="s">
        <v>9</v>
      </c>
      <c r="G5" s="607"/>
      <c r="H5" s="642"/>
      <c r="I5" s="786"/>
      <c r="J5" s="786"/>
      <c r="K5" s="786"/>
      <c r="L5" s="786"/>
      <c r="M5" s="643"/>
      <c r="N5" s="58"/>
      <c r="P5" s="24" t="s">
        <v>10</v>
      </c>
      <c r="Q5" s="860">
        <v>45893</v>
      </c>
      <c r="R5" s="679"/>
      <c r="T5" s="723" t="s">
        <v>11</v>
      </c>
      <c r="U5" s="586"/>
      <c r="V5" s="724" t="s">
        <v>12</v>
      </c>
      <c r="W5" s="679"/>
      <c r="AB5" s="51"/>
      <c r="AC5" s="51"/>
      <c r="AD5" s="51"/>
      <c r="AE5" s="51"/>
    </row>
    <row r="6" spans="1:32" s="551" customFormat="1" ht="24" customHeight="1" x14ac:dyDescent="0.2">
      <c r="A6" s="680" t="s">
        <v>13</v>
      </c>
      <c r="B6" s="606"/>
      <c r="C6" s="607"/>
      <c r="D6" s="791" t="s">
        <v>14</v>
      </c>
      <c r="E6" s="792"/>
      <c r="F6" s="792"/>
      <c r="G6" s="792"/>
      <c r="H6" s="792"/>
      <c r="I6" s="792"/>
      <c r="J6" s="792"/>
      <c r="K6" s="792"/>
      <c r="L6" s="792"/>
      <c r="M6" s="679"/>
      <c r="N6" s="59"/>
      <c r="P6" s="24" t="s">
        <v>15</v>
      </c>
      <c r="Q6" s="873" t="str">
        <f>IF(Q5=0," ",CHOOSE(WEEKDAY(Q5,2),"Понедельник","Вторник","Среда","Четверг","Пятница","Суббота","Воскресенье"))</f>
        <v>Воскресенье</v>
      </c>
      <c r="R6" s="565"/>
      <c r="T6" s="729" t="s">
        <v>16</v>
      </c>
      <c r="U6" s="586"/>
      <c r="V6" s="776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21" t="str">
        <f>IFERROR(VLOOKUP(DeliveryAddress,Table,3,0),1)</f>
        <v>1</v>
      </c>
      <c r="E7" s="622"/>
      <c r="F7" s="622"/>
      <c r="G7" s="622"/>
      <c r="H7" s="622"/>
      <c r="I7" s="622"/>
      <c r="J7" s="622"/>
      <c r="K7" s="622"/>
      <c r="L7" s="622"/>
      <c r="M7" s="623"/>
      <c r="N7" s="60"/>
      <c r="P7" s="24"/>
      <c r="Q7" s="42"/>
      <c r="R7" s="42"/>
      <c r="T7" s="569"/>
      <c r="U7" s="586"/>
      <c r="V7" s="777"/>
      <c r="W7" s="778"/>
      <c r="AB7" s="51"/>
      <c r="AC7" s="51"/>
      <c r="AD7" s="51"/>
      <c r="AE7" s="51"/>
    </row>
    <row r="8" spans="1:32" s="551" customFormat="1" ht="25.5" customHeight="1" x14ac:dyDescent="0.2">
      <c r="A8" s="885" t="s">
        <v>18</v>
      </c>
      <c r="B8" s="576"/>
      <c r="C8" s="577"/>
      <c r="D8" s="627" t="s">
        <v>19</v>
      </c>
      <c r="E8" s="628"/>
      <c r="F8" s="628"/>
      <c r="G8" s="628"/>
      <c r="H8" s="628"/>
      <c r="I8" s="628"/>
      <c r="J8" s="628"/>
      <c r="K8" s="628"/>
      <c r="L8" s="628"/>
      <c r="M8" s="629"/>
      <c r="N8" s="61"/>
      <c r="P8" s="24" t="s">
        <v>20</v>
      </c>
      <c r="Q8" s="689">
        <v>0.375</v>
      </c>
      <c r="R8" s="623"/>
      <c r="T8" s="569"/>
      <c r="U8" s="586"/>
      <c r="V8" s="777"/>
      <c r="W8" s="778"/>
      <c r="AB8" s="51"/>
      <c r="AC8" s="51"/>
      <c r="AD8" s="51"/>
      <c r="AE8" s="51"/>
    </row>
    <row r="9" spans="1:32" s="551" customFormat="1" ht="39.950000000000003" customHeight="1" x14ac:dyDescent="0.2">
      <c r="A9" s="70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9"/>
      <c r="C9" s="569"/>
      <c r="D9" s="700"/>
      <c r="E9" s="574"/>
      <c r="F9" s="70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9"/>
      <c r="H9" s="573" t="str">
        <f>IF(AND($A$9="Тип доверенности/получателя при получении в адресе перегруза:",$D$9="Разовая доверенность"),"Введите ФИО","")</f>
        <v/>
      </c>
      <c r="I9" s="574"/>
      <c r="J9" s="5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4"/>
      <c r="L9" s="574"/>
      <c r="M9" s="574"/>
      <c r="N9" s="549"/>
      <c r="P9" s="26" t="s">
        <v>21</v>
      </c>
      <c r="Q9" s="674"/>
      <c r="R9" s="675"/>
      <c r="T9" s="569"/>
      <c r="U9" s="586"/>
      <c r="V9" s="779"/>
      <c r="W9" s="780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9"/>
      <c r="C10" s="569"/>
      <c r="D10" s="700"/>
      <c r="E10" s="574"/>
      <c r="F10" s="70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9"/>
      <c r="H10" s="770" t="str">
        <f>IFERROR(VLOOKUP($D$10,Proxy,2,FALSE),"")</f>
        <v/>
      </c>
      <c r="I10" s="569"/>
      <c r="J10" s="569"/>
      <c r="K10" s="569"/>
      <c r="L10" s="569"/>
      <c r="M10" s="569"/>
      <c r="N10" s="550"/>
      <c r="P10" s="26" t="s">
        <v>22</v>
      </c>
      <c r="Q10" s="730"/>
      <c r="R10" s="731"/>
      <c r="U10" s="24" t="s">
        <v>23</v>
      </c>
      <c r="V10" s="612" t="s">
        <v>24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78"/>
      <c r="R11" s="679"/>
      <c r="U11" s="24" t="s">
        <v>27</v>
      </c>
      <c r="V11" s="816" t="s">
        <v>28</v>
      </c>
      <c r="W11" s="675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716" t="s">
        <v>29</v>
      </c>
      <c r="B12" s="606"/>
      <c r="C12" s="606"/>
      <c r="D12" s="606"/>
      <c r="E12" s="606"/>
      <c r="F12" s="606"/>
      <c r="G12" s="606"/>
      <c r="H12" s="606"/>
      <c r="I12" s="606"/>
      <c r="J12" s="606"/>
      <c r="K12" s="606"/>
      <c r="L12" s="606"/>
      <c r="M12" s="607"/>
      <c r="N12" s="62"/>
      <c r="P12" s="24" t="s">
        <v>30</v>
      </c>
      <c r="Q12" s="689"/>
      <c r="R12" s="623"/>
      <c r="S12" s="23"/>
      <c r="U12" s="24"/>
      <c r="V12" s="590"/>
      <c r="W12" s="569"/>
      <c r="AB12" s="51"/>
      <c r="AC12" s="51"/>
      <c r="AD12" s="51"/>
      <c r="AE12" s="51"/>
    </row>
    <row r="13" spans="1:32" s="551" customFormat="1" ht="23.25" customHeight="1" x14ac:dyDescent="0.2">
      <c r="A13" s="716" t="s">
        <v>31</v>
      </c>
      <c r="B13" s="606"/>
      <c r="C13" s="606"/>
      <c r="D13" s="606"/>
      <c r="E13" s="606"/>
      <c r="F13" s="606"/>
      <c r="G13" s="606"/>
      <c r="H13" s="606"/>
      <c r="I13" s="606"/>
      <c r="J13" s="606"/>
      <c r="K13" s="606"/>
      <c r="L13" s="606"/>
      <c r="M13" s="607"/>
      <c r="N13" s="62"/>
      <c r="O13" s="26"/>
      <c r="P13" s="26" t="s">
        <v>32</v>
      </c>
      <c r="Q13" s="816"/>
      <c r="R13" s="67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716" t="s">
        <v>33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6"/>
      <c r="L14" s="606"/>
      <c r="M14" s="60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745" t="s">
        <v>34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7"/>
      <c r="N15" s="63"/>
      <c r="P15" s="709" t="s">
        <v>35</v>
      </c>
      <c r="Q15" s="590"/>
      <c r="R15" s="590"/>
      <c r="S15" s="590"/>
      <c r="T15" s="59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0"/>
      <c r="Q16" s="710"/>
      <c r="R16" s="710"/>
      <c r="S16" s="710"/>
      <c r="T16" s="71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3" t="s">
        <v>36</v>
      </c>
      <c r="B17" s="603" t="s">
        <v>37</v>
      </c>
      <c r="C17" s="699" t="s">
        <v>38</v>
      </c>
      <c r="D17" s="603" t="s">
        <v>39</v>
      </c>
      <c r="E17" s="662"/>
      <c r="F17" s="603" t="s">
        <v>40</v>
      </c>
      <c r="G17" s="603" t="s">
        <v>41</v>
      </c>
      <c r="H17" s="603" t="s">
        <v>42</v>
      </c>
      <c r="I17" s="603" t="s">
        <v>43</v>
      </c>
      <c r="J17" s="603" t="s">
        <v>44</v>
      </c>
      <c r="K17" s="603" t="s">
        <v>45</v>
      </c>
      <c r="L17" s="603" t="s">
        <v>46</v>
      </c>
      <c r="M17" s="603" t="s">
        <v>47</v>
      </c>
      <c r="N17" s="603" t="s">
        <v>48</v>
      </c>
      <c r="O17" s="603" t="s">
        <v>49</v>
      </c>
      <c r="P17" s="603" t="s">
        <v>50</v>
      </c>
      <c r="Q17" s="661"/>
      <c r="R17" s="661"/>
      <c r="S17" s="661"/>
      <c r="T17" s="662"/>
      <c r="U17" s="881" t="s">
        <v>51</v>
      </c>
      <c r="V17" s="607"/>
      <c r="W17" s="603" t="s">
        <v>52</v>
      </c>
      <c r="X17" s="603" t="s">
        <v>53</v>
      </c>
      <c r="Y17" s="882" t="s">
        <v>54</v>
      </c>
      <c r="Z17" s="784" t="s">
        <v>55</v>
      </c>
      <c r="AA17" s="768" t="s">
        <v>56</v>
      </c>
      <c r="AB17" s="768" t="s">
        <v>57</v>
      </c>
      <c r="AC17" s="768" t="s">
        <v>58</v>
      </c>
      <c r="AD17" s="768" t="s">
        <v>59</v>
      </c>
      <c r="AE17" s="842"/>
      <c r="AF17" s="843"/>
      <c r="AG17" s="66"/>
      <c r="BD17" s="65" t="s">
        <v>60</v>
      </c>
    </row>
    <row r="18" spans="1:68" ht="14.25" customHeight="1" x14ac:dyDescent="0.2">
      <c r="A18" s="604"/>
      <c r="B18" s="604"/>
      <c r="C18" s="604"/>
      <c r="D18" s="663"/>
      <c r="E18" s="665"/>
      <c r="F18" s="604"/>
      <c r="G18" s="604"/>
      <c r="H18" s="604"/>
      <c r="I18" s="604"/>
      <c r="J18" s="604"/>
      <c r="K18" s="604"/>
      <c r="L18" s="604"/>
      <c r="M18" s="604"/>
      <c r="N18" s="604"/>
      <c r="O18" s="604"/>
      <c r="P18" s="663"/>
      <c r="Q18" s="664"/>
      <c r="R18" s="664"/>
      <c r="S18" s="664"/>
      <c r="T18" s="665"/>
      <c r="U18" s="67" t="s">
        <v>61</v>
      </c>
      <c r="V18" s="67" t="s">
        <v>62</v>
      </c>
      <c r="W18" s="604"/>
      <c r="X18" s="604"/>
      <c r="Y18" s="883"/>
      <c r="Z18" s="785"/>
      <c r="AA18" s="769"/>
      <c r="AB18" s="769"/>
      <c r="AC18" s="769"/>
      <c r="AD18" s="844"/>
      <c r="AE18" s="845"/>
      <c r="AF18" s="846"/>
      <c r="AG18" s="66"/>
      <c r="BD18" s="65"/>
    </row>
    <row r="19" spans="1:68" ht="27.75" customHeight="1" x14ac:dyDescent="0.2">
      <c r="A19" s="646" t="s">
        <v>63</v>
      </c>
      <c r="B19" s="647"/>
      <c r="C19" s="647"/>
      <c r="D19" s="647"/>
      <c r="E19" s="647"/>
      <c r="F19" s="647"/>
      <c r="G19" s="647"/>
      <c r="H19" s="647"/>
      <c r="I19" s="647"/>
      <c r="J19" s="647"/>
      <c r="K19" s="647"/>
      <c r="L19" s="647"/>
      <c r="M19" s="647"/>
      <c r="N19" s="647"/>
      <c r="O19" s="647"/>
      <c r="P19" s="647"/>
      <c r="Q19" s="647"/>
      <c r="R19" s="647"/>
      <c r="S19" s="647"/>
      <c r="T19" s="647"/>
      <c r="U19" s="647"/>
      <c r="V19" s="647"/>
      <c r="W19" s="647"/>
      <c r="X19" s="647"/>
      <c r="Y19" s="647"/>
      <c r="Z19" s="647"/>
      <c r="AA19" s="48"/>
      <c r="AB19" s="48"/>
      <c r="AC19" s="48"/>
    </row>
    <row r="20" spans="1:68" ht="16.5" customHeight="1" x14ac:dyDescent="0.25">
      <c r="A20" s="580" t="s">
        <v>63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52"/>
      <c r="AB20" s="552"/>
      <c r="AC20" s="552"/>
    </row>
    <row r="21" spans="1:68" ht="14.25" customHeight="1" x14ac:dyDescent="0.25">
      <c r="A21" s="572" t="s">
        <v>64</v>
      </c>
      <c r="B21" s="569"/>
      <c r="C21" s="569"/>
      <c r="D21" s="569"/>
      <c r="E21" s="569"/>
      <c r="F21" s="569"/>
      <c r="G21" s="569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  <c r="Y21" s="569"/>
      <c r="Z21" s="569"/>
      <c r="AA21" s="553"/>
      <c r="AB21" s="553"/>
      <c r="AC21" s="553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64">
        <v>4680115886643</v>
      </c>
      <c r="E22" s="565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83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2"/>
      <c r="R22" s="562"/>
      <c r="S22" s="562"/>
      <c r="T22" s="563"/>
      <c r="U22" s="34"/>
      <c r="V22" s="34"/>
      <c r="W22" s="35" t="s">
        <v>69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68"/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70"/>
      <c r="P23" s="575" t="s">
        <v>71</v>
      </c>
      <c r="Q23" s="576"/>
      <c r="R23" s="576"/>
      <c r="S23" s="576"/>
      <c r="T23" s="576"/>
      <c r="U23" s="576"/>
      <c r="V23" s="577"/>
      <c r="W23" s="37" t="s">
        <v>72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x14ac:dyDescent="0.2">
      <c r="A24" s="569"/>
      <c r="B24" s="569"/>
      <c r="C24" s="569"/>
      <c r="D24" s="569"/>
      <c r="E24" s="569"/>
      <c r="F24" s="569"/>
      <c r="G24" s="569"/>
      <c r="H24" s="569"/>
      <c r="I24" s="569"/>
      <c r="J24" s="569"/>
      <c r="K24" s="569"/>
      <c r="L24" s="569"/>
      <c r="M24" s="569"/>
      <c r="N24" s="569"/>
      <c r="O24" s="570"/>
      <c r="P24" s="575" t="s">
        <v>71</v>
      </c>
      <c r="Q24" s="576"/>
      <c r="R24" s="576"/>
      <c r="S24" s="576"/>
      <c r="T24" s="576"/>
      <c r="U24" s="576"/>
      <c r="V24" s="577"/>
      <c r="W24" s="37" t="s">
        <v>69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customHeight="1" x14ac:dyDescent="0.25">
      <c r="A25" s="572" t="s">
        <v>73</v>
      </c>
      <c r="B25" s="569"/>
      <c r="C25" s="569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  <c r="Y25" s="569"/>
      <c r="Z25" s="569"/>
      <c r="AA25" s="553"/>
      <c r="AB25" s="553"/>
      <c r="AC25" s="553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64">
        <v>4680115885912</v>
      </c>
      <c r="E26" s="565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69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64">
        <v>4607091388237</v>
      </c>
      <c r="E27" s="565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69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64">
        <v>4680115886230</v>
      </c>
      <c r="E28" s="565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59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69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64">
        <v>4680115886247</v>
      </c>
      <c r="E29" s="565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62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69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64">
        <v>4680115885905</v>
      </c>
      <c r="E30" s="565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59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69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64">
        <v>4607091388244</v>
      </c>
      <c r="E31" s="565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69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68"/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70"/>
      <c r="P32" s="575" t="s">
        <v>71</v>
      </c>
      <c r="Q32" s="576"/>
      <c r="R32" s="576"/>
      <c r="S32" s="576"/>
      <c r="T32" s="576"/>
      <c r="U32" s="576"/>
      <c r="V32" s="577"/>
      <c r="W32" s="37" t="s">
        <v>72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x14ac:dyDescent="0.2">
      <c r="A33" s="569"/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70"/>
      <c r="P33" s="575" t="s">
        <v>71</v>
      </c>
      <c r="Q33" s="576"/>
      <c r="R33" s="576"/>
      <c r="S33" s="576"/>
      <c r="T33" s="576"/>
      <c r="U33" s="576"/>
      <c r="V33" s="577"/>
      <c r="W33" s="37" t="s">
        <v>69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customHeight="1" x14ac:dyDescent="0.25">
      <c r="A34" s="572" t="s">
        <v>94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  <c r="Y34" s="569"/>
      <c r="Z34" s="569"/>
      <c r="AA34" s="553"/>
      <c r="AB34" s="553"/>
      <c r="AC34" s="55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64">
        <v>4607091388503</v>
      </c>
      <c r="E35" s="565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69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68"/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70"/>
      <c r="P36" s="575" t="s">
        <v>71</v>
      </c>
      <c r="Q36" s="576"/>
      <c r="R36" s="576"/>
      <c r="S36" s="576"/>
      <c r="T36" s="576"/>
      <c r="U36" s="576"/>
      <c r="V36" s="577"/>
      <c r="W36" s="37" t="s">
        <v>72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x14ac:dyDescent="0.2">
      <c r="A37" s="569"/>
      <c r="B37" s="569"/>
      <c r="C37" s="569"/>
      <c r="D37" s="569"/>
      <c r="E37" s="569"/>
      <c r="F37" s="569"/>
      <c r="G37" s="569"/>
      <c r="H37" s="569"/>
      <c r="I37" s="569"/>
      <c r="J37" s="569"/>
      <c r="K37" s="569"/>
      <c r="L37" s="569"/>
      <c r="M37" s="569"/>
      <c r="N37" s="569"/>
      <c r="O37" s="570"/>
      <c r="P37" s="575" t="s">
        <v>71</v>
      </c>
      <c r="Q37" s="576"/>
      <c r="R37" s="576"/>
      <c r="S37" s="576"/>
      <c r="T37" s="576"/>
      <c r="U37" s="576"/>
      <c r="V37" s="577"/>
      <c r="W37" s="37" t="s">
        <v>69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customHeight="1" x14ac:dyDescent="0.2">
      <c r="A38" s="646" t="s">
        <v>100</v>
      </c>
      <c r="B38" s="647"/>
      <c r="C38" s="647"/>
      <c r="D38" s="647"/>
      <c r="E38" s="647"/>
      <c r="F38" s="647"/>
      <c r="G38" s="647"/>
      <c r="H38" s="647"/>
      <c r="I38" s="647"/>
      <c r="J38" s="647"/>
      <c r="K38" s="647"/>
      <c r="L38" s="647"/>
      <c r="M38" s="647"/>
      <c r="N38" s="647"/>
      <c r="O38" s="647"/>
      <c r="P38" s="647"/>
      <c r="Q38" s="647"/>
      <c r="R38" s="647"/>
      <c r="S38" s="647"/>
      <c r="T38" s="647"/>
      <c r="U38" s="647"/>
      <c r="V38" s="647"/>
      <c r="W38" s="647"/>
      <c r="X38" s="647"/>
      <c r="Y38" s="647"/>
      <c r="Z38" s="647"/>
      <c r="AA38" s="48"/>
      <c r="AB38" s="48"/>
      <c r="AC38" s="48"/>
    </row>
    <row r="39" spans="1:68" ht="16.5" customHeight="1" x14ac:dyDescent="0.25">
      <c r="A39" s="580" t="s">
        <v>101</v>
      </c>
      <c r="B39" s="569"/>
      <c r="C39" s="569"/>
      <c r="D39" s="569"/>
      <c r="E39" s="569"/>
      <c r="F39" s="569"/>
      <c r="G39" s="569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  <c r="Y39" s="569"/>
      <c r="Z39" s="569"/>
      <c r="AA39" s="552"/>
      <c r="AB39" s="552"/>
      <c r="AC39" s="552"/>
    </row>
    <row r="40" spans="1:68" ht="14.25" customHeight="1" x14ac:dyDescent="0.25">
      <c r="A40" s="572" t="s">
        <v>102</v>
      </c>
      <c r="B40" s="569"/>
      <c r="C40" s="569"/>
      <c r="D40" s="569"/>
      <c r="E40" s="569"/>
      <c r="F40" s="569"/>
      <c r="G40" s="569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  <c r="Y40" s="569"/>
      <c r="Z40" s="569"/>
      <c r="AA40" s="553"/>
      <c r="AB40" s="553"/>
      <c r="AC40" s="55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64">
        <v>4607091385670</v>
      </c>
      <c r="E41" s="565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69</v>
      </c>
      <c r="X41" s="557">
        <v>100</v>
      </c>
      <c r="Y41" s="558">
        <f>IFERROR(IF(X41="",0,CEILING((X41/$H41),1)*$H41),"")</f>
        <v>108</v>
      </c>
      <c r="Z41" s="36">
        <f>IFERROR(IF(Y41=0,"",ROUNDUP(Y41/H41,0)*0.01898),"")</f>
        <v>0.1898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104.02777777777777</v>
      </c>
      <c r="BN41" s="64">
        <f>IFERROR(Y41*I41/H41,"0")</f>
        <v>112.34999999999998</v>
      </c>
      <c r="BO41" s="64">
        <f>IFERROR(1/J41*(X41/H41),"0")</f>
        <v>0.14467592592592593</v>
      </c>
      <c r="BP41" s="64">
        <f>IFERROR(1/J41*(Y41/H41),"0")</f>
        <v>0.15625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64">
        <v>4607091385687</v>
      </c>
      <c r="E42" s="565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110</v>
      </c>
      <c r="L42" s="32" t="s">
        <v>111</v>
      </c>
      <c r="M42" s="33" t="s">
        <v>77</v>
      </c>
      <c r="N42" s="33"/>
      <c r="O42" s="32">
        <v>50</v>
      </c>
      <c r="P42" s="64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69</v>
      </c>
      <c r="X42" s="557">
        <v>260</v>
      </c>
      <c r="Y42" s="558">
        <f>IFERROR(IF(X42="",0,CEILING((X42/$H42),1)*$H42),"")</f>
        <v>260</v>
      </c>
      <c r="Z42" s="36">
        <f>IFERROR(IF(Y42=0,"",ROUNDUP(Y42/H42,0)*0.00902),"")</f>
        <v>0.58630000000000004</v>
      </c>
      <c r="AA42" s="56"/>
      <c r="AB42" s="57"/>
      <c r="AC42" s="87" t="s">
        <v>107</v>
      </c>
      <c r="AG42" s="64"/>
      <c r="AJ42" s="68" t="s">
        <v>112</v>
      </c>
      <c r="AK42" s="68">
        <v>528</v>
      </c>
      <c r="BB42" s="88" t="s">
        <v>1</v>
      </c>
      <c r="BM42" s="64">
        <f>IFERROR(X42*I42/H42,"0")</f>
        <v>273.64999999999998</v>
      </c>
      <c r="BN42" s="64">
        <f>IFERROR(Y42*I42/H42,"0")</f>
        <v>273.64999999999998</v>
      </c>
      <c r="BO42" s="64">
        <f>IFERROR(1/J42*(X42/H42),"0")</f>
        <v>0.49242424242424243</v>
      </c>
      <c r="BP42" s="64">
        <f>IFERROR(1/J42*(Y42/H42),"0")</f>
        <v>0.49242424242424243</v>
      </c>
    </row>
    <row r="43" spans="1:68" ht="27" customHeight="1" x14ac:dyDescent="0.25">
      <c r="A43" s="54" t="s">
        <v>113</v>
      </c>
      <c r="B43" s="54" t="s">
        <v>114</v>
      </c>
      <c r="C43" s="31">
        <v>4301011565</v>
      </c>
      <c r="D43" s="564">
        <v>4680115882539</v>
      </c>
      <c r="E43" s="565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69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8"/>
      <c r="B44" s="569"/>
      <c r="C44" s="569"/>
      <c r="D44" s="569"/>
      <c r="E44" s="569"/>
      <c r="F44" s="569"/>
      <c r="G44" s="569"/>
      <c r="H44" s="569"/>
      <c r="I44" s="569"/>
      <c r="J44" s="569"/>
      <c r="K44" s="569"/>
      <c r="L44" s="569"/>
      <c r="M44" s="569"/>
      <c r="N44" s="569"/>
      <c r="O44" s="570"/>
      <c r="P44" s="575" t="s">
        <v>71</v>
      </c>
      <c r="Q44" s="576"/>
      <c r="R44" s="576"/>
      <c r="S44" s="576"/>
      <c r="T44" s="576"/>
      <c r="U44" s="576"/>
      <c r="V44" s="577"/>
      <c r="W44" s="37" t="s">
        <v>72</v>
      </c>
      <c r="X44" s="559">
        <f>IFERROR(X41/H41,"0")+IFERROR(X42/H42,"0")+IFERROR(X43/H43,"0")</f>
        <v>74.259259259259267</v>
      </c>
      <c r="Y44" s="559">
        <f>IFERROR(Y41/H41,"0")+IFERROR(Y42/H42,"0")+IFERROR(Y43/H43,"0")</f>
        <v>75</v>
      </c>
      <c r="Z44" s="559">
        <f>IFERROR(IF(Z41="",0,Z41),"0")+IFERROR(IF(Z42="",0,Z42),"0")+IFERROR(IF(Z43="",0,Z43),"0")</f>
        <v>0.77610000000000001</v>
      </c>
      <c r="AA44" s="560"/>
      <c r="AB44" s="560"/>
      <c r="AC44" s="560"/>
    </row>
    <row r="45" spans="1:68" x14ac:dyDescent="0.2">
      <c r="A45" s="569"/>
      <c r="B45" s="569"/>
      <c r="C45" s="569"/>
      <c r="D45" s="569"/>
      <c r="E45" s="569"/>
      <c r="F45" s="569"/>
      <c r="G45" s="569"/>
      <c r="H45" s="569"/>
      <c r="I45" s="569"/>
      <c r="J45" s="569"/>
      <c r="K45" s="569"/>
      <c r="L45" s="569"/>
      <c r="M45" s="569"/>
      <c r="N45" s="569"/>
      <c r="O45" s="570"/>
      <c r="P45" s="575" t="s">
        <v>71</v>
      </c>
      <c r="Q45" s="576"/>
      <c r="R45" s="576"/>
      <c r="S45" s="576"/>
      <c r="T45" s="576"/>
      <c r="U45" s="576"/>
      <c r="V45" s="577"/>
      <c r="W45" s="37" t="s">
        <v>69</v>
      </c>
      <c r="X45" s="559">
        <f>IFERROR(SUM(X41:X43),"0")</f>
        <v>360</v>
      </c>
      <c r="Y45" s="559">
        <f>IFERROR(SUM(Y41:Y43),"0")</f>
        <v>368</v>
      </c>
      <c r="Z45" s="37"/>
      <c r="AA45" s="560"/>
      <c r="AB45" s="560"/>
      <c r="AC45" s="560"/>
    </row>
    <row r="46" spans="1:68" ht="14.25" customHeight="1" x14ac:dyDescent="0.25">
      <c r="A46" s="572" t="s">
        <v>73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53"/>
      <c r="AB46" s="553"/>
      <c r="AC46" s="553"/>
    </row>
    <row r="47" spans="1:68" ht="16.5" customHeight="1" x14ac:dyDescent="0.25">
      <c r="A47" s="54" t="s">
        <v>115</v>
      </c>
      <c r="B47" s="54" t="s">
        <v>116</v>
      </c>
      <c r="C47" s="31">
        <v>4301051820</v>
      </c>
      <c r="D47" s="564">
        <v>4680115884915</v>
      </c>
      <c r="E47" s="565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5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69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68"/>
      <c r="B48" s="569"/>
      <c r="C48" s="569"/>
      <c r="D48" s="569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70"/>
      <c r="P48" s="575" t="s">
        <v>71</v>
      </c>
      <c r="Q48" s="576"/>
      <c r="R48" s="576"/>
      <c r="S48" s="576"/>
      <c r="T48" s="576"/>
      <c r="U48" s="576"/>
      <c r="V48" s="577"/>
      <c r="W48" s="37" t="s">
        <v>72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x14ac:dyDescent="0.2">
      <c r="A49" s="569"/>
      <c r="B49" s="569"/>
      <c r="C49" s="569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70"/>
      <c r="P49" s="575" t="s">
        <v>71</v>
      </c>
      <c r="Q49" s="576"/>
      <c r="R49" s="576"/>
      <c r="S49" s="576"/>
      <c r="T49" s="576"/>
      <c r="U49" s="576"/>
      <c r="V49" s="577"/>
      <c r="W49" s="37" t="s">
        <v>69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customHeight="1" x14ac:dyDescent="0.25">
      <c r="A50" s="580" t="s">
        <v>118</v>
      </c>
      <c r="B50" s="569"/>
      <c r="C50" s="569"/>
      <c r="D50" s="569"/>
      <c r="E50" s="569"/>
      <c r="F50" s="569"/>
      <c r="G50" s="569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  <c r="Y50" s="569"/>
      <c r="Z50" s="569"/>
      <c r="AA50" s="552"/>
      <c r="AB50" s="552"/>
      <c r="AC50" s="552"/>
    </row>
    <row r="51" spans="1:68" ht="14.25" customHeight="1" x14ac:dyDescent="0.25">
      <c r="A51" s="572" t="s">
        <v>102</v>
      </c>
      <c r="B51" s="569"/>
      <c r="C51" s="569"/>
      <c r="D51" s="569"/>
      <c r="E51" s="569"/>
      <c r="F51" s="569"/>
      <c r="G51" s="569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  <c r="Y51" s="569"/>
      <c r="Z51" s="569"/>
      <c r="AA51" s="553"/>
      <c r="AB51" s="553"/>
      <c r="AC51" s="553"/>
    </row>
    <row r="52" spans="1:68" ht="27" customHeight="1" x14ac:dyDescent="0.25">
      <c r="A52" s="54" t="s">
        <v>119</v>
      </c>
      <c r="B52" s="54" t="s">
        <v>120</v>
      </c>
      <c r="C52" s="31">
        <v>4301012030</v>
      </c>
      <c r="D52" s="564">
        <v>4680115885882</v>
      </c>
      <c r="E52" s="565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6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69</v>
      </c>
      <c r="X52" s="557">
        <v>0</v>
      </c>
      <c r="Y52" s="55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121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122</v>
      </c>
      <c r="B53" s="54" t="s">
        <v>123</v>
      </c>
      <c r="C53" s="31">
        <v>4301011816</v>
      </c>
      <c r="D53" s="564">
        <v>4680115881426</v>
      </c>
      <c r="E53" s="565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105</v>
      </c>
      <c r="L53" s="32" t="s">
        <v>111</v>
      </c>
      <c r="M53" s="33" t="s">
        <v>106</v>
      </c>
      <c r="N53" s="33"/>
      <c r="O53" s="32">
        <v>50</v>
      </c>
      <c r="P53" s="7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69</v>
      </c>
      <c r="X53" s="557">
        <v>250</v>
      </c>
      <c r="Y53" s="558">
        <f t="shared" si="6"/>
        <v>259.20000000000005</v>
      </c>
      <c r="Z53" s="36">
        <f>IFERROR(IF(Y53=0,"",ROUNDUP(Y53/H53,0)*0.01898),"")</f>
        <v>0.45552000000000004</v>
      </c>
      <c r="AA53" s="56"/>
      <c r="AB53" s="57"/>
      <c r="AC53" s="95" t="s">
        <v>124</v>
      </c>
      <c r="AG53" s="64"/>
      <c r="AJ53" s="68" t="s">
        <v>112</v>
      </c>
      <c r="AK53" s="68">
        <v>691.2</v>
      </c>
      <c r="BB53" s="96" t="s">
        <v>1</v>
      </c>
      <c r="BM53" s="64">
        <f t="shared" si="7"/>
        <v>260.0694444444444</v>
      </c>
      <c r="BN53" s="64">
        <f t="shared" si="8"/>
        <v>269.64000000000004</v>
      </c>
      <c r="BO53" s="64">
        <f t="shared" si="9"/>
        <v>0.36168981481481477</v>
      </c>
      <c r="BP53" s="64">
        <f t="shared" si="10"/>
        <v>0.37500000000000006</v>
      </c>
    </row>
    <row r="54" spans="1:68" ht="27" customHeight="1" x14ac:dyDescent="0.25">
      <c r="A54" s="54" t="s">
        <v>125</v>
      </c>
      <c r="B54" s="54" t="s">
        <v>126</v>
      </c>
      <c r="C54" s="31">
        <v>4301011386</v>
      </c>
      <c r="D54" s="564">
        <v>4680115880283</v>
      </c>
      <c r="E54" s="565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3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69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127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128</v>
      </c>
      <c r="B55" s="54" t="s">
        <v>129</v>
      </c>
      <c r="C55" s="31">
        <v>4301011806</v>
      </c>
      <c r="D55" s="564">
        <v>4680115881525</v>
      </c>
      <c r="E55" s="565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8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69</v>
      </c>
      <c r="X55" s="557">
        <v>0</v>
      </c>
      <c r="Y55" s="55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124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130</v>
      </c>
      <c r="B56" s="54" t="s">
        <v>131</v>
      </c>
      <c r="C56" s="31">
        <v>4301011589</v>
      </c>
      <c r="D56" s="564">
        <v>4680115885899</v>
      </c>
      <c r="E56" s="565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69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132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133</v>
      </c>
      <c r="B57" s="54" t="s">
        <v>134</v>
      </c>
      <c r="C57" s="31">
        <v>4301011801</v>
      </c>
      <c r="D57" s="564">
        <v>4680115881419</v>
      </c>
      <c r="E57" s="565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110</v>
      </c>
      <c r="L57" s="32" t="s">
        <v>111</v>
      </c>
      <c r="M57" s="33" t="s">
        <v>106</v>
      </c>
      <c r="N57" s="33"/>
      <c r="O57" s="32">
        <v>50</v>
      </c>
      <c r="P57" s="85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69</v>
      </c>
      <c r="X57" s="557">
        <v>495</v>
      </c>
      <c r="Y57" s="558">
        <f t="shared" si="6"/>
        <v>495</v>
      </c>
      <c r="Z57" s="36">
        <f>IFERROR(IF(Y57=0,"",ROUNDUP(Y57/H57,0)*0.00902),"")</f>
        <v>0.99219999999999997</v>
      </c>
      <c r="AA57" s="56"/>
      <c r="AB57" s="57"/>
      <c r="AC57" s="103" t="s">
        <v>135</v>
      </c>
      <c r="AG57" s="64"/>
      <c r="AJ57" s="68" t="s">
        <v>112</v>
      </c>
      <c r="AK57" s="68">
        <v>594</v>
      </c>
      <c r="BB57" s="104" t="s">
        <v>1</v>
      </c>
      <c r="BM57" s="64">
        <f t="shared" si="7"/>
        <v>518.09999999999991</v>
      </c>
      <c r="BN57" s="64">
        <f t="shared" si="8"/>
        <v>518.09999999999991</v>
      </c>
      <c r="BO57" s="64">
        <f t="shared" si="9"/>
        <v>0.83333333333333337</v>
      </c>
      <c r="BP57" s="64">
        <f t="shared" si="10"/>
        <v>0.83333333333333337</v>
      </c>
    </row>
    <row r="58" spans="1:68" x14ac:dyDescent="0.2">
      <c r="A58" s="568"/>
      <c r="B58" s="569"/>
      <c r="C58" s="569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70"/>
      <c r="P58" s="575" t="s">
        <v>71</v>
      </c>
      <c r="Q58" s="576"/>
      <c r="R58" s="576"/>
      <c r="S58" s="576"/>
      <c r="T58" s="576"/>
      <c r="U58" s="576"/>
      <c r="V58" s="577"/>
      <c r="W58" s="37" t="s">
        <v>72</v>
      </c>
      <c r="X58" s="559">
        <f>IFERROR(X52/H52,"0")+IFERROR(X53/H53,"0")+IFERROR(X54/H54,"0")+IFERROR(X55/H55,"0")+IFERROR(X56/H56,"0")+IFERROR(X57/H57,"0")</f>
        <v>133.14814814814815</v>
      </c>
      <c r="Y58" s="559">
        <f>IFERROR(Y52/H52,"0")+IFERROR(Y53/H53,"0")+IFERROR(Y54/H54,"0")+IFERROR(Y55/H55,"0")+IFERROR(Y56/H56,"0")+IFERROR(Y57/H57,"0")</f>
        <v>134</v>
      </c>
      <c r="Z58" s="559">
        <f>IFERROR(IF(Z52="",0,Z52),"0")+IFERROR(IF(Z53="",0,Z53),"0")+IFERROR(IF(Z54="",0,Z54),"0")+IFERROR(IF(Z55="",0,Z55),"0")+IFERROR(IF(Z56="",0,Z56),"0")+IFERROR(IF(Z57="",0,Z57),"0")</f>
        <v>1.4477199999999999</v>
      </c>
      <c r="AA58" s="560"/>
      <c r="AB58" s="560"/>
      <c r="AC58" s="560"/>
    </row>
    <row r="59" spans="1:68" x14ac:dyDescent="0.2">
      <c r="A59" s="569"/>
      <c r="B59" s="569"/>
      <c r="C59" s="569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70"/>
      <c r="P59" s="575" t="s">
        <v>71</v>
      </c>
      <c r="Q59" s="576"/>
      <c r="R59" s="576"/>
      <c r="S59" s="576"/>
      <c r="T59" s="576"/>
      <c r="U59" s="576"/>
      <c r="V59" s="577"/>
      <c r="W59" s="37" t="s">
        <v>69</v>
      </c>
      <c r="X59" s="559">
        <f>IFERROR(SUM(X52:X57),"0")</f>
        <v>745</v>
      </c>
      <c r="Y59" s="559">
        <f>IFERROR(SUM(Y52:Y57),"0")</f>
        <v>754.2</v>
      </c>
      <c r="Z59" s="37"/>
      <c r="AA59" s="560"/>
      <c r="AB59" s="560"/>
      <c r="AC59" s="560"/>
    </row>
    <row r="60" spans="1:68" ht="14.25" customHeight="1" x14ac:dyDescent="0.25">
      <c r="A60" s="572" t="s">
        <v>136</v>
      </c>
      <c r="B60" s="569"/>
      <c r="C60" s="569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  <c r="Y60" s="569"/>
      <c r="Z60" s="569"/>
      <c r="AA60" s="553"/>
      <c r="AB60" s="553"/>
      <c r="AC60" s="553"/>
    </row>
    <row r="61" spans="1:68" ht="16.5" customHeight="1" x14ac:dyDescent="0.25">
      <c r="A61" s="54" t="s">
        <v>137</v>
      </c>
      <c r="B61" s="54" t="s">
        <v>138</v>
      </c>
      <c r="C61" s="31">
        <v>4301020298</v>
      </c>
      <c r="D61" s="564">
        <v>4680115881440</v>
      </c>
      <c r="E61" s="565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0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69</v>
      </c>
      <c r="X61" s="557">
        <v>70</v>
      </c>
      <c r="Y61" s="558">
        <f>IFERROR(IF(X61="",0,CEILING((X61/$H61),1)*$H61),"")</f>
        <v>75.600000000000009</v>
      </c>
      <c r="Z61" s="36">
        <f>IFERROR(IF(Y61=0,"",ROUNDUP(Y61/H61,0)*0.01898),"")</f>
        <v>0.13286000000000001</v>
      </c>
      <c r="AA61" s="56"/>
      <c r="AB61" s="57"/>
      <c r="AC61" s="105" t="s">
        <v>139</v>
      </c>
      <c r="AG61" s="64"/>
      <c r="AJ61" s="68"/>
      <c r="AK61" s="68">
        <v>0</v>
      </c>
      <c r="BB61" s="106" t="s">
        <v>1</v>
      </c>
      <c r="BM61" s="64">
        <f>IFERROR(X61*I61/H61,"0")</f>
        <v>72.819444444444429</v>
      </c>
      <c r="BN61" s="64">
        <f>IFERROR(Y61*I61/H61,"0")</f>
        <v>78.64500000000001</v>
      </c>
      <c r="BO61" s="64">
        <f>IFERROR(1/J61*(X61/H61),"0")</f>
        <v>0.10127314814814814</v>
      </c>
      <c r="BP61" s="64">
        <f>IFERROR(1/J61*(Y61/H61),"0")</f>
        <v>0.109375</v>
      </c>
    </row>
    <row r="62" spans="1:68" ht="27" customHeight="1" x14ac:dyDescent="0.25">
      <c r="A62" s="54" t="s">
        <v>140</v>
      </c>
      <c r="B62" s="54" t="s">
        <v>141</v>
      </c>
      <c r="C62" s="31">
        <v>4301020228</v>
      </c>
      <c r="D62" s="564">
        <v>4680115882751</v>
      </c>
      <c r="E62" s="565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69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143</v>
      </c>
      <c r="B63" s="54" t="s">
        <v>144</v>
      </c>
      <c r="C63" s="31">
        <v>4301020358</v>
      </c>
      <c r="D63" s="564">
        <v>4680115885950</v>
      </c>
      <c r="E63" s="565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6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69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139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145</v>
      </c>
      <c r="B64" s="54" t="s">
        <v>146</v>
      </c>
      <c r="C64" s="31">
        <v>4301020296</v>
      </c>
      <c r="D64" s="564">
        <v>4680115881433</v>
      </c>
      <c r="E64" s="565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76</v>
      </c>
      <c r="L64" s="32" t="s">
        <v>111</v>
      </c>
      <c r="M64" s="33" t="s">
        <v>106</v>
      </c>
      <c r="N64" s="33"/>
      <c r="O64" s="32">
        <v>50</v>
      </c>
      <c r="P64" s="83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69</v>
      </c>
      <c r="X64" s="557">
        <v>126</v>
      </c>
      <c r="Y64" s="558">
        <f>IFERROR(IF(X64="",0,CEILING((X64/$H64),1)*$H64),"")</f>
        <v>126.9</v>
      </c>
      <c r="Z64" s="36">
        <f>IFERROR(IF(Y64=0,"",ROUNDUP(Y64/H64,0)*0.00651),"")</f>
        <v>0.30597000000000002</v>
      </c>
      <c r="AA64" s="56"/>
      <c r="AB64" s="57"/>
      <c r="AC64" s="111" t="s">
        <v>139</v>
      </c>
      <c r="AG64" s="64"/>
      <c r="AJ64" s="68" t="s">
        <v>112</v>
      </c>
      <c r="AK64" s="68">
        <v>491.4</v>
      </c>
      <c r="BB64" s="112" t="s">
        <v>1</v>
      </c>
      <c r="BM64" s="64">
        <f>IFERROR(X64*I64/H64,"0")</f>
        <v>134.39999999999998</v>
      </c>
      <c r="BN64" s="64">
        <f>IFERROR(Y64*I64/H64,"0")</f>
        <v>135.35999999999999</v>
      </c>
      <c r="BO64" s="64">
        <f>IFERROR(1/J64*(X64/H64),"0")</f>
        <v>0.25641025641025644</v>
      </c>
      <c r="BP64" s="64">
        <f>IFERROR(1/J64*(Y64/H64),"0")</f>
        <v>0.25824175824175827</v>
      </c>
    </row>
    <row r="65" spans="1:68" x14ac:dyDescent="0.2">
      <c r="A65" s="568"/>
      <c r="B65" s="569"/>
      <c r="C65" s="569"/>
      <c r="D65" s="569"/>
      <c r="E65" s="569"/>
      <c r="F65" s="569"/>
      <c r="G65" s="569"/>
      <c r="H65" s="569"/>
      <c r="I65" s="569"/>
      <c r="J65" s="569"/>
      <c r="K65" s="569"/>
      <c r="L65" s="569"/>
      <c r="M65" s="569"/>
      <c r="N65" s="569"/>
      <c r="O65" s="570"/>
      <c r="P65" s="575" t="s">
        <v>71</v>
      </c>
      <c r="Q65" s="576"/>
      <c r="R65" s="576"/>
      <c r="S65" s="576"/>
      <c r="T65" s="576"/>
      <c r="U65" s="576"/>
      <c r="V65" s="577"/>
      <c r="W65" s="37" t="s">
        <v>72</v>
      </c>
      <c r="X65" s="559">
        <f>IFERROR(X61/H61,"0")+IFERROR(X62/H62,"0")+IFERROR(X63/H63,"0")+IFERROR(X64/H64,"0")</f>
        <v>53.148148148148145</v>
      </c>
      <c r="Y65" s="559">
        <f>IFERROR(Y61/H61,"0")+IFERROR(Y62/H62,"0")+IFERROR(Y63/H63,"0")+IFERROR(Y64/H64,"0")</f>
        <v>54</v>
      </c>
      <c r="Z65" s="559">
        <f>IFERROR(IF(Z61="",0,Z61),"0")+IFERROR(IF(Z62="",0,Z62),"0")+IFERROR(IF(Z63="",0,Z63),"0")+IFERROR(IF(Z64="",0,Z64),"0")</f>
        <v>0.43883000000000005</v>
      </c>
      <c r="AA65" s="560"/>
      <c r="AB65" s="560"/>
      <c r="AC65" s="560"/>
    </row>
    <row r="66" spans="1:68" x14ac:dyDescent="0.2">
      <c r="A66" s="569"/>
      <c r="B66" s="569"/>
      <c r="C66" s="569"/>
      <c r="D66" s="569"/>
      <c r="E66" s="569"/>
      <c r="F66" s="569"/>
      <c r="G66" s="569"/>
      <c r="H66" s="569"/>
      <c r="I66" s="569"/>
      <c r="J66" s="569"/>
      <c r="K66" s="569"/>
      <c r="L66" s="569"/>
      <c r="M66" s="569"/>
      <c r="N66" s="569"/>
      <c r="O66" s="570"/>
      <c r="P66" s="575" t="s">
        <v>71</v>
      </c>
      <c r="Q66" s="576"/>
      <c r="R66" s="576"/>
      <c r="S66" s="576"/>
      <c r="T66" s="576"/>
      <c r="U66" s="576"/>
      <c r="V66" s="577"/>
      <c r="W66" s="37" t="s">
        <v>69</v>
      </c>
      <c r="X66" s="559">
        <f>IFERROR(SUM(X61:X64),"0")</f>
        <v>196</v>
      </c>
      <c r="Y66" s="559">
        <f>IFERROR(SUM(Y61:Y64),"0")</f>
        <v>202.5</v>
      </c>
      <c r="Z66" s="37"/>
      <c r="AA66" s="560"/>
      <c r="AB66" s="560"/>
      <c r="AC66" s="560"/>
    </row>
    <row r="67" spans="1:68" ht="14.25" customHeight="1" x14ac:dyDescent="0.25">
      <c r="A67" s="572" t="s">
        <v>64</v>
      </c>
      <c r="B67" s="569"/>
      <c r="C67" s="569"/>
      <c r="D67" s="569"/>
      <c r="E67" s="569"/>
      <c r="F67" s="569"/>
      <c r="G67" s="569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53"/>
      <c r="AB67" s="553"/>
      <c r="AC67" s="553"/>
    </row>
    <row r="68" spans="1:68" ht="27" customHeight="1" x14ac:dyDescent="0.25">
      <c r="A68" s="54" t="s">
        <v>147</v>
      </c>
      <c r="B68" s="54" t="s">
        <v>148</v>
      </c>
      <c r="C68" s="31">
        <v>4301031243</v>
      </c>
      <c r="D68" s="564">
        <v>4680115885073</v>
      </c>
      <c r="E68" s="565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69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149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150</v>
      </c>
      <c r="B69" s="54" t="s">
        <v>151</v>
      </c>
      <c r="C69" s="31">
        <v>4301031241</v>
      </c>
      <c r="D69" s="564">
        <v>4680115885059</v>
      </c>
      <c r="E69" s="565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2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69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152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153</v>
      </c>
      <c r="B70" s="54" t="s">
        <v>154</v>
      </c>
      <c r="C70" s="31">
        <v>4301031316</v>
      </c>
      <c r="D70" s="564">
        <v>4680115885097</v>
      </c>
      <c r="E70" s="565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6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69</v>
      </c>
      <c r="X70" s="557">
        <v>0</v>
      </c>
      <c r="Y70" s="55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155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68"/>
      <c r="B71" s="569"/>
      <c r="C71" s="569"/>
      <c r="D71" s="569"/>
      <c r="E71" s="569"/>
      <c r="F71" s="569"/>
      <c r="G71" s="569"/>
      <c r="H71" s="569"/>
      <c r="I71" s="569"/>
      <c r="J71" s="569"/>
      <c r="K71" s="569"/>
      <c r="L71" s="569"/>
      <c r="M71" s="569"/>
      <c r="N71" s="569"/>
      <c r="O71" s="570"/>
      <c r="P71" s="575" t="s">
        <v>71</v>
      </c>
      <c r="Q71" s="576"/>
      <c r="R71" s="576"/>
      <c r="S71" s="576"/>
      <c r="T71" s="576"/>
      <c r="U71" s="576"/>
      <c r="V71" s="577"/>
      <c r="W71" s="37" t="s">
        <v>72</v>
      </c>
      <c r="X71" s="559">
        <f>IFERROR(X68/H68,"0")+IFERROR(X69/H69,"0")+IFERROR(X70/H70,"0")</f>
        <v>0</v>
      </c>
      <c r="Y71" s="559">
        <f>IFERROR(Y68/H68,"0")+IFERROR(Y69/H69,"0")+IFERROR(Y70/H70,"0")</f>
        <v>0</v>
      </c>
      <c r="Z71" s="559">
        <f>IFERROR(IF(Z68="",0,Z68),"0")+IFERROR(IF(Z69="",0,Z69),"0")+IFERROR(IF(Z70="",0,Z70),"0")</f>
        <v>0</v>
      </c>
      <c r="AA71" s="560"/>
      <c r="AB71" s="560"/>
      <c r="AC71" s="560"/>
    </row>
    <row r="72" spans="1:68" x14ac:dyDescent="0.2">
      <c r="A72" s="569"/>
      <c r="B72" s="569"/>
      <c r="C72" s="569"/>
      <c r="D72" s="569"/>
      <c r="E72" s="569"/>
      <c r="F72" s="569"/>
      <c r="G72" s="569"/>
      <c r="H72" s="569"/>
      <c r="I72" s="569"/>
      <c r="J72" s="569"/>
      <c r="K72" s="569"/>
      <c r="L72" s="569"/>
      <c r="M72" s="569"/>
      <c r="N72" s="569"/>
      <c r="O72" s="570"/>
      <c r="P72" s="575" t="s">
        <v>71</v>
      </c>
      <c r="Q72" s="576"/>
      <c r="R72" s="576"/>
      <c r="S72" s="576"/>
      <c r="T72" s="576"/>
      <c r="U72" s="576"/>
      <c r="V72" s="577"/>
      <c r="W72" s="37" t="s">
        <v>69</v>
      </c>
      <c r="X72" s="559">
        <f>IFERROR(SUM(X68:X70),"0")</f>
        <v>0</v>
      </c>
      <c r="Y72" s="559">
        <f>IFERROR(SUM(Y68:Y70),"0")</f>
        <v>0</v>
      </c>
      <c r="Z72" s="37"/>
      <c r="AA72" s="560"/>
      <c r="AB72" s="560"/>
      <c r="AC72" s="560"/>
    </row>
    <row r="73" spans="1:68" ht="14.25" customHeight="1" x14ac:dyDescent="0.25">
      <c r="A73" s="572" t="s">
        <v>73</v>
      </c>
      <c r="B73" s="569"/>
      <c r="C73" s="569"/>
      <c r="D73" s="569"/>
      <c r="E73" s="569"/>
      <c r="F73" s="569"/>
      <c r="G73" s="569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  <c r="Y73" s="569"/>
      <c r="Z73" s="569"/>
      <c r="AA73" s="553"/>
      <c r="AB73" s="553"/>
      <c r="AC73" s="553"/>
    </row>
    <row r="74" spans="1:68" ht="16.5" customHeight="1" x14ac:dyDescent="0.25">
      <c r="A74" s="54" t="s">
        <v>156</v>
      </c>
      <c r="B74" s="54" t="s">
        <v>157</v>
      </c>
      <c r="C74" s="31">
        <v>4301051838</v>
      </c>
      <c r="D74" s="564">
        <v>4680115881891</v>
      </c>
      <c r="E74" s="565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1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69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158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159</v>
      </c>
      <c r="B75" s="54" t="s">
        <v>160</v>
      </c>
      <c r="C75" s="31">
        <v>4301051846</v>
      </c>
      <c r="D75" s="564">
        <v>4680115885769</v>
      </c>
      <c r="E75" s="565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5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69</v>
      </c>
      <c r="X75" s="557">
        <v>0</v>
      </c>
      <c r="Y75" s="55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161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162</v>
      </c>
      <c r="B76" s="54" t="s">
        <v>163</v>
      </c>
      <c r="C76" s="31">
        <v>4301051927</v>
      </c>
      <c r="D76" s="564">
        <v>4680115884410</v>
      </c>
      <c r="E76" s="565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69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164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165</v>
      </c>
      <c r="B77" s="54" t="s">
        <v>166</v>
      </c>
      <c r="C77" s="31">
        <v>4301051837</v>
      </c>
      <c r="D77" s="564">
        <v>4680115884311</v>
      </c>
      <c r="E77" s="565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69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158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167</v>
      </c>
      <c r="B78" s="54" t="s">
        <v>168</v>
      </c>
      <c r="C78" s="31">
        <v>4301051844</v>
      </c>
      <c r="D78" s="564">
        <v>4680115885929</v>
      </c>
      <c r="E78" s="565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69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161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169</v>
      </c>
      <c r="B79" s="54" t="s">
        <v>170</v>
      </c>
      <c r="C79" s="31">
        <v>4301051929</v>
      </c>
      <c r="D79" s="564">
        <v>4680115884403</v>
      </c>
      <c r="E79" s="565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69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164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68"/>
      <c r="B80" s="569"/>
      <c r="C80" s="569"/>
      <c r="D80" s="569"/>
      <c r="E80" s="569"/>
      <c r="F80" s="569"/>
      <c r="G80" s="569"/>
      <c r="H80" s="569"/>
      <c r="I80" s="569"/>
      <c r="J80" s="569"/>
      <c r="K80" s="569"/>
      <c r="L80" s="569"/>
      <c r="M80" s="569"/>
      <c r="N80" s="569"/>
      <c r="O80" s="570"/>
      <c r="P80" s="575" t="s">
        <v>71</v>
      </c>
      <c r="Q80" s="576"/>
      <c r="R80" s="576"/>
      <c r="S80" s="576"/>
      <c r="T80" s="576"/>
      <c r="U80" s="576"/>
      <c r="V80" s="577"/>
      <c r="W80" s="37" t="s">
        <v>72</v>
      </c>
      <c r="X80" s="559">
        <f>IFERROR(X74/H74,"0")+IFERROR(X75/H75,"0")+IFERROR(X76/H76,"0")+IFERROR(X77/H77,"0")+IFERROR(X78/H78,"0")+IFERROR(X79/H79,"0")</f>
        <v>0</v>
      </c>
      <c r="Y80" s="559">
        <f>IFERROR(Y74/H74,"0")+IFERROR(Y75/H75,"0")+IFERROR(Y76/H76,"0")+IFERROR(Y77/H77,"0")+IFERROR(Y78/H78,"0")+IFERROR(Y79/H79,"0")</f>
        <v>0</v>
      </c>
      <c r="Z80" s="559">
        <f>IFERROR(IF(Z74="",0,Z74),"0")+IFERROR(IF(Z75="",0,Z75),"0")+IFERROR(IF(Z76="",0,Z76),"0")+IFERROR(IF(Z77="",0,Z77),"0")+IFERROR(IF(Z78="",0,Z78),"0")+IFERROR(IF(Z79="",0,Z79),"0")</f>
        <v>0</v>
      </c>
      <c r="AA80" s="560"/>
      <c r="AB80" s="560"/>
      <c r="AC80" s="560"/>
    </row>
    <row r="81" spans="1:68" x14ac:dyDescent="0.2">
      <c r="A81" s="569"/>
      <c r="B81" s="569"/>
      <c r="C81" s="569"/>
      <c r="D81" s="569"/>
      <c r="E81" s="569"/>
      <c r="F81" s="569"/>
      <c r="G81" s="569"/>
      <c r="H81" s="569"/>
      <c r="I81" s="569"/>
      <c r="J81" s="569"/>
      <c r="K81" s="569"/>
      <c r="L81" s="569"/>
      <c r="M81" s="569"/>
      <c r="N81" s="569"/>
      <c r="O81" s="570"/>
      <c r="P81" s="575" t="s">
        <v>71</v>
      </c>
      <c r="Q81" s="576"/>
      <c r="R81" s="576"/>
      <c r="S81" s="576"/>
      <c r="T81" s="576"/>
      <c r="U81" s="576"/>
      <c r="V81" s="577"/>
      <c r="W81" s="37" t="s">
        <v>69</v>
      </c>
      <c r="X81" s="559">
        <f>IFERROR(SUM(X74:X79),"0")</f>
        <v>0</v>
      </c>
      <c r="Y81" s="559">
        <f>IFERROR(SUM(Y74:Y79),"0")</f>
        <v>0</v>
      </c>
      <c r="Z81" s="37"/>
      <c r="AA81" s="560"/>
      <c r="AB81" s="560"/>
      <c r="AC81" s="560"/>
    </row>
    <row r="82" spans="1:68" ht="14.25" customHeight="1" x14ac:dyDescent="0.25">
      <c r="A82" s="572" t="s">
        <v>171</v>
      </c>
      <c r="B82" s="569"/>
      <c r="C82" s="569"/>
      <c r="D82" s="569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53"/>
      <c r="AB82" s="553"/>
      <c r="AC82" s="553"/>
    </row>
    <row r="83" spans="1:68" ht="27" customHeight="1" x14ac:dyDescent="0.25">
      <c r="A83" s="54" t="s">
        <v>172</v>
      </c>
      <c r="B83" s="54" t="s">
        <v>173</v>
      </c>
      <c r="C83" s="31">
        <v>4301060455</v>
      </c>
      <c r="D83" s="564">
        <v>4680115881532</v>
      </c>
      <c r="E83" s="565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7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69</v>
      </c>
      <c r="X83" s="557">
        <v>30</v>
      </c>
      <c r="Y83" s="558">
        <f>IFERROR(IF(X83="",0,CEILING((X83/$H83),1)*$H83),"")</f>
        <v>31.2</v>
      </c>
      <c r="Z83" s="36">
        <f>IFERROR(IF(Y83=0,"",ROUNDUP(Y83/H83,0)*0.01898),"")</f>
        <v>7.5920000000000001E-2</v>
      </c>
      <c r="AA83" s="56"/>
      <c r="AB83" s="57"/>
      <c r="AC83" s="131" t="s">
        <v>174</v>
      </c>
      <c r="AG83" s="64"/>
      <c r="AJ83" s="68"/>
      <c r="AK83" s="68">
        <v>0</v>
      </c>
      <c r="BB83" s="132" t="s">
        <v>1</v>
      </c>
      <c r="BM83" s="64">
        <f>IFERROR(X83*I83/H83,"0")</f>
        <v>31.673076923076923</v>
      </c>
      <c r="BN83" s="64">
        <f>IFERROR(Y83*I83/H83,"0")</f>
        <v>32.94</v>
      </c>
      <c r="BO83" s="64">
        <f>IFERROR(1/J83*(X83/H83),"0")</f>
        <v>6.0096153846153848E-2</v>
      </c>
      <c r="BP83" s="64">
        <f>IFERROR(1/J83*(Y83/H83),"0")</f>
        <v>6.25E-2</v>
      </c>
    </row>
    <row r="84" spans="1:68" ht="27" customHeight="1" x14ac:dyDescent="0.25">
      <c r="A84" s="54" t="s">
        <v>175</v>
      </c>
      <c r="B84" s="54" t="s">
        <v>176</v>
      </c>
      <c r="C84" s="31">
        <v>4301060351</v>
      </c>
      <c r="D84" s="564">
        <v>4680115881464</v>
      </c>
      <c r="E84" s="565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8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69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177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68"/>
      <c r="B85" s="569"/>
      <c r="C85" s="569"/>
      <c r="D85" s="569"/>
      <c r="E85" s="569"/>
      <c r="F85" s="569"/>
      <c r="G85" s="569"/>
      <c r="H85" s="569"/>
      <c r="I85" s="569"/>
      <c r="J85" s="569"/>
      <c r="K85" s="569"/>
      <c r="L85" s="569"/>
      <c r="M85" s="569"/>
      <c r="N85" s="569"/>
      <c r="O85" s="570"/>
      <c r="P85" s="575" t="s">
        <v>71</v>
      </c>
      <c r="Q85" s="576"/>
      <c r="R85" s="576"/>
      <c r="S85" s="576"/>
      <c r="T85" s="576"/>
      <c r="U85" s="576"/>
      <c r="V85" s="577"/>
      <c r="W85" s="37" t="s">
        <v>72</v>
      </c>
      <c r="X85" s="559">
        <f>IFERROR(X83/H83,"0")+IFERROR(X84/H84,"0")</f>
        <v>3.8461538461538463</v>
      </c>
      <c r="Y85" s="559">
        <f>IFERROR(Y83/H83,"0")+IFERROR(Y84/H84,"0")</f>
        <v>4</v>
      </c>
      <c r="Z85" s="559">
        <f>IFERROR(IF(Z83="",0,Z83),"0")+IFERROR(IF(Z84="",0,Z84),"0")</f>
        <v>7.5920000000000001E-2</v>
      </c>
      <c r="AA85" s="560"/>
      <c r="AB85" s="560"/>
      <c r="AC85" s="560"/>
    </row>
    <row r="86" spans="1:68" x14ac:dyDescent="0.2">
      <c r="A86" s="569"/>
      <c r="B86" s="569"/>
      <c r="C86" s="569"/>
      <c r="D86" s="569"/>
      <c r="E86" s="569"/>
      <c r="F86" s="569"/>
      <c r="G86" s="569"/>
      <c r="H86" s="569"/>
      <c r="I86" s="569"/>
      <c r="J86" s="569"/>
      <c r="K86" s="569"/>
      <c r="L86" s="569"/>
      <c r="M86" s="569"/>
      <c r="N86" s="569"/>
      <c r="O86" s="570"/>
      <c r="P86" s="575" t="s">
        <v>71</v>
      </c>
      <c r="Q86" s="576"/>
      <c r="R86" s="576"/>
      <c r="S86" s="576"/>
      <c r="T86" s="576"/>
      <c r="U86" s="576"/>
      <c r="V86" s="577"/>
      <c r="W86" s="37" t="s">
        <v>69</v>
      </c>
      <c r="X86" s="559">
        <f>IFERROR(SUM(X83:X84),"0")</f>
        <v>30</v>
      </c>
      <c r="Y86" s="559">
        <f>IFERROR(SUM(Y83:Y84),"0")</f>
        <v>31.2</v>
      </c>
      <c r="Z86" s="37"/>
      <c r="AA86" s="560"/>
      <c r="AB86" s="560"/>
      <c r="AC86" s="560"/>
    </row>
    <row r="87" spans="1:68" ht="16.5" customHeight="1" x14ac:dyDescent="0.25">
      <c r="A87" s="580" t="s">
        <v>178</v>
      </c>
      <c r="B87" s="569"/>
      <c r="C87" s="569"/>
      <c r="D87" s="569"/>
      <c r="E87" s="569"/>
      <c r="F87" s="569"/>
      <c r="G87" s="569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  <c r="Y87" s="569"/>
      <c r="Z87" s="569"/>
      <c r="AA87" s="552"/>
      <c r="AB87" s="552"/>
      <c r="AC87" s="552"/>
    </row>
    <row r="88" spans="1:68" ht="14.25" customHeight="1" x14ac:dyDescent="0.25">
      <c r="A88" s="572" t="s">
        <v>102</v>
      </c>
      <c r="B88" s="569"/>
      <c r="C88" s="569"/>
      <c r="D88" s="569"/>
      <c r="E88" s="569"/>
      <c r="F88" s="569"/>
      <c r="G88" s="569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  <c r="Y88" s="569"/>
      <c r="Z88" s="569"/>
      <c r="AA88" s="553"/>
      <c r="AB88" s="553"/>
      <c r="AC88" s="553"/>
    </row>
    <row r="89" spans="1:68" ht="27" customHeight="1" x14ac:dyDescent="0.25">
      <c r="A89" s="54" t="s">
        <v>179</v>
      </c>
      <c r="B89" s="54" t="s">
        <v>180</v>
      </c>
      <c r="C89" s="31">
        <v>4301011468</v>
      </c>
      <c r="D89" s="564">
        <v>4680115881327</v>
      </c>
      <c r="E89" s="565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69</v>
      </c>
      <c r="X89" s="557">
        <v>220</v>
      </c>
      <c r="Y89" s="558">
        <f>IFERROR(IF(X89="",0,CEILING((X89/$H89),1)*$H89),"")</f>
        <v>226.8</v>
      </c>
      <c r="Z89" s="36">
        <f>IFERROR(IF(Y89=0,"",ROUNDUP(Y89/H89,0)*0.01898),"")</f>
        <v>0.39857999999999999</v>
      </c>
      <c r="AA89" s="56"/>
      <c r="AB89" s="57"/>
      <c r="AC89" s="135" t="s">
        <v>181</v>
      </c>
      <c r="AG89" s="64"/>
      <c r="AJ89" s="68"/>
      <c r="AK89" s="68">
        <v>0</v>
      </c>
      <c r="BB89" s="136" t="s">
        <v>1</v>
      </c>
      <c r="BM89" s="64">
        <f>IFERROR(X89*I89/H89,"0")</f>
        <v>228.86111111111109</v>
      </c>
      <c r="BN89" s="64">
        <f>IFERROR(Y89*I89/H89,"0")</f>
        <v>235.93499999999997</v>
      </c>
      <c r="BO89" s="64">
        <f>IFERROR(1/J89*(X89/H89),"0")</f>
        <v>0.31828703703703703</v>
      </c>
      <c r="BP89" s="64">
        <f>IFERROR(1/J89*(Y89/H89),"0")</f>
        <v>0.328125</v>
      </c>
    </row>
    <row r="90" spans="1:68" ht="27" customHeight="1" x14ac:dyDescent="0.25">
      <c r="A90" s="54" t="s">
        <v>182</v>
      </c>
      <c r="B90" s="54" t="s">
        <v>183</v>
      </c>
      <c r="C90" s="31">
        <v>4301011476</v>
      </c>
      <c r="D90" s="564">
        <v>4680115881518</v>
      </c>
      <c r="E90" s="565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69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181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184</v>
      </c>
      <c r="B91" s="54" t="s">
        <v>185</v>
      </c>
      <c r="C91" s="31">
        <v>4301011443</v>
      </c>
      <c r="D91" s="564">
        <v>4680115881303</v>
      </c>
      <c r="E91" s="565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110</v>
      </c>
      <c r="L91" s="32" t="s">
        <v>111</v>
      </c>
      <c r="M91" s="33" t="s">
        <v>92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69</v>
      </c>
      <c r="X91" s="557">
        <v>360</v>
      </c>
      <c r="Y91" s="558">
        <f>IFERROR(IF(X91="",0,CEILING((X91/$H91),1)*$H91),"")</f>
        <v>360</v>
      </c>
      <c r="Z91" s="36">
        <f>IFERROR(IF(Y91=0,"",ROUNDUP(Y91/H91,0)*0.00902),"")</f>
        <v>0.72160000000000002</v>
      </c>
      <c r="AA91" s="56"/>
      <c r="AB91" s="57"/>
      <c r="AC91" s="139" t="s">
        <v>181</v>
      </c>
      <c r="AG91" s="64"/>
      <c r="AJ91" s="68" t="s">
        <v>112</v>
      </c>
      <c r="AK91" s="68">
        <v>594</v>
      </c>
      <c r="BB91" s="140" t="s">
        <v>1</v>
      </c>
      <c r="BM91" s="64">
        <f>IFERROR(X91*I91/H91,"0")</f>
        <v>376.79999999999995</v>
      </c>
      <c r="BN91" s="64">
        <f>IFERROR(Y91*I91/H91,"0")</f>
        <v>376.79999999999995</v>
      </c>
      <c r="BO91" s="64">
        <f>IFERROR(1/J91*(X91/H91),"0")</f>
        <v>0.60606060606060608</v>
      </c>
      <c r="BP91" s="64">
        <f>IFERROR(1/J91*(Y91/H91),"0")</f>
        <v>0.60606060606060608</v>
      </c>
    </row>
    <row r="92" spans="1:68" x14ac:dyDescent="0.2">
      <c r="A92" s="568"/>
      <c r="B92" s="569"/>
      <c r="C92" s="569"/>
      <c r="D92" s="569"/>
      <c r="E92" s="569"/>
      <c r="F92" s="569"/>
      <c r="G92" s="569"/>
      <c r="H92" s="569"/>
      <c r="I92" s="569"/>
      <c r="J92" s="569"/>
      <c r="K92" s="569"/>
      <c r="L92" s="569"/>
      <c r="M92" s="569"/>
      <c r="N92" s="569"/>
      <c r="O92" s="570"/>
      <c r="P92" s="575" t="s">
        <v>71</v>
      </c>
      <c r="Q92" s="576"/>
      <c r="R92" s="576"/>
      <c r="S92" s="576"/>
      <c r="T92" s="576"/>
      <c r="U92" s="576"/>
      <c r="V92" s="577"/>
      <c r="W92" s="37" t="s">
        <v>72</v>
      </c>
      <c r="X92" s="559">
        <f>IFERROR(X89/H89,"0")+IFERROR(X90/H90,"0")+IFERROR(X91/H91,"0")</f>
        <v>100.37037037037037</v>
      </c>
      <c r="Y92" s="559">
        <f>IFERROR(Y89/H89,"0")+IFERROR(Y90/H90,"0")+IFERROR(Y91/H91,"0")</f>
        <v>101</v>
      </c>
      <c r="Z92" s="559">
        <f>IFERROR(IF(Z89="",0,Z89),"0")+IFERROR(IF(Z90="",0,Z90),"0")+IFERROR(IF(Z91="",0,Z91),"0")</f>
        <v>1.12018</v>
      </c>
      <c r="AA92" s="560"/>
      <c r="AB92" s="560"/>
      <c r="AC92" s="560"/>
    </row>
    <row r="93" spans="1:68" x14ac:dyDescent="0.2">
      <c r="A93" s="569"/>
      <c r="B93" s="569"/>
      <c r="C93" s="569"/>
      <c r="D93" s="569"/>
      <c r="E93" s="569"/>
      <c r="F93" s="569"/>
      <c r="G93" s="569"/>
      <c r="H93" s="569"/>
      <c r="I93" s="569"/>
      <c r="J93" s="569"/>
      <c r="K93" s="569"/>
      <c r="L93" s="569"/>
      <c r="M93" s="569"/>
      <c r="N93" s="569"/>
      <c r="O93" s="570"/>
      <c r="P93" s="575" t="s">
        <v>71</v>
      </c>
      <c r="Q93" s="576"/>
      <c r="R93" s="576"/>
      <c r="S93" s="576"/>
      <c r="T93" s="576"/>
      <c r="U93" s="576"/>
      <c r="V93" s="577"/>
      <c r="W93" s="37" t="s">
        <v>69</v>
      </c>
      <c r="X93" s="559">
        <f>IFERROR(SUM(X89:X91),"0")</f>
        <v>580</v>
      </c>
      <c r="Y93" s="559">
        <f>IFERROR(SUM(Y89:Y91),"0")</f>
        <v>586.79999999999995</v>
      </c>
      <c r="Z93" s="37"/>
      <c r="AA93" s="560"/>
      <c r="AB93" s="560"/>
      <c r="AC93" s="560"/>
    </row>
    <row r="94" spans="1:68" ht="14.25" customHeight="1" x14ac:dyDescent="0.25">
      <c r="A94" s="572" t="s">
        <v>73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  <c r="Y94" s="569"/>
      <c r="Z94" s="569"/>
      <c r="AA94" s="553"/>
      <c r="AB94" s="553"/>
      <c r="AC94" s="553"/>
    </row>
    <row r="95" spans="1:68" ht="16.5" customHeight="1" x14ac:dyDescent="0.25">
      <c r="A95" s="54" t="s">
        <v>186</v>
      </c>
      <c r="B95" s="54" t="s">
        <v>187</v>
      </c>
      <c r="C95" s="31">
        <v>4301051712</v>
      </c>
      <c r="D95" s="564">
        <v>4607091386967</v>
      </c>
      <c r="E95" s="565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4" t="s">
        <v>188</v>
      </c>
      <c r="Q95" s="562"/>
      <c r="R95" s="562"/>
      <c r="S95" s="562"/>
      <c r="T95" s="563"/>
      <c r="U95" s="34"/>
      <c r="V95" s="34"/>
      <c r="W95" s="35" t="s">
        <v>69</v>
      </c>
      <c r="X95" s="557">
        <v>300</v>
      </c>
      <c r="Y95" s="558">
        <f>IFERROR(IF(X95="",0,CEILING((X95/$H95),1)*$H95),"")</f>
        <v>307.8</v>
      </c>
      <c r="Z95" s="36">
        <f>IFERROR(IF(Y95=0,"",ROUNDUP(Y95/H95,0)*0.01898),"")</f>
        <v>0.72123999999999999</v>
      </c>
      <c r="AA95" s="56"/>
      <c r="AB95" s="57"/>
      <c r="AC95" s="141" t="s">
        <v>189</v>
      </c>
      <c r="AG95" s="64"/>
      <c r="AJ95" s="68"/>
      <c r="AK95" s="68">
        <v>0</v>
      </c>
      <c r="BB95" s="142" t="s">
        <v>1</v>
      </c>
      <c r="BM95" s="64">
        <f>IFERROR(X95*I95/H95,"0")</f>
        <v>319.22222222222223</v>
      </c>
      <c r="BN95" s="64">
        <f>IFERROR(Y95*I95/H95,"0")</f>
        <v>327.52199999999999</v>
      </c>
      <c r="BO95" s="64">
        <f>IFERROR(1/J95*(X95/H95),"0")</f>
        <v>0.57870370370370372</v>
      </c>
      <c r="BP95" s="64">
        <f>IFERROR(1/J95*(Y95/H95),"0")</f>
        <v>0.59375</v>
      </c>
    </row>
    <row r="96" spans="1:68" ht="27" customHeight="1" x14ac:dyDescent="0.25">
      <c r="A96" s="54" t="s">
        <v>190</v>
      </c>
      <c r="B96" s="54" t="s">
        <v>191</v>
      </c>
      <c r="C96" s="31">
        <v>4301051788</v>
      </c>
      <c r="D96" s="564">
        <v>4680115884953</v>
      </c>
      <c r="E96" s="565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69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193</v>
      </c>
      <c r="B97" s="54" t="s">
        <v>194</v>
      </c>
      <c r="C97" s="31">
        <v>4301051718</v>
      </c>
      <c r="D97" s="564">
        <v>4607091385731</v>
      </c>
      <c r="E97" s="565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76</v>
      </c>
      <c r="L97" s="32"/>
      <c r="M97" s="33" t="s">
        <v>92</v>
      </c>
      <c r="N97" s="33"/>
      <c r="O97" s="32">
        <v>45</v>
      </c>
      <c r="P97" s="65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69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189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193</v>
      </c>
      <c r="B98" s="54" t="s">
        <v>195</v>
      </c>
      <c r="C98" s="31">
        <v>4301052039</v>
      </c>
      <c r="D98" s="564">
        <v>4607091385731</v>
      </c>
      <c r="E98" s="565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87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69</v>
      </c>
      <c r="X98" s="557">
        <v>585</v>
      </c>
      <c r="Y98" s="558">
        <f>IFERROR(IF(X98="",0,CEILING((X98/$H98),1)*$H98),"")</f>
        <v>585.90000000000009</v>
      </c>
      <c r="Z98" s="36">
        <f>IFERROR(IF(Y98=0,"",ROUNDUP(Y98/H98,0)*0.00651),"")</f>
        <v>1.4126700000000001</v>
      </c>
      <c r="AA98" s="56"/>
      <c r="AB98" s="57"/>
      <c r="AC98" s="147" t="s">
        <v>196</v>
      </c>
      <c r="AG98" s="64"/>
      <c r="AJ98" s="68"/>
      <c r="AK98" s="68">
        <v>0</v>
      </c>
      <c r="BB98" s="148" t="s">
        <v>1</v>
      </c>
      <c r="BM98" s="64">
        <f>IFERROR(X98*I98/H98,"0")</f>
        <v>639.6</v>
      </c>
      <c r="BN98" s="64">
        <f>IFERROR(Y98*I98/H98,"0")</f>
        <v>640.58400000000006</v>
      </c>
      <c r="BO98" s="64">
        <f>IFERROR(1/J98*(X98/H98),"0")</f>
        <v>1.1904761904761905</v>
      </c>
      <c r="BP98" s="64">
        <f>IFERROR(1/J98*(Y98/H98),"0")</f>
        <v>1.1923076923076925</v>
      </c>
    </row>
    <row r="99" spans="1:68" ht="16.5" customHeight="1" x14ac:dyDescent="0.25">
      <c r="A99" s="54" t="s">
        <v>197</v>
      </c>
      <c r="B99" s="54" t="s">
        <v>198</v>
      </c>
      <c r="C99" s="31">
        <v>4301051438</v>
      </c>
      <c r="D99" s="564">
        <v>4680115880894</v>
      </c>
      <c r="E99" s="565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69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199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68"/>
      <c r="B100" s="569"/>
      <c r="C100" s="569"/>
      <c r="D100" s="569"/>
      <c r="E100" s="569"/>
      <c r="F100" s="569"/>
      <c r="G100" s="569"/>
      <c r="H100" s="569"/>
      <c r="I100" s="569"/>
      <c r="J100" s="569"/>
      <c r="K100" s="569"/>
      <c r="L100" s="569"/>
      <c r="M100" s="569"/>
      <c r="N100" s="569"/>
      <c r="O100" s="570"/>
      <c r="P100" s="575" t="s">
        <v>71</v>
      </c>
      <c r="Q100" s="576"/>
      <c r="R100" s="576"/>
      <c r="S100" s="576"/>
      <c r="T100" s="576"/>
      <c r="U100" s="576"/>
      <c r="V100" s="577"/>
      <c r="W100" s="37" t="s">
        <v>72</v>
      </c>
      <c r="X100" s="559">
        <f>IFERROR(X95/H95,"0")+IFERROR(X96/H96,"0")+IFERROR(X97/H97,"0")+IFERROR(X98/H98,"0")+IFERROR(X99/H99,"0")</f>
        <v>253.7037037037037</v>
      </c>
      <c r="Y100" s="559">
        <f>IFERROR(Y95/H95,"0")+IFERROR(Y96/H96,"0")+IFERROR(Y97/H97,"0")+IFERROR(Y98/H98,"0")+IFERROR(Y99/H99,"0")</f>
        <v>255.00000000000003</v>
      </c>
      <c r="Z100" s="559">
        <f>IFERROR(IF(Z95="",0,Z95),"0")+IFERROR(IF(Z96="",0,Z96),"0")+IFERROR(IF(Z97="",0,Z97),"0")+IFERROR(IF(Z98="",0,Z98),"0")+IFERROR(IF(Z99="",0,Z99),"0")</f>
        <v>2.1339100000000002</v>
      </c>
      <c r="AA100" s="560"/>
      <c r="AB100" s="560"/>
      <c r="AC100" s="560"/>
    </row>
    <row r="101" spans="1:68" x14ac:dyDescent="0.2">
      <c r="A101" s="569"/>
      <c r="B101" s="569"/>
      <c r="C101" s="569"/>
      <c r="D101" s="569"/>
      <c r="E101" s="569"/>
      <c r="F101" s="569"/>
      <c r="G101" s="569"/>
      <c r="H101" s="569"/>
      <c r="I101" s="569"/>
      <c r="J101" s="569"/>
      <c r="K101" s="569"/>
      <c r="L101" s="569"/>
      <c r="M101" s="569"/>
      <c r="N101" s="569"/>
      <c r="O101" s="570"/>
      <c r="P101" s="575" t="s">
        <v>71</v>
      </c>
      <c r="Q101" s="576"/>
      <c r="R101" s="576"/>
      <c r="S101" s="576"/>
      <c r="T101" s="576"/>
      <c r="U101" s="576"/>
      <c r="V101" s="577"/>
      <c r="W101" s="37" t="s">
        <v>69</v>
      </c>
      <c r="X101" s="559">
        <f>IFERROR(SUM(X95:X99),"0")</f>
        <v>885</v>
      </c>
      <c r="Y101" s="559">
        <f>IFERROR(SUM(Y95:Y99),"0")</f>
        <v>893.7</v>
      </c>
      <c r="Z101" s="37"/>
      <c r="AA101" s="560"/>
      <c r="AB101" s="560"/>
      <c r="AC101" s="560"/>
    </row>
    <row r="102" spans="1:68" ht="16.5" customHeight="1" x14ac:dyDescent="0.25">
      <c r="A102" s="580" t="s">
        <v>200</v>
      </c>
      <c r="B102" s="569"/>
      <c r="C102" s="569"/>
      <c r="D102" s="569"/>
      <c r="E102" s="569"/>
      <c r="F102" s="569"/>
      <c r="G102" s="569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  <c r="Y102" s="569"/>
      <c r="Z102" s="569"/>
      <c r="AA102" s="552"/>
      <c r="AB102" s="552"/>
      <c r="AC102" s="552"/>
    </row>
    <row r="103" spans="1:68" ht="14.25" customHeight="1" x14ac:dyDescent="0.25">
      <c r="A103" s="572" t="s">
        <v>102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53"/>
      <c r="AB103" s="553"/>
      <c r="AC103" s="553"/>
    </row>
    <row r="104" spans="1:68" ht="16.5" customHeight="1" x14ac:dyDescent="0.25">
      <c r="A104" s="54" t="s">
        <v>201</v>
      </c>
      <c r="B104" s="54" t="s">
        <v>202</v>
      </c>
      <c r="C104" s="31">
        <v>4301011514</v>
      </c>
      <c r="D104" s="564">
        <v>4680115882133</v>
      </c>
      <c r="E104" s="565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105</v>
      </c>
      <c r="L104" s="32"/>
      <c r="M104" s="33" t="s">
        <v>106</v>
      </c>
      <c r="N104" s="33"/>
      <c r="O104" s="32">
        <v>50</v>
      </c>
      <c r="P104" s="6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69</v>
      </c>
      <c r="X104" s="557">
        <v>0</v>
      </c>
      <c r="Y104" s="558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203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customHeight="1" x14ac:dyDescent="0.25">
      <c r="A105" s="54" t="s">
        <v>204</v>
      </c>
      <c r="B105" s="54" t="s">
        <v>205</v>
      </c>
      <c r="C105" s="31">
        <v>4301011417</v>
      </c>
      <c r="D105" s="564">
        <v>4680115880269</v>
      </c>
      <c r="E105" s="565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110</v>
      </c>
      <c r="L105" s="32"/>
      <c r="M105" s="33" t="s">
        <v>77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69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203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206</v>
      </c>
      <c r="B106" s="54" t="s">
        <v>207</v>
      </c>
      <c r="C106" s="31">
        <v>4301011415</v>
      </c>
      <c r="D106" s="564">
        <v>4680115880429</v>
      </c>
      <c r="E106" s="565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9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69</v>
      </c>
      <c r="X106" s="557">
        <v>540</v>
      </c>
      <c r="Y106" s="558">
        <f>IFERROR(IF(X106="",0,CEILING((X106/$H106),1)*$H106),"")</f>
        <v>540</v>
      </c>
      <c r="Z106" s="36">
        <f>IFERROR(IF(Y106=0,"",ROUNDUP(Y106/H106,0)*0.00902),"")</f>
        <v>1.0824</v>
      </c>
      <c r="AA106" s="56"/>
      <c r="AB106" s="57"/>
      <c r="AC106" s="155" t="s">
        <v>203</v>
      </c>
      <c r="AG106" s="64"/>
      <c r="AJ106" s="68"/>
      <c r="AK106" s="68">
        <v>0</v>
      </c>
      <c r="BB106" s="156" t="s">
        <v>1</v>
      </c>
      <c r="BM106" s="64">
        <f>IFERROR(X106*I106/H106,"0")</f>
        <v>565.20000000000005</v>
      </c>
      <c r="BN106" s="64">
        <f>IFERROR(Y106*I106/H106,"0")</f>
        <v>565.20000000000005</v>
      </c>
      <c r="BO106" s="64">
        <f>IFERROR(1/J106*(X106/H106),"0")</f>
        <v>0.90909090909090917</v>
      </c>
      <c r="BP106" s="64">
        <f>IFERROR(1/J106*(Y106/H106),"0")</f>
        <v>0.90909090909090917</v>
      </c>
    </row>
    <row r="107" spans="1:68" ht="16.5" customHeight="1" x14ac:dyDescent="0.25">
      <c r="A107" s="54" t="s">
        <v>208</v>
      </c>
      <c r="B107" s="54" t="s">
        <v>209</v>
      </c>
      <c r="C107" s="31">
        <v>4301011462</v>
      </c>
      <c r="D107" s="564">
        <v>4680115881457</v>
      </c>
      <c r="E107" s="565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2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69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203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68"/>
      <c r="B108" s="569"/>
      <c r="C108" s="569"/>
      <c r="D108" s="569"/>
      <c r="E108" s="569"/>
      <c r="F108" s="569"/>
      <c r="G108" s="569"/>
      <c r="H108" s="569"/>
      <c r="I108" s="569"/>
      <c r="J108" s="569"/>
      <c r="K108" s="569"/>
      <c r="L108" s="569"/>
      <c r="M108" s="569"/>
      <c r="N108" s="569"/>
      <c r="O108" s="570"/>
      <c r="P108" s="575" t="s">
        <v>71</v>
      </c>
      <c r="Q108" s="576"/>
      <c r="R108" s="576"/>
      <c r="S108" s="576"/>
      <c r="T108" s="576"/>
      <c r="U108" s="576"/>
      <c r="V108" s="577"/>
      <c r="W108" s="37" t="s">
        <v>72</v>
      </c>
      <c r="X108" s="559">
        <f>IFERROR(X104/H104,"0")+IFERROR(X105/H105,"0")+IFERROR(X106/H106,"0")+IFERROR(X107/H107,"0")</f>
        <v>120</v>
      </c>
      <c r="Y108" s="559">
        <f>IFERROR(Y104/H104,"0")+IFERROR(Y105/H105,"0")+IFERROR(Y106/H106,"0")+IFERROR(Y107/H107,"0")</f>
        <v>120</v>
      </c>
      <c r="Z108" s="559">
        <f>IFERROR(IF(Z104="",0,Z104),"0")+IFERROR(IF(Z105="",0,Z105),"0")+IFERROR(IF(Z106="",0,Z106),"0")+IFERROR(IF(Z107="",0,Z107),"0")</f>
        <v>1.0824</v>
      </c>
      <c r="AA108" s="560"/>
      <c r="AB108" s="560"/>
      <c r="AC108" s="560"/>
    </row>
    <row r="109" spans="1:68" x14ac:dyDescent="0.2">
      <c r="A109" s="569"/>
      <c r="B109" s="569"/>
      <c r="C109" s="569"/>
      <c r="D109" s="569"/>
      <c r="E109" s="569"/>
      <c r="F109" s="569"/>
      <c r="G109" s="569"/>
      <c r="H109" s="569"/>
      <c r="I109" s="569"/>
      <c r="J109" s="569"/>
      <c r="K109" s="569"/>
      <c r="L109" s="569"/>
      <c r="M109" s="569"/>
      <c r="N109" s="569"/>
      <c r="O109" s="570"/>
      <c r="P109" s="575" t="s">
        <v>71</v>
      </c>
      <c r="Q109" s="576"/>
      <c r="R109" s="576"/>
      <c r="S109" s="576"/>
      <c r="T109" s="576"/>
      <c r="U109" s="576"/>
      <c r="V109" s="577"/>
      <c r="W109" s="37" t="s">
        <v>69</v>
      </c>
      <c r="X109" s="559">
        <f>IFERROR(SUM(X104:X107),"0")</f>
        <v>540</v>
      </c>
      <c r="Y109" s="559">
        <f>IFERROR(SUM(Y104:Y107),"0")</f>
        <v>540</v>
      </c>
      <c r="Z109" s="37"/>
      <c r="AA109" s="560"/>
      <c r="AB109" s="560"/>
      <c r="AC109" s="560"/>
    </row>
    <row r="110" spans="1:68" ht="14.25" customHeight="1" x14ac:dyDescent="0.25">
      <c r="A110" s="572" t="s">
        <v>136</v>
      </c>
      <c r="B110" s="569"/>
      <c r="C110" s="569"/>
      <c r="D110" s="569"/>
      <c r="E110" s="569"/>
      <c r="F110" s="569"/>
      <c r="G110" s="569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  <c r="Y110" s="569"/>
      <c r="Z110" s="569"/>
      <c r="AA110" s="553"/>
      <c r="AB110" s="553"/>
      <c r="AC110" s="553"/>
    </row>
    <row r="111" spans="1:68" ht="16.5" customHeight="1" x14ac:dyDescent="0.25">
      <c r="A111" s="54" t="s">
        <v>210</v>
      </c>
      <c r="B111" s="54" t="s">
        <v>211</v>
      </c>
      <c r="C111" s="31">
        <v>4301020345</v>
      </c>
      <c r="D111" s="564">
        <v>4680115881488</v>
      </c>
      <c r="E111" s="565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105</v>
      </c>
      <c r="L111" s="32"/>
      <c r="M111" s="33" t="s">
        <v>106</v>
      </c>
      <c r="N111" s="33"/>
      <c r="O111" s="32">
        <v>55</v>
      </c>
      <c r="P111" s="80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69</v>
      </c>
      <c r="X111" s="557">
        <v>0</v>
      </c>
      <c r="Y111" s="55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212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213</v>
      </c>
      <c r="B112" s="54" t="s">
        <v>214</v>
      </c>
      <c r="C112" s="31">
        <v>4301020346</v>
      </c>
      <c r="D112" s="564">
        <v>4680115882775</v>
      </c>
      <c r="E112" s="565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67</v>
      </c>
      <c r="L112" s="32"/>
      <c r="M112" s="33" t="s">
        <v>106</v>
      </c>
      <c r="N112" s="33"/>
      <c r="O112" s="32">
        <v>55</v>
      </c>
      <c r="P112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69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212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215</v>
      </c>
      <c r="B113" s="54" t="s">
        <v>216</v>
      </c>
      <c r="C113" s="31">
        <v>4301020344</v>
      </c>
      <c r="D113" s="564">
        <v>4680115880658</v>
      </c>
      <c r="E113" s="565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76</v>
      </c>
      <c r="L113" s="32"/>
      <c r="M113" s="33" t="s">
        <v>106</v>
      </c>
      <c r="N113" s="33"/>
      <c r="O113" s="32">
        <v>55</v>
      </c>
      <c r="P113" s="66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69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212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568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70"/>
      <c r="P114" s="575" t="s">
        <v>71</v>
      </c>
      <c r="Q114" s="576"/>
      <c r="R114" s="576"/>
      <c r="S114" s="576"/>
      <c r="T114" s="576"/>
      <c r="U114" s="576"/>
      <c r="V114" s="577"/>
      <c r="W114" s="37" t="s">
        <v>72</v>
      </c>
      <c r="X114" s="559">
        <f>IFERROR(X111/H111,"0")+IFERROR(X112/H112,"0")+IFERROR(X113/H113,"0")</f>
        <v>0</v>
      </c>
      <c r="Y114" s="559">
        <f>IFERROR(Y111/H111,"0")+IFERROR(Y112/H112,"0")+IFERROR(Y113/H113,"0")</f>
        <v>0</v>
      </c>
      <c r="Z114" s="559">
        <f>IFERROR(IF(Z111="",0,Z111),"0")+IFERROR(IF(Z112="",0,Z112),"0")+IFERROR(IF(Z113="",0,Z113),"0")</f>
        <v>0</v>
      </c>
      <c r="AA114" s="560"/>
      <c r="AB114" s="560"/>
      <c r="AC114" s="560"/>
    </row>
    <row r="115" spans="1:68" x14ac:dyDescent="0.2">
      <c r="A115" s="569"/>
      <c r="B115" s="569"/>
      <c r="C115" s="569"/>
      <c r="D115" s="569"/>
      <c r="E115" s="569"/>
      <c r="F115" s="569"/>
      <c r="G115" s="569"/>
      <c r="H115" s="569"/>
      <c r="I115" s="569"/>
      <c r="J115" s="569"/>
      <c r="K115" s="569"/>
      <c r="L115" s="569"/>
      <c r="M115" s="569"/>
      <c r="N115" s="569"/>
      <c r="O115" s="570"/>
      <c r="P115" s="575" t="s">
        <v>71</v>
      </c>
      <c r="Q115" s="576"/>
      <c r="R115" s="576"/>
      <c r="S115" s="576"/>
      <c r="T115" s="576"/>
      <c r="U115" s="576"/>
      <c r="V115" s="577"/>
      <c r="W115" s="37" t="s">
        <v>69</v>
      </c>
      <c r="X115" s="559">
        <f>IFERROR(SUM(X111:X113),"0")</f>
        <v>0</v>
      </c>
      <c r="Y115" s="559">
        <f>IFERROR(SUM(Y111:Y113),"0")</f>
        <v>0</v>
      </c>
      <c r="Z115" s="37"/>
      <c r="AA115" s="560"/>
      <c r="AB115" s="560"/>
      <c r="AC115" s="560"/>
    </row>
    <row r="116" spans="1:68" ht="14.25" customHeight="1" x14ac:dyDescent="0.25">
      <c r="A116" s="572" t="s">
        <v>73</v>
      </c>
      <c r="B116" s="569"/>
      <c r="C116" s="569"/>
      <c r="D116" s="569"/>
      <c r="E116" s="569"/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  <c r="Y116" s="569"/>
      <c r="Z116" s="569"/>
      <c r="AA116" s="553"/>
      <c r="AB116" s="553"/>
      <c r="AC116" s="553"/>
    </row>
    <row r="117" spans="1:68" ht="16.5" customHeight="1" x14ac:dyDescent="0.25">
      <c r="A117" s="54" t="s">
        <v>217</v>
      </c>
      <c r="B117" s="54" t="s">
        <v>218</v>
      </c>
      <c r="C117" s="31">
        <v>4301051724</v>
      </c>
      <c r="D117" s="564">
        <v>4607091385168</v>
      </c>
      <c r="E117" s="565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105</v>
      </c>
      <c r="L117" s="32"/>
      <c r="M117" s="33" t="s">
        <v>92</v>
      </c>
      <c r="N117" s="33"/>
      <c r="O117" s="32">
        <v>45</v>
      </c>
      <c r="P117" s="68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69</v>
      </c>
      <c r="X117" s="557">
        <v>550</v>
      </c>
      <c r="Y117" s="558">
        <f>IFERROR(IF(X117="",0,CEILING((X117/$H117),1)*$H117),"")</f>
        <v>550.79999999999995</v>
      </c>
      <c r="Z117" s="36">
        <f>IFERROR(IF(Y117=0,"",ROUNDUP(Y117/H117,0)*0.01898),"")</f>
        <v>1.29064</v>
      </c>
      <c r="AA117" s="56"/>
      <c r="AB117" s="57"/>
      <c r="AC117" s="165" t="s">
        <v>219</v>
      </c>
      <c r="AG117" s="64"/>
      <c r="AJ117" s="68"/>
      <c r="AK117" s="68">
        <v>0</v>
      </c>
      <c r="BB117" s="166" t="s">
        <v>1</v>
      </c>
      <c r="BM117" s="64">
        <f>IFERROR(X117*I117/H117,"0")</f>
        <v>584.83333333333326</v>
      </c>
      <c r="BN117" s="64">
        <f>IFERROR(Y117*I117/H117,"0")</f>
        <v>585.68399999999986</v>
      </c>
      <c r="BO117" s="64">
        <f>IFERROR(1/J117*(X117/H117),"0")</f>
        <v>1.0609567901234569</v>
      </c>
      <c r="BP117" s="64">
        <f>IFERROR(1/J117*(Y117/H117),"0")</f>
        <v>1.0625</v>
      </c>
    </row>
    <row r="118" spans="1:68" ht="27" customHeight="1" x14ac:dyDescent="0.25">
      <c r="A118" s="54" t="s">
        <v>220</v>
      </c>
      <c r="B118" s="54" t="s">
        <v>221</v>
      </c>
      <c r="C118" s="31">
        <v>4301051730</v>
      </c>
      <c r="D118" s="564">
        <v>4607091383256</v>
      </c>
      <c r="E118" s="565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76</v>
      </c>
      <c r="L118" s="32"/>
      <c r="M118" s="33" t="s">
        <v>92</v>
      </c>
      <c r="N118" s="33"/>
      <c r="O118" s="32">
        <v>45</v>
      </c>
      <c r="P118" s="68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69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219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222</v>
      </c>
      <c r="B119" s="54" t="s">
        <v>223</v>
      </c>
      <c r="C119" s="31">
        <v>4301051721</v>
      </c>
      <c r="D119" s="564">
        <v>4607091385748</v>
      </c>
      <c r="E119" s="565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69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69</v>
      </c>
      <c r="X119" s="557">
        <v>450</v>
      </c>
      <c r="Y119" s="558">
        <f>IFERROR(IF(X119="",0,CEILING((X119/$H119),1)*$H119),"")</f>
        <v>450.90000000000003</v>
      </c>
      <c r="Z119" s="36">
        <f>IFERROR(IF(Y119=0,"",ROUNDUP(Y119/H119,0)*0.00651),"")</f>
        <v>1.08717</v>
      </c>
      <c r="AA119" s="56"/>
      <c r="AB119" s="57"/>
      <c r="AC119" s="169" t="s">
        <v>219</v>
      </c>
      <c r="AG119" s="64"/>
      <c r="AJ119" s="68"/>
      <c r="AK119" s="68">
        <v>0</v>
      </c>
      <c r="BB119" s="170" t="s">
        <v>1</v>
      </c>
      <c r="BM119" s="64">
        <f>IFERROR(X119*I119/H119,"0")</f>
        <v>492</v>
      </c>
      <c r="BN119" s="64">
        <f>IFERROR(Y119*I119/H119,"0")</f>
        <v>492.98399999999998</v>
      </c>
      <c r="BO119" s="64">
        <f>IFERROR(1/J119*(X119/H119),"0")</f>
        <v>0.91575091575091572</v>
      </c>
      <c r="BP119" s="64">
        <f>IFERROR(1/J119*(Y119/H119),"0")</f>
        <v>0.91758241758241765</v>
      </c>
    </row>
    <row r="120" spans="1:68" ht="16.5" customHeight="1" x14ac:dyDescent="0.25">
      <c r="A120" s="54" t="s">
        <v>224</v>
      </c>
      <c r="B120" s="54" t="s">
        <v>225</v>
      </c>
      <c r="C120" s="31">
        <v>4301051740</v>
      </c>
      <c r="D120" s="564">
        <v>4680115884533</v>
      </c>
      <c r="E120" s="565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45</v>
      </c>
      <c r="P120" s="6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69</v>
      </c>
      <c r="X120" s="557">
        <v>30</v>
      </c>
      <c r="Y120" s="558">
        <f>IFERROR(IF(X120="",0,CEILING((X120/$H120),1)*$H120),"")</f>
        <v>30.6</v>
      </c>
      <c r="Z120" s="36">
        <f>IFERROR(IF(Y120=0,"",ROUNDUP(Y120/H120,0)*0.00651),"")</f>
        <v>0.11067</v>
      </c>
      <c r="AA120" s="56"/>
      <c r="AB120" s="57"/>
      <c r="AC120" s="171" t="s">
        <v>226</v>
      </c>
      <c r="AG120" s="64"/>
      <c r="AJ120" s="68"/>
      <c r="AK120" s="68">
        <v>0</v>
      </c>
      <c r="BB120" s="172" t="s">
        <v>1</v>
      </c>
      <c r="BM120" s="64">
        <f>IFERROR(X120*I120/H120,"0")</f>
        <v>33</v>
      </c>
      <c r="BN120" s="64">
        <f>IFERROR(Y120*I120/H120,"0")</f>
        <v>33.659999999999997</v>
      </c>
      <c r="BO120" s="64">
        <f>IFERROR(1/J120*(X120/H120),"0")</f>
        <v>9.1575091575091583E-2</v>
      </c>
      <c r="BP120" s="64">
        <f>IFERROR(1/J120*(Y120/H120),"0")</f>
        <v>9.3406593406593408E-2</v>
      </c>
    </row>
    <row r="121" spans="1:68" x14ac:dyDescent="0.2">
      <c r="A121" s="568"/>
      <c r="B121" s="569"/>
      <c r="C121" s="569"/>
      <c r="D121" s="569"/>
      <c r="E121" s="569"/>
      <c r="F121" s="569"/>
      <c r="G121" s="569"/>
      <c r="H121" s="569"/>
      <c r="I121" s="569"/>
      <c r="J121" s="569"/>
      <c r="K121" s="569"/>
      <c r="L121" s="569"/>
      <c r="M121" s="569"/>
      <c r="N121" s="569"/>
      <c r="O121" s="570"/>
      <c r="P121" s="575" t="s">
        <v>71</v>
      </c>
      <c r="Q121" s="576"/>
      <c r="R121" s="576"/>
      <c r="S121" s="576"/>
      <c r="T121" s="576"/>
      <c r="U121" s="576"/>
      <c r="V121" s="577"/>
      <c r="W121" s="37" t="s">
        <v>72</v>
      </c>
      <c r="X121" s="559">
        <f>IFERROR(X117/H117,"0")+IFERROR(X118/H118,"0")+IFERROR(X119/H119,"0")+IFERROR(X120/H120,"0")</f>
        <v>251.23456790123456</v>
      </c>
      <c r="Y121" s="559">
        <f>IFERROR(Y117/H117,"0")+IFERROR(Y118/H118,"0")+IFERROR(Y119/H119,"0")+IFERROR(Y120/H120,"0")</f>
        <v>252</v>
      </c>
      <c r="Z121" s="559">
        <f>IFERROR(IF(Z117="",0,Z117),"0")+IFERROR(IF(Z118="",0,Z118),"0")+IFERROR(IF(Z119="",0,Z119),"0")+IFERROR(IF(Z120="",0,Z120),"0")</f>
        <v>2.48848</v>
      </c>
      <c r="AA121" s="560"/>
      <c r="AB121" s="560"/>
      <c r="AC121" s="560"/>
    </row>
    <row r="122" spans="1:68" x14ac:dyDescent="0.2">
      <c r="A122" s="569"/>
      <c r="B122" s="569"/>
      <c r="C122" s="569"/>
      <c r="D122" s="569"/>
      <c r="E122" s="569"/>
      <c r="F122" s="569"/>
      <c r="G122" s="569"/>
      <c r="H122" s="569"/>
      <c r="I122" s="569"/>
      <c r="J122" s="569"/>
      <c r="K122" s="569"/>
      <c r="L122" s="569"/>
      <c r="M122" s="569"/>
      <c r="N122" s="569"/>
      <c r="O122" s="570"/>
      <c r="P122" s="575" t="s">
        <v>71</v>
      </c>
      <c r="Q122" s="576"/>
      <c r="R122" s="576"/>
      <c r="S122" s="576"/>
      <c r="T122" s="576"/>
      <c r="U122" s="576"/>
      <c r="V122" s="577"/>
      <c r="W122" s="37" t="s">
        <v>69</v>
      </c>
      <c r="X122" s="559">
        <f>IFERROR(SUM(X117:X120),"0")</f>
        <v>1030</v>
      </c>
      <c r="Y122" s="559">
        <f>IFERROR(SUM(Y117:Y120),"0")</f>
        <v>1032.3</v>
      </c>
      <c r="Z122" s="37"/>
      <c r="AA122" s="560"/>
      <c r="AB122" s="560"/>
      <c r="AC122" s="560"/>
    </row>
    <row r="123" spans="1:68" ht="14.25" customHeight="1" x14ac:dyDescent="0.25">
      <c r="A123" s="572" t="s">
        <v>171</v>
      </c>
      <c r="B123" s="569"/>
      <c r="C123" s="569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69"/>
      <c r="Z123" s="569"/>
      <c r="AA123" s="553"/>
      <c r="AB123" s="553"/>
      <c r="AC123" s="553"/>
    </row>
    <row r="124" spans="1:68" ht="27" customHeight="1" x14ac:dyDescent="0.25">
      <c r="A124" s="54" t="s">
        <v>227</v>
      </c>
      <c r="B124" s="54" t="s">
        <v>228</v>
      </c>
      <c r="C124" s="31">
        <v>4301060357</v>
      </c>
      <c r="D124" s="564">
        <v>4680115882652</v>
      </c>
      <c r="E124" s="565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76</v>
      </c>
      <c r="L124" s="32"/>
      <c r="M124" s="33" t="s">
        <v>77</v>
      </c>
      <c r="N124" s="33"/>
      <c r="O124" s="32">
        <v>40</v>
      </c>
      <c r="P124" s="88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69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229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230</v>
      </c>
      <c r="B125" s="54" t="s">
        <v>231</v>
      </c>
      <c r="C125" s="31">
        <v>4301060317</v>
      </c>
      <c r="D125" s="564">
        <v>4680115880238</v>
      </c>
      <c r="E125" s="565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1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69</v>
      </c>
      <c r="X125" s="557">
        <v>19.8</v>
      </c>
      <c r="Y125" s="558">
        <f>IFERROR(IF(X125="",0,CEILING((X125/$H125),1)*$H125),"")</f>
        <v>19.8</v>
      </c>
      <c r="Z125" s="36">
        <f>IFERROR(IF(Y125=0,"",ROUNDUP(Y125/H125,0)*0.00651),"")</f>
        <v>6.5100000000000005E-2</v>
      </c>
      <c r="AA125" s="56"/>
      <c r="AB125" s="57"/>
      <c r="AC125" s="175" t="s">
        <v>232</v>
      </c>
      <c r="AG125" s="64"/>
      <c r="AJ125" s="68"/>
      <c r="AK125" s="68">
        <v>0</v>
      </c>
      <c r="BB125" s="176" t="s">
        <v>1</v>
      </c>
      <c r="BM125" s="64">
        <f>IFERROR(X125*I125/H125,"0")</f>
        <v>22.380000000000003</v>
      </c>
      <c r="BN125" s="64">
        <f>IFERROR(Y125*I125/H125,"0")</f>
        <v>22.380000000000003</v>
      </c>
      <c r="BO125" s="64">
        <f>IFERROR(1/J125*(X125/H125),"0")</f>
        <v>5.4945054945054951E-2</v>
      </c>
      <c r="BP125" s="64">
        <f>IFERROR(1/J125*(Y125/H125),"0")</f>
        <v>5.4945054945054951E-2</v>
      </c>
    </row>
    <row r="126" spans="1:68" x14ac:dyDescent="0.2">
      <c r="A126" s="568"/>
      <c r="B126" s="569"/>
      <c r="C126" s="569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70"/>
      <c r="P126" s="575" t="s">
        <v>71</v>
      </c>
      <c r="Q126" s="576"/>
      <c r="R126" s="576"/>
      <c r="S126" s="576"/>
      <c r="T126" s="576"/>
      <c r="U126" s="576"/>
      <c r="V126" s="577"/>
      <c r="W126" s="37" t="s">
        <v>72</v>
      </c>
      <c r="X126" s="559">
        <f>IFERROR(X124/H124,"0")+IFERROR(X125/H125,"0")</f>
        <v>10</v>
      </c>
      <c r="Y126" s="559">
        <f>IFERROR(Y124/H124,"0")+IFERROR(Y125/H125,"0")</f>
        <v>10</v>
      </c>
      <c r="Z126" s="559">
        <f>IFERROR(IF(Z124="",0,Z124),"0")+IFERROR(IF(Z125="",0,Z125),"0")</f>
        <v>6.5100000000000005E-2</v>
      </c>
      <c r="AA126" s="560"/>
      <c r="AB126" s="560"/>
      <c r="AC126" s="560"/>
    </row>
    <row r="127" spans="1:68" x14ac:dyDescent="0.2">
      <c r="A127" s="569"/>
      <c r="B127" s="569"/>
      <c r="C127" s="569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70"/>
      <c r="P127" s="575" t="s">
        <v>71</v>
      </c>
      <c r="Q127" s="576"/>
      <c r="R127" s="576"/>
      <c r="S127" s="576"/>
      <c r="T127" s="576"/>
      <c r="U127" s="576"/>
      <c r="V127" s="577"/>
      <c r="W127" s="37" t="s">
        <v>69</v>
      </c>
      <c r="X127" s="559">
        <f>IFERROR(SUM(X124:X125),"0")</f>
        <v>19.8</v>
      </c>
      <c r="Y127" s="559">
        <f>IFERROR(SUM(Y124:Y125),"0")</f>
        <v>19.8</v>
      </c>
      <c r="Z127" s="37"/>
      <c r="AA127" s="560"/>
      <c r="AB127" s="560"/>
      <c r="AC127" s="560"/>
    </row>
    <row r="128" spans="1:68" ht="16.5" customHeight="1" x14ac:dyDescent="0.25">
      <c r="A128" s="580" t="s">
        <v>233</v>
      </c>
      <c r="B128" s="569"/>
      <c r="C128" s="569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69"/>
      <c r="Z128" s="569"/>
      <c r="AA128" s="552"/>
      <c r="AB128" s="552"/>
      <c r="AC128" s="552"/>
    </row>
    <row r="129" spans="1:68" ht="14.25" customHeight="1" x14ac:dyDescent="0.25">
      <c r="A129" s="572" t="s">
        <v>102</v>
      </c>
      <c r="B129" s="569"/>
      <c r="C129" s="569"/>
      <c r="D129" s="569"/>
      <c r="E129" s="569"/>
      <c r="F129" s="569"/>
      <c r="G129" s="569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53"/>
      <c r="AB129" s="553"/>
      <c r="AC129" s="553"/>
    </row>
    <row r="130" spans="1:68" ht="27" customHeight="1" x14ac:dyDescent="0.25">
      <c r="A130" s="54" t="s">
        <v>234</v>
      </c>
      <c r="B130" s="54" t="s">
        <v>235</v>
      </c>
      <c r="C130" s="31">
        <v>4301011562</v>
      </c>
      <c r="D130" s="564">
        <v>4680115882577</v>
      </c>
      <c r="E130" s="565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76</v>
      </c>
      <c r="L130" s="32"/>
      <c r="M130" s="33" t="s">
        <v>97</v>
      </c>
      <c r="N130" s="33"/>
      <c r="O130" s="32">
        <v>90</v>
      </c>
      <c r="P130" s="80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2"/>
      <c r="R130" s="562"/>
      <c r="S130" s="562"/>
      <c r="T130" s="563"/>
      <c r="U130" s="34"/>
      <c r="V130" s="34"/>
      <c r="W130" s="35" t="s">
        <v>69</v>
      </c>
      <c r="X130" s="557">
        <v>60</v>
      </c>
      <c r="Y130" s="558">
        <f>IFERROR(IF(X130="",0,CEILING((X130/$H130),1)*$H130),"")</f>
        <v>60.800000000000004</v>
      </c>
      <c r="Z130" s="36">
        <f>IFERROR(IF(Y130=0,"",ROUNDUP(Y130/H130,0)*0.00651),"")</f>
        <v>0.12369000000000001</v>
      </c>
      <c r="AA130" s="56"/>
      <c r="AB130" s="57"/>
      <c r="AC130" s="177" t="s">
        <v>236</v>
      </c>
      <c r="AG130" s="64"/>
      <c r="AJ130" s="68"/>
      <c r="AK130" s="68">
        <v>0</v>
      </c>
      <c r="BB130" s="178" t="s">
        <v>1</v>
      </c>
      <c r="BM130" s="64">
        <f>IFERROR(X130*I130/H130,"0")</f>
        <v>63.374999999999993</v>
      </c>
      <c r="BN130" s="64">
        <f>IFERROR(Y130*I130/H130,"0")</f>
        <v>64.22</v>
      </c>
      <c r="BO130" s="64">
        <f>IFERROR(1/J130*(X130/H130),"0")</f>
        <v>0.10302197802197803</v>
      </c>
      <c r="BP130" s="64">
        <f>IFERROR(1/J130*(Y130/H130),"0")</f>
        <v>0.1043956043956044</v>
      </c>
    </row>
    <row r="131" spans="1:68" ht="27" customHeight="1" x14ac:dyDescent="0.25">
      <c r="A131" s="54" t="s">
        <v>234</v>
      </c>
      <c r="B131" s="54" t="s">
        <v>237</v>
      </c>
      <c r="C131" s="31">
        <v>4301011564</v>
      </c>
      <c r="D131" s="564">
        <v>4680115882577</v>
      </c>
      <c r="E131" s="565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2"/>
      <c r="R131" s="562"/>
      <c r="S131" s="562"/>
      <c r="T131" s="563"/>
      <c r="U131" s="34"/>
      <c r="V131" s="34"/>
      <c r="W131" s="35" t="s">
        <v>69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236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68"/>
      <c r="B132" s="569"/>
      <c r="C132" s="569"/>
      <c r="D132" s="569"/>
      <c r="E132" s="569"/>
      <c r="F132" s="569"/>
      <c r="G132" s="569"/>
      <c r="H132" s="569"/>
      <c r="I132" s="569"/>
      <c r="J132" s="569"/>
      <c r="K132" s="569"/>
      <c r="L132" s="569"/>
      <c r="M132" s="569"/>
      <c r="N132" s="569"/>
      <c r="O132" s="570"/>
      <c r="P132" s="575" t="s">
        <v>71</v>
      </c>
      <c r="Q132" s="576"/>
      <c r="R132" s="576"/>
      <c r="S132" s="576"/>
      <c r="T132" s="576"/>
      <c r="U132" s="576"/>
      <c r="V132" s="577"/>
      <c r="W132" s="37" t="s">
        <v>72</v>
      </c>
      <c r="X132" s="559">
        <f>IFERROR(X130/H130,"0")+IFERROR(X131/H131,"0")</f>
        <v>18.75</v>
      </c>
      <c r="Y132" s="559">
        <f>IFERROR(Y130/H130,"0")+IFERROR(Y131/H131,"0")</f>
        <v>19</v>
      </c>
      <c r="Z132" s="559">
        <f>IFERROR(IF(Z130="",0,Z130),"0")+IFERROR(IF(Z131="",0,Z131),"0")</f>
        <v>0.12369000000000001</v>
      </c>
      <c r="AA132" s="560"/>
      <c r="AB132" s="560"/>
      <c r="AC132" s="560"/>
    </row>
    <row r="133" spans="1:68" x14ac:dyDescent="0.2">
      <c r="A133" s="569"/>
      <c r="B133" s="569"/>
      <c r="C133" s="569"/>
      <c r="D133" s="569"/>
      <c r="E133" s="569"/>
      <c r="F133" s="569"/>
      <c r="G133" s="569"/>
      <c r="H133" s="569"/>
      <c r="I133" s="569"/>
      <c r="J133" s="569"/>
      <c r="K133" s="569"/>
      <c r="L133" s="569"/>
      <c r="M133" s="569"/>
      <c r="N133" s="569"/>
      <c r="O133" s="570"/>
      <c r="P133" s="575" t="s">
        <v>71</v>
      </c>
      <c r="Q133" s="576"/>
      <c r="R133" s="576"/>
      <c r="S133" s="576"/>
      <c r="T133" s="576"/>
      <c r="U133" s="576"/>
      <c r="V133" s="577"/>
      <c r="W133" s="37" t="s">
        <v>69</v>
      </c>
      <c r="X133" s="559">
        <f>IFERROR(SUM(X130:X131),"0")</f>
        <v>60</v>
      </c>
      <c r="Y133" s="559">
        <f>IFERROR(SUM(Y130:Y131),"0")</f>
        <v>60.800000000000004</v>
      </c>
      <c r="Z133" s="37"/>
      <c r="AA133" s="560"/>
      <c r="AB133" s="560"/>
      <c r="AC133" s="560"/>
    </row>
    <row r="134" spans="1:68" ht="14.25" customHeight="1" x14ac:dyDescent="0.25">
      <c r="A134" s="572" t="s">
        <v>64</v>
      </c>
      <c r="B134" s="569"/>
      <c r="C134" s="569"/>
      <c r="D134" s="569"/>
      <c r="E134" s="569"/>
      <c r="F134" s="569"/>
      <c r="G134" s="569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  <c r="Y134" s="569"/>
      <c r="Z134" s="569"/>
      <c r="AA134" s="553"/>
      <c r="AB134" s="553"/>
      <c r="AC134" s="553"/>
    </row>
    <row r="135" spans="1:68" ht="27" customHeight="1" x14ac:dyDescent="0.25">
      <c r="A135" s="54" t="s">
        <v>238</v>
      </c>
      <c r="B135" s="54" t="s">
        <v>239</v>
      </c>
      <c r="C135" s="31">
        <v>4301031235</v>
      </c>
      <c r="D135" s="564">
        <v>4680115883444</v>
      </c>
      <c r="E135" s="565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76</v>
      </c>
      <c r="L135" s="32"/>
      <c r="M135" s="33" t="s">
        <v>97</v>
      </c>
      <c r="N135" s="33"/>
      <c r="O135" s="32">
        <v>90</v>
      </c>
      <c r="P135" s="8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69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240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238</v>
      </c>
      <c r="B136" s="54" t="s">
        <v>241</v>
      </c>
      <c r="C136" s="31">
        <v>4301031234</v>
      </c>
      <c r="D136" s="564">
        <v>4680115883444</v>
      </c>
      <c r="E136" s="565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6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69</v>
      </c>
      <c r="X136" s="557">
        <v>42</v>
      </c>
      <c r="Y136" s="558">
        <f>IFERROR(IF(X136="",0,CEILING((X136/$H136),1)*$H136),"")</f>
        <v>42</v>
      </c>
      <c r="Z136" s="36">
        <f>IFERROR(IF(Y136=0,"",ROUNDUP(Y136/H136,0)*0.00651),"")</f>
        <v>9.7650000000000001E-2</v>
      </c>
      <c r="AA136" s="56"/>
      <c r="AB136" s="57"/>
      <c r="AC136" s="183" t="s">
        <v>240</v>
      </c>
      <c r="AG136" s="64"/>
      <c r="AJ136" s="68"/>
      <c r="AK136" s="68">
        <v>0</v>
      </c>
      <c r="BB136" s="184" t="s">
        <v>1</v>
      </c>
      <c r="BM136" s="64">
        <f>IFERROR(X136*I136/H136,"0")</f>
        <v>46.02</v>
      </c>
      <c r="BN136" s="64">
        <f>IFERROR(Y136*I136/H136,"0")</f>
        <v>46.02</v>
      </c>
      <c r="BO136" s="64">
        <f>IFERROR(1/J136*(X136/H136),"0")</f>
        <v>8.241758241758243E-2</v>
      </c>
      <c r="BP136" s="64">
        <f>IFERROR(1/J136*(Y136/H136),"0")</f>
        <v>8.241758241758243E-2</v>
      </c>
    </row>
    <row r="137" spans="1:68" x14ac:dyDescent="0.2">
      <c r="A137" s="568"/>
      <c r="B137" s="569"/>
      <c r="C137" s="569"/>
      <c r="D137" s="569"/>
      <c r="E137" s="569"/>
      <c r="F137" s="569"/>
      <c r="G137" s="569"/>
      <c r="H137" s="569"/>
      <c r="I137" s="569"/>
      <c r="J137" s="569"/>
      <c r="K137" s="569"/>
      <c r="L137" s="569"/>
      <c r="M137" s="569"/>
      <c r="N137" s="569"/>
      <c r="O137" s="570"/>
      <c r="P137" s="575" t="s">
        <v>71</v>
      </c>
      <c r="Q137" s="576"/>
      <c r="R137" s="576"/>
      <c r="S137" s="576"/>
      <c r="T137" s="576"/>
      <c r="U137" s="576"/>
      <c r="V137" s="577"/>
      <c r="W137" s="37" t="s">
        <v>72</v>
      </c>
      <c r="X137" s="559">
        <f>IFERROR(X135/H135,"0")+IFERROR(X136/H136,"0")</f>
        <v>15.000000000000002</v>
      </c>
      <c r="Y137" s="559">
        <f>IFERROR(Y135/H135,"0")+IFERROR(Y136/H136,"0")</f>
        <v>15.000000000000002</v>
      </c>
      <c r="Z137" s="559">
        <f>IFERROR(IF(Z135="",0,Z135),"0")+IFERROR(IF(Z136="",0,Z136),"0")</f>
        <v>9.7650000000000001E-2</v>
      </c>
      <c r="AA137" s="560"/>
      <c r="AB137" s="560"/>
      <c r="AC137" s="560"/>
    </row>
    <row r="138" spans="1:68" x14ac:dyDescent="0.2">
      <c r="A138" s="569"/>
      <c r="B138" s="569"/>
      <c r="C138" s="569"/>
      <c r="D138" s="569"/>
      <c r="E138" s="569"/>
      <c r="F138" s="569"/>
      <c r="G138" s="569"/>
      <c r="H138" s="569"/>
      <c r="I138" s="569"/>
      <c r="J138" s="569"/>
      <c r="K138" s="569"/>
      <c r="L138" s="569"/>
      <c r="M138" s="569"/>
      <c r="N138" s="569"/>
      <c r="O138" s="570"/>
      <c r="P138" s="575" t="s">
        <v>71</v>
      </c>
      <c r="Q138" s="576"/>
      <c r="R138" s="576"/>
      <c r="S138" s="576"/>
      <c r="T138" s="576"/>
      <c r="U138" s="576"/>
      <c r="V138" s="577"/>
      <c r="W138" s="37" t="s">
        <v>69</v>
      </c>
      <c r="X138" s="559">
        <f>IFERROR(SUM(X135:X136),"0")</f>
        <v>42</v>
      </c>
      <c r="Y138" s="559">
        <f>IFERROR(SUM(Y135:Y136),"0")</f>
        <v>42</v>
      </c>
      <c r="Z138" s="37"/>
      <c r="AA138" s="560"/>
      <c r="AB138" s="560"/>
      <c r="AC138" s="560"/>
    </row>
    <row r="139" spans="1:68" ht="14.25" customHeight="1" x14ac:dyDescent="0.25">
      <c r="A139" s="572" t="s">
        <v>73</v>
      </c>
      <c r="B139" s="569"/>
      <c r="C139" s="569"/>
      <c r="D139" s="569"/>
      <c r="E139" s="569"/>
      <c r="F139" s="569"/>
      <c r="G139" s="569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  <c r="Y139" s="569"/>
      <c r="Z139" s="569"/>
      <c r="AA139" s="553"/>
      <c r="AB139" s="553"/>
      <c r="AC139" s="553"/>
    </row>
    <row r="140" spans="1:68" ht="16.5" customHeight="1" x14ac:dyDescent="0.25">
      <c r="A140" s="54" t="s">
        <v>242</v>
      </c>
      <c r="B140" s="54" t="s">
        <v>243</v>
      </c>
      <c r="C140" s="31">
        <v>4301051477</v>
      </c>
      <c r="D140" s="564">
        <v>4680115882584</v>
      </c>
      <c r="E140" s="565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76</v>
      </c>
      <c r="L140" s="32"/>
      <c r="M140" s="33" t="s">
        <v>97</v>
      </c>
      <c r="N140" s="33"/>
      <c r="O140" s="32">
        <v>60</v>
      </c>
      <c r="P140" s="7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69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236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customHeight="1" x14ac:dyDescent="0.25">
      <c r="A141" s="54" t="s">
        <v>242</v>
      </c>
      <c r="B141" s="54" t="s">
        <v>244</v>
      </c>
      <c r="C141" s="31">
        <v>4301051476</v>
      </c>
      <c r="D141" s="564">
        <v>4680115882584</v>
      </c>
      <c r="E141" s="565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5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69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236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x14ac:dyDescent="0.2">
      <c r="A142" s="568"/>
      <c r="B142" s="569"/>
      <c r="C142" s="569"/>
      <c r="D142" s="569"/>
      <c r="E142" s="569"/>
      <c r="F142" s="569"/>
      <c r="G142" s="569"/>
      <c r="H142" s="569"/>
      <c r="I142" s="569"/>
      <c r="J142" s="569"/>
      <c r="K142" s="569"/>
      <c r="L142" s="569"/>
      <c r="M142" s="569"/>
      <c r="N142" s="569"/>
      <c r="O142" s="570"/>
      <c r="P142" s="575" t="s">
        <v>71</v>
      </c>
      <c r="Q142" s="576"/>
      <c r="R142" s="576"/>
      <c r="S142" s="576"/>
      <c r="T142" s="576"/>
      <c r="U142" s="576"/>
      <c r="V142" s="577"/>
      <c r="W142" s="37" t="s">
        <v>72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x14ac:dyDescent="0.2">
      <c r="A143" s="569"/>
      <c r="B143" s="569"/>
      <c r="C143" s="569"/>
      <c r="D143" s="569"/>
      <c r="E143" s="569"/>
      <c r="F143" s="569"/>
      <c r="G143" s="569"/>
      <c r="H143" s="569"/>
      <c r="I143" s="569"/>
      <c r="J143" s="569"/>
      <c r="K143" s="569"/>
      <c r="L143" s="569"/>
      <c r="M143" s="569"/>
      <c r="N143" s="569"/>
      <c r="O143" s="570"/>
      <c r="P143" s="575" t="s">
        <v>71</v>
      </c>
      <c r="Q143" s="576"/>
      <c r="R143" s="576"/>
      <c r="S143" s="576"/>
      <c r="T143" s="576"/>
      <c r="U143" s="576"/>
      <c r="V143" s="577"/>
      <c r="W143" s="37" t="s">
        <v>69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customHeight="1" x14ac:dyDescent="0.25">
      <c r="A144" s="580" t="s">
        <v>100</v>
      </c>
      <c r="B144" s="569"/>
      <c r="C144" s="569"/>
      <c r="D144" s="569"/>
      <c r="E144" s="569"/>
      <c r="F144" s="569"/>
      <c r="G144" s="569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  <c r="Y144" s="569"/>
      <c r="Z144" s="569"/>
      <c r="AA144" s="552"/>
      <c r="AB144" s="552"/>
      <c r="AC144" s="552"/>
    </row>
    <row r="145" spans="1:68" ht="14.25" customHeight="1" x14ac:dyDescent="0.25">
      <c r="A145" s="572" t="s">
        <v>102</v>
      </c>
      <c r="B145" s="569"/>
      <c r="C145" s="569"/>
      <c r="D145" s="569"/>
      <c r="E145" s="569"/>
      <c r="F145" s="569"/>
      <c r="G145" s="569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  <c r="Y145" s="569"/>
      <c r="Z145" s="569"/>
      <c r="AA145" s="553"/>
      <c r="AB145" s="553"/>
      <c r="AC145" s="553"/>
    </row>
    <row r="146" spans="1:68" ht="27" customHeight="1" x14ac:dyDescent="0.25">
      <c r="A146" s="54" t="s">
        <v>245</v>
      </c>
      <c r="B146" s="54" t="s">
        <v>246</v>
      </c>
      <c r="C146" s="31">
        <v>4301011705</v>
      </c>
      <c r="D146" s="564">
        <v>4607091384604</v>
      </c>
      <c r="E146" s="565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110</v>
      </c>
      <c r="L146" s="32"/>
      <c r="M146" s="33" t="s">
        <v>106</v>
      </c>
      <c r="N146" s="33"/>
      <c r="O146" s="32">
        <v>50</v>
      </c>
      <c r="P146" s="8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69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247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568"/>
      <c r="B147" s="569"/>
      <c r="C147" s="569"/>
      <c r="D147" s="569"/>
      <c r="E147" s="569"/>
      <c r="F147" s="569"/>
      <c r="G147" s="569"/>
      <c r="H147" s="569"/>
      <c r="I147" s="569"/>
      <c r="J147" s="569"/>
      <c r="K147" s="569"/>
      <c r="L147" s="569"/>
      <c r="M147" s="569"/>
      <c r="N147" s="569"/>
      <c r="O147" s="570"/>
      <c r="P147" s="575" t="s">
        <v>71</v>
      </c>
      <c r="Q147" s="576"/>
      <c r="R147" s="576"/>
      <c r="S147" s="576"/>
      <c r="T147" s="576"/>
      <c r="U147" s="576"/>
      <c r="V147" s="577"/>
      <c r="W147" s="37" t="s">
        <v>72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x14ac:dyDescent="0.2">
      <c r="A148" s="569"/>
      <c r="B148" s="569"/>
      <c r="C148" s="569"/>
      <c r="D148" s="569"/>
      <c r="E148" s="569"/>
      <c r="F148" s="569"/>
      <c r="G148" s="569"/>
      <c r="H148" s="569"/>
      <c r="I148" s="569"/>
      <c r="J148" s="569"/>
      <c r="K148" s="569"/>
      <c r="L148" s="569"/>
      <c r="M148" s="569"/>
      <c r="N148" s="569"/>
      <c r="O148" s="570"/>
      <c r="P148" s="575" t="s">
        <v>71</v>
      </c>
      <c r="Q148" s="576"/>
      <c r="R148" s="576"/>
      <c r="S148" s="576"/>
      <c r="T148" s="576"/>
      <c r="U148" s="576"/>
      <c r="V148" s="577"/>
      <c r="W148" s="37" t="s">
        <v>69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customHeight="1" x14ac:dyDescent="0.25">
      <c r="A149" s="572" t="s">
        <v>64</v>
      </c>
      <c r="B149" s="569"/>
      <c r="C149" s="569"/>
      <c r="D149" s="569"/>
      <c r="E149" s="569"/>
      <c r="F149" s="569"/>
      <c r="G149" s="569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  <c r="Y149" s="569"/>
      <c r="Z149" s="569"/>
      <c r="AA149" s="553"/>
      <c r="AB149" s="553"/>
      <c r="AC149" s="553"/>
    </row>
    <row r="150" spans="1:68" ht="16.5" customHeight="1" x14ac:dyDescent="0.25">
      <c r="A150" s="54" t="s">
        <v>248</v>
      </c>
      <c r="B150" s="54" t="s">
        <v>249</v>
      </c>
      <c r="C150" s="31">
        <v>4301030895</v>
      </c>
      <c r="D150" s="564">
        <v>4607091387667</v>
      </c>
      <c r="E150" s="565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105</v>
      </c>
      <c r="L150" s="32"/>
      <c r="M150" s="33" t="s">
        <v>106</v>
      </c>
      <c r="N150" s="33"/>
      <c r="O150" s="32">
        <v>40</v>
      </c>
      <c r="P150" s="59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69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250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customHeight="1" x14ac:dyDescent="0.25">
      <c r="A151" s="54" t="s">
        <v>251</v>
      </c>
      <c r="B151" s="54" t="s">
        <v>252</v>
      </c>
      <c r="C151" s="31">
        <v>4301030961</v>
      </c>
      <c r="D151" s="564">
        <v>4607091387636</v>
      </c>
      <c r="E151" s="565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76</v>
      </c>
      <c r="L151" s="32"/>
      <c r="M151" s="33" t="s">
        <v>68</v>
      </c>
      <c r="N151" s="33"/>
      <c r="O151" s="32">
        <v>40</v>
      </c>
      <c r="P151" s="8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69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253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254</v>
      </c>
      <c r="B152" s="54" t="s">
        <v>255</v>
      </c>
      <c r="C152" s="31">
        <v>4301030963</v>
      </c>
      <c r="D152" s="564">
        <v>4607091382426</v>
      </c>
      <c r="E152" s="565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105</v>
      </c>
      <c r="L152" s="32"/>
      <c r="M152" s="33" t="s">
        <v>68</v>
      </c>
      <c r="N152" s="33"/>
      <c r="O152" s="32">
        <v>40</v>
      </c>
      <c r="P152" s="59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69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256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568"/>
      <c r="B153" s="569"/>
      <c r="C153" s="569"/>
      <c r="D153" s="569"/>
      <c r="E153" s="569"/>
      <c r="F153" s="569"/>
      <c r="G153" s="569"/>
      <c r="H153" s="569"/>
      <c r="I153" s="569"/>
      <c r="J153" s="569"/>
      <c r="K153" s="569"/>
      <c r="L153" s="569"/>
      <c r="M153" s="569"/>
      <c r="N153" s="569"/>
      <c r="O153" s="570"/>
      <c r="P153" s="575" t="s">
        <v>71</v>
      </c>
      <c r="Q153" s="576"/>
      <c r="R153" s="576"/>
      <c r="S153" s="576"/>
      <c r="T153" s="576"/>
      <c r="U153" s="576"/>
      <c r="V153" s="577"/>
      <c r="W153" s="37" t="s">
        <v>72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x14ac:dyDescent="0.2">
      <c r="A154" s="569"/>
      <c r="B154" s="569"/>
      <c r="C154" s="569"/>
      <c r="D154" s="569"/>
      <c r="E154" s="569"/>
      <c r="F154" s="569"/>
      <c r="G154" s="569"/>
      <c r="H154" s="569"/>
      <c r="I154" s="569"/>
      <c r="J154" s="569"/>
      <c r="K154" s="569"/>
      <c r="L154" s="569"/>
      <c r="M154" s="569"/>
      <c r="N154" s="569"/>
      <c r="O154" s="570"/>
      <c r="P154" s="575" t="s">
        <v>71</v>
      </c>
      <c r="Q154" s="576"/>
      <c r="R154" s="576"/>
      <c r="S154" s="576"/>
      <c r="T154" s="576"/>
      <c r="U154" s="576"/>
      <c r="V154" s="577"/>
      <c r="W154" s="37" t="s">
        <v>69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customHeight="1" x14ac:dyDescent="0.2">
      <c r="A155" s="646" t="s">
        <v>257</v>
      </c>
      <c r="B155" s="647"/>
      <c r="C155" s="647"/>
      <c r="D155" s="647"/>
      <c r="E155" s="647"/>
      <c r="F155" s="647"/>
      <c r="G155" s="647"/>
      <c r="H155" s="647"/>
      <c r="I155" s="647"/>
      <c r="J155" s="647"/>
      <c r="K155" s="647"/>
      <c r="L155" s="647"/>
      <c r="M155" s="647"/>
      <c r="N155" s="647"/>
      <c r="O155" s="647"/>
      <c r="P155" s="647"/>
      <c r="Q155" s="647"/>
      <c r="R155" s="647"/>
      <c r="S155" s="647"/>
      <c r="T155" s="647"/>
      <c r="U155" s="647"/>
      <c r="V155" s="647"/>
      <c r="W155" s="647"/>
      <c r="X155" s="647"/>
      <c r="Y155" s="647"/>
      <c r="Z155" s="647"/>
      <c r="AA155" s="48"/>
      <c r="AB155" s="48"/>
      <c r="AC155" s="48"/>
    </row>
    <row r="156" spans="1:68" ht="16.5" customHeight="1" x14ac:dyDescent="0.25">
      <c r="A156" s="580" t="s">
        <v>258</v>
      </c>
      <c r="B156" s="569"/>
      <c r="C156" s="569"/>
      <c r="D156" s="569"/>
      <c r="E156" s="569"/>
      <c r="F156" s="569"/>
      <c r="G156" s="569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  <c r="Y156" s="569"/>
      <c r="Z156" s="569"/>
      <c r="AA156" s="552"/>
      <c r="AB156" s="552"/>
      <c r="AC156" s="552"/>
    </row>
    <row r="157" spans="1:68" ht="14.25" customHeight="1" x14ac:dyDescent="0.25">
      <c r="A157" s="572" t="s">
        <v>136</v>
      </c>
      <c r="B157" s="569"/>
      <c r="C157" s="569"/>
      <c r="D157" s="569"/>
      <c r="E157" s="569"/>
      <c r="F157" s="569"/>
      <c r="G157" s="569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  <c r="Y157" s="569"/>
      <c r="Z157" s="569"/>
      <c r="AA157" s="553"/>
      <c r="AB157" s="553"/>
      <c r="AC157" s="553"/>
    </row>
    <row r="158" spans="1:68" ht="27" customHeight="1" x14ac:dyDescent="0.25">
      <c r="A158" s="54" t="s">
        <v>259</v>
      </c>
      <c r="B158" s="54" t="s">
        <v>260</v>
      </c>
      <c r="C158" s="31">
        <v>4301020323</v>
      </c>
      <c r="D158" s="564">
        <v>4680115886223</v>
      </c>
      <c r="E158" s="565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63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69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261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568"/>
      <c r="B159" s="569"/>
      <c r="C159" s="569"/>
      <c r="D159" s="569"/>
      <c r="E159" s="569"/>
      <c r="F159" s="569"/>
      <c r="G159" s="569"/>
      <c r="H159" s="569"/>
      <c r="I159" s="569"/>
      <c r="J159" s="569"/>
      <c r="K159" s="569"/>
      <c r="L159" s="569"/>
      <c r="M159" s="569"/>
      <c r="N159" s="569"/>
      <c r="O159" s="570"/>
      <c r="P159" s="575" t="s">
        <v>71</v>
      </c>
      <c r="Q159" s="576"/>
      <c r="R159" s="576"/>
      <c r="S159" s="576"/>
      <c r="T159" s="576"/>
      <c r="U159" s="576"/>
      <c r="V159" s="577"/>
      <c r="W159" s="37" t="s">
        <v>72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x14ac:dyDescent="0.2">
      <c r="A160" s="569"/>
      <c r="B160" s="569"/>
      <c r="C160" s="569"/>
      <c r="D160" s="569"/>
      <c r="E160" s="569"/>
      <c r="F160" s="569"/>
      <c r="G160" s="569"/>
      <c r="H160" s="569"/>
      <c r="I160" s="569"/>
      <c r="J160" s="569"/>
      <c r="K160" s="569"/>
      <c r="L160" s="569"/>
      <c r="M160" s="569"/>
      <c r="N160" s="569"/>
      <c r="O160" s="570"/>
      <c r="P160" s="575" t="s">
        <v>71</v>
      </c>
      <c r="Q160" s="576"/>
      <c r="R160" s="576"/>
      <c r="S160" s="576"/>
      <c r="T160" s="576"/>
      <c r="U160" s="576"/>
      <c r="V160" s="577"/>
      <c r="W160" s="37" t="s">
        <v>69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customHeight="1" x14ac:dyDescent="0.25">
      <c r="A161" s="572" t="s">
        <v>64</v>
      </c>
      <c r="B161" s="569"/>
      <c r="C161" s="569"/>
      <c r="D161" s="569"/>
      <c r="E161" s="569"/>
      <c r="F161" s="569"/>
      <c r="G161" s="569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  <c r="Y161" s="569"/>
      <c r="Z161" s="569"/>
      <c r="AA161" s="553"/>
      <c r="AB161" s="553"/>
      <c r="AC161" s="553"/>
    </row>
    <row r="162" spans="1:68" ht="27" customHeight="1" x14ac:dyDescent="0.25">
      <c r="A162" s="54" t="s">
        <v>262</v>
      </c>
      <c r="B162" s="54" t="s">
        <v>263</v>
      </c>
      <c r="C162" s="31">
        <v>4301031191</v>
      </c>
      <c r="D162" s="564">
        <v>4680115880993</v>
      </c>
      <c r="E162" s="565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110</v>
      </c>
      <c r="L162" s="32"/>
      <c r="M162" s="33" t="s">
        <v>68</v>
      </c>
      <c r="N162" s="33"/>
      <c r="O162" s="32">
        <v>40</v>
      </c>
      <c r="P162" s="79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69</v>
      </c>
      <c r="X162" s="557">
        <v>200</v>
      </c>
      <c r="Y162" s="558">
        <f t="shared" ref="Y162:Y170" si="16">IFERROR(IF(X162="",0,CEILING((X162/$H162),1)*$H162),"")</f>
        <v>201.60000000000002</v>
      </c>
      <c r="Z162" s="36">
        <f>IFERROR(IF(Y162=0,"",ROUNDUP(Y162/H162,0)*0.00902),"")</f>
        <v>0.43296000000000001</v>
      </c>
      <c r="AA162" s="56"/>
      <c r="AB162" s="57"/>
      <c r="AC162" s="199" t="s">
        <v>264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212.85714285714286</v>
      </c>
      <c r="BN162" s="64">
        <f t="shared" ref="BN162:BN170" si="18">IFERROR(Y162*I162/H162,"0")</f>
        <v>214.56</v>
      </c>
      <c r="BO162" s="64">
        <f t="shared" ref="BO162:BO170" si="19">IFERROR(1/J162*(X162/H162),"0")</f>
        <v>0.36075036075036077</v>
      </c>
      <c r="BP162" s="64">
        <f t="shared" ref="BP162:BP170" si="20">IFERROR(1/J162*(Y162/H162),"0")</f>
        <v>0.36363636363636365</v>
      </c>
    </row>
    <row r="163" spans="1:68" ht="27" customHeight="1" x14ac:dyDescent="0.25">
      <c r="A163" s="54" t="s">
        <v>265</v>
      </c>
      <c r="B163" s="54" t="s">
        <v>266</v>
      </c>
      <c r="C163" s="31">
        <v>4301031204</v>
      </c>
      <c r="D163" s="564">
        <v>4680115881761</v>
      </c>
      <c r="E163" s="565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110</v>
      </c>
      <c r="L163" s="32"/>
      <c r="M163" s="33" t="s">
        <v>68</v>
      </c>
      <c r="N163" s="33"/>
      <c r="O163" s="32">
        <v>40</v>
      </c>
      <c r="P163" s="7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69</v>
      </c>
      <c r="X163" s="557">
        <v>30</v>
      </c>
      <c r="Y163" s="558">
        <f t="shared" si="16"/>
        <v>33.6</v>
      </c>
      <c r="Z163" s="36">
        <f>IFERROR(IF(Y163=0,"",ROUNDUP(Y163/H163,0)*0.00902),"")</f>
        <v>7.2160000000000002E-2</v>
      </c>
      <c r="AA163" s="56"/>
      <c r="AB163" s="57"/>
      <c r="AC163" s="201" t="s">
        <v>267</v>
      </c>
      <c r="AG163" s="64"/>
      <c r="AJ163" s="68"/>
      <c r="AK163" s="68">
        <v>0</v>
      </c>
      <c r="BB163" s="202" t="s">
        <v>1</v>
      </c>
      <c r="BM163" s="64">
        <f t="shared" si="17"/>
        <v>31.928571428571427</v>
      </c>
      <c r="BN163" s="64">
        <f t="shared" si="18"/>
        <v>35.76</v>
      </c>
      <c r="BO163" s="64">
        <f t="shared" si="19"/>
        <v>5.4112554112554112E-2</v>
      </c>
      <c r="BP163" s="64">
        <f t="shared" si="20"/>
        <v>6.0606060606060608E-2</v>
      </c>
    </row>
    <row r="164" spans="1:68" ht="27" customHeight="1" x14ac:dyDescent="0.25">
      <c r="A164" s="54" t="s">
        <v>268</v>
      </c>
      <c r="B164" s="54" t="s">
        <v>269</v>
      </c>
      <c r="C164" s="31">
        <v>4301031201</v>
      </c>
      <c r="D164" s="564">
        <v>4680115881563</v>
      </c>
      <c r="E164" s="565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110</v>
      </c>
      <c r="L164" s="32"/>
      <c r="M164" s="33" t="s">
        <v>68</v>
      </c>
      <c r="N164" s="33"/>
      <c r="O164" s="32">
        <v>40</v>
      </c>
      <c r="P164" s="8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69</v>
      </c>
      <c r="X164" s="557">
        <v>140</v>
      </c>
      <c r="Y164" s="558">
        <f t="shared" si="16"/>
        <v>142.80000000000001</v>
      </c>
      <c r="Z164" s="36">
        <f>IFERROR(IF(Y164=0,"",ROUNDUP(Y164/H164,0)*0.00902),"")</f>
        <v>0.30668000000000001</v>
      </c>
      <c r="AA164" s="56"/>
      <c r="AB164" s="57"/>
      <c r="AC164" s="203" t="s">
        <v>270</v>
      </c>
      <c r="AG164" s="64"/>
      <c r="AJ164" s="68"/>
      <c r="AK164" s="68">
        <v>0</v>
      </c>
      <c r="BB164" s="204" t="s">
        <v>1</v>
      </c>
      <c r="BM164" s="64">
        <f t="shared" si="17"/>
        <v>147</v>
      </c>
      <c r="BN164" s="64">
        <f t="shared" si="18"/>
        <v>149.94</v>
      </c>
      <c r="BO164" s="64">
        <f t="shared" si="19"/>
        <v>0.25252525252525249</v>
      </c>
      <c r="BP164" s="64">
        <f t="shared" si="20"/>
        <v>0.25757575757575757</v>
      </c>
    </row>
    <row r="165" spans="1:68" ht="27" customHeight="1" x14ac:dyDescent="0.25">
      <c r="A165" s="54" t="s">
        <v>271</v>
      </c>
      <c r="B165" s="54" t="s">
        <v>272</v>
      </c>
      <c r="C165" s="31">
        <v>4301031199</v>
      </c>
      <c r="D165" s="564">
        <v>4680115880986</v>
      </c>
      <c r="E165" s="565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5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69</v>
      </c>
      <c r="X165" s="557">
        <v>87.5</v>
      </c>
      <c r="Y165" s="558">
        <f t="shared" si="16"/>
        <v>88.2</v>
      </c>
      <c r="Z165" s="36">
        <f>IFERROR(IF(Y165=0,"",ROUNDUP(Y165/H165,0)*0.00502),"")</f>
        <v>0.21084</v>
      </c>
      <c r="AA165" s="56"/>
      <c r="AB165" s="57"/>
      <c r="AC165" s="205" t="s">
        <v>264</v>
      </c>
      <c r="AG165" s="64"/>
      <c r="AJ165" s="68"/>
      <c r="AK165" s="68">
        <v>0</v>
      </c>
      <c r="BB165" s="206" t="s">
        <v>1</v>
      </c>
      <c r="BM165" s="64">
        <f t="shared" si="17"/>
        <v>92.916666666666657</v>
      </c>
      <c r="BN165" s="64">
        <f t="shared" si="18"/>
        <v>93.66</v>
      </c>
      <c r="BO165" s="64">
        <f t="shared" si="19"/>
        <v>0.17806267806267806</v>
      </c>
      <c r="BP165" s="64">
        <f t="shared" si="20"/>
        <v>0.17948717948717952</v>
      </c>
    </row>
    <row r="166" spans="1:68" ht="27" customHeight="1" x14ac:dyDescent="0.25">
      <c r="A166" s="54" t="s">
        <v>273</v>
      </c>
      <c r="B166" s="54" t="s">
        <v>274</v>
      </c>
      <c r="C166" s="31">
        <v>4301031205</v>
      </c>
      <c r="D166" s="564">
        <v>4680115881785</v>
      </c>
      <c r="E166" s="565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69</v>
      </c>
      <c r="X166" s="557">
        <v>105</v>
      </c>
      <c r="Y166" s="558">
        <f t="shared" si="16"/>
        <v>105</v>
      </c>
      <c r="Z166" s="36">
        <f>IFERROR(IF(Y166=0,"",ROUNDUP(Y166/H166,0)*0.00502),"")</f>
        <v>0.251</v>
      </c>
      <c r="AA166" s="56"/>
      <c r="AB166" s="57"/>
      <c r="AC166" s="207" t="s">
        <v>267</v>
      </c>
      <c r="AG166" s="64"/>
      <c r="AJ166" s="68"/>
      <c r="AK166" s="68">
        <v>0</v>
      </c>
      <c r="BB166" s="208" t="s">
        <v>1</v>
      </c>
      <c r="BM166" s="64">
        <f t="shared" si="17"/>
        <v>111.5</v>
      </c>
      <c r="BN166" s="64">
        <f t="shared" si="18"/>
        <v>111.5</v>
      </c>
      <c r="BO166" s="64">
        <f t="shared" si="19"/>
        <v>0.21367521367521369</v>
      </c>
      <c r="BP166" s="64">
        <f t="shared" si="20"/>
        <v>0.21367521367521369</v>
      </c>
    </row>
    <row r="167" spans="1:68" ht="27" customHeight="1" x14ac:dyDescent="0.25">
      <c r="A167" s="54" t="s">
        <v>275</v>
      </c>
      <c r="B167" s="54" t="s">
        <v>276</v>
      </c>
      <c r="C167" s="31">
        <v>4301031399</v>
      </c>
      <c r="D167" s="564">
        <v>4680115886537</v>
      </c>
      <c r="E167" s="565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69</v>
      </c>
      <c r="X167" s="557">
        <v>0</v>
      </c>
      <c r="Y167" s="558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277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customHeight="1" x14ac:dyDescent="0.25">
      <c r="A168" s="54" t="s">
        <v>278</v>
      </c>
      <c r="B168" s="54" t="s">
        <v>279</v>
      </c>
      <c r="C168" s="31">
        <v>4301031202</v>
      </c>
      <c r="D168" s="564">
        <v>4680115881679</v>
      </c>
      <c r="E168" s="565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5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69</v>
      </c>
      <c r="X168" s="557">
        <v>210</v>
      </c>
      <c r="Y168" s="558">
        <f t="shared" si="16"/>
        <v>210</v>
      </c>
      <c r="Z168" s="36">
        <f>IFERROR(IF(Y168=0,"",ROUNDUP(Y168/H168,0)*0.00502),"")</f>
        <v>0.502</v>
      </c>
      <c r="AA168" s="56"/>
      <c r="AB168" s="57"/>
      <c r="AC168" s="211" t="s">
        <v>270</v>
      </c>
      <c r="AG168" s="64"/>
      <c r="AJ168" s="68"/>
      <c r="AK168" s="68">
        <v>0</v>
      </c>
      <c r="BB168" s="212" t="s">
        <v>1</v>
      </c>
      <c r="BM168" s="64">
        <f t="shared" si="17"/>
        <v>220.00000000000003</v>
      </c>
      <c r="BN168" s="64">
        <f t="shared" si="18"/>
        <v>220.00000000000003</v>
      </c>
      <c r="BO168" s="64">
        <f t="shared" si="19"/>
        <v>0.42735042735042739</v>
      </c>
      <c r="BP168" s="64">
        <f t="shared" si="20"/>
        <v>0.42735042735042739</v>
      </c>
    </row>
    <row r="169" spans="1:68" ht="27" customHeight="1" x14ac:dyDescent="0.25">
      <c r="A169" s="54" t="s">
        <v>280</v>
      </c>
      <c r="B169" s="54" t="s">
        <v>281</v>
      </c>
      <c r="C169" s="31">
        <v>4301031158</v>
      </c>
      <c r="D169" s="564">
        <v>4680115880191</v>
      </c>
      <c r="E169" s="565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76</v>
      </c>
      <c r="L169" s="32"/>
      <c r="M169" s="33" t="s">
        <v>68</v>
      </c>
      <c r="N169" s="33"/>
      <c r="O169" s="32">
        <v>40</v>
      </c>
      <c r="P169" s="69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69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270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customHeight="1" x14ac:dyDescent="0.25">
      <c r="A170" s="54" t="s">
        <v>282</v>
      </c>
      <c r="B170" s="54" t="s">
        <v>283</v>
      </c>
      <c r="C170" s="31">
        <v>4301031245</v>
      </c>
      <c r="D170" s="564">
        <v>4680115883963</v>
      </c>
      <c r="E170" s="565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69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284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8"/>
      <c r="B171" s="569"/>
      <c r="C171" s="569"/>
      <c r="D171" s="569"/>
      <c r="E171" s="569"/>
      <c r="F171" s="569"/>
      <c r="G171" s="569"/>
      <c r="H171" s="569"/>
      <c r="I171" s="569"/>
      <c r="J171" s="569"/>
      <c r="K171" s="569"/>
      <c r="L171" s="569"/>
      <c r="M171" s="569"/>
      <c r="N171" s="569"/>
      <c r="O171" s="570"/>
      <c r="P171" s="575" t="s">
        <v>71</v>
      </c>
      <c r="Q171" s="576"/>
      <c r="R171" s="576"/>
      <c r="S171" s="576"/>
      <c r="T171" s="576"/>
      <c r="U171" s="576"/>
      <c r="V171" s="577"/>
      <c r="W171" s="37" t="s">
        <v>72</v>
      </c>
      <c r="X171" s="559">
        <f>IFERROR(X162/H162,"0")+IFERROR(X163/H163,"0")+IFERROR(X164/H164,"0")+IFERROR(X165/H165,"0")+IFERROR(X166/H166,"0")+IFERROR(X167/H167,"0")+IFERROR(X168/H168,"0")+IFERROR(X169/H169,"0")+IFERROR(X170/H170,"0")</f>
        <v>279.76190476190476</v>
      </c>
      <c r="Y171" s="559">
        <f>IFERROR(Y162/H162,"0")+IFERROR(Y163/H163,"0")+IFERROR(Y164/H164,"0")+IFERROR(Y165/H165,"0")+IFERROR(Y166/H166,"0")+IFERROR(Y167/H167,"0")+IFERROR(Y168/H168,"0")+IFERROR(Y169/H169,"0")+IFERROR(Y170/H170,"0")</f>
        <v>282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1.7756399999999999</v>
      </c>
      <c r="AA171" s="560"/>
      <c r="AB171" s="560"/>
      <c r="AC171" s="560"/>
    </row>
    <row r="172" spans="1:68" x14ac:dyDescent="0.2">
      <c r="A172" s="569"/>
      <c r="B172" s="569"/>
      <c r="C172" s="569"/>
      <c r="D172" s="569"/>
      <c r="E172" s="569"/>
      <c r="F172" s="569"/>
      <c r="G172" s="569"/>
      <c r="H172" s="569"/>
      <c r="I172" s="569"/>
      <c r="J172" s="569"/>
      <c r="K172" s="569"/>
      <c r="L172" s="569"/>
      <c r="M172" s="569"/>
      <c r="N172" s="569"/>
      <c r="O172" s="570"/>
      <c r="P172" s="575" t="s">
        <v>71</v>
      </c>
      <c r="Q172" s="576"/>
      <c r="R172" s="576"/>
      <c r="S172" s="576"/>
      <c r="T172" s="576"/>
      <c r="U172" s="576"/>
      <c r="V172" s="577"/>
      <c r="W172" s="37" t="s">
        <v>69</v>
      </c>
      <c r="X172" s="559">
        <f>IFERROR(SUM(X162:X170),"0")</f>
        <v>772.5</v>
      </c>
      <c r="Y172" s="559">
        <f>IFERROR(SUM(Y162:Y170),"0")</f>
        <v>781.2</v>
      </c>
      <c r="Z172" s="37"/>
      <c r="AA172" s="560"/>
      <c r="AB172" s="560"/>
      <c r="AC172" s="560"/>
    </row>
    <row r="173" spans="1:68" ht="14.25" customHeight="1" x14ac:dyDescent="0.25">
      <c r="A173" s="572" t="s">
        <v>94</v>
      </c>
      <c r="B173" s="569"/>
      <c r="C173" s="569"/>
      <c r="D173" s="569"/>
      <c r="E173" s="569"/>
      <c r="F173" s="569"/>
      <c r="G173" s="569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  <c r="Y173" s="569"/>
      <c r="Z173" s="569"/>
      <c r="AA173" s="553"/>
      <c r="AB173" s="553"/>
      <c r="AC173" s="553"/>
    </row>
    <row r="174" spans="1:68" ht="27" customHeight="1" x14ac:dyDescent="0.25">
      <c r="A174" s="54" t="s">
        <v>285</v>
      </c>
      <c r="B174" s="54" t="s">
        <v>286</v>
      </c>
      <c r="C174" s="31">
        <v>4301032053</v>
      </c>
      <c r="D174" s="564">
        <v>4680115886780</v>
      </c>
      <c r="E174" s="565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287</v>
      </c>
      <c r="L174" s="32"/>
      <c r="M174" s="33" t="s">
        <v>288</v>
      </c>
      <c r="N174" s="33"/>
      <c r="O174" s="32">
        <v>60</v>
      </c>
      <c r="P174" s="88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69</v>
      </c>
      <c r="X174" s="557">
        <v>10.5</v>
      </c>
      <c r="Y174" s="558">
        <f>IFERROR(IF(X174="",0,CEILING((X174/$H174),1)*$H174),"")</f>
        <v>11.34</v>
      </c>
      <c r="Z174" s="36">
        <f>IFERROR(IF(Y174=0,"",ROUNDUP(Y174/H174,0)*0.0059),"")</f>
        <v>5.3100000000000001E-2</v>
      </c>
      <c r="AA174" s="56"/>
      <c r="AB174" s="57"/>
      <c r="AC174" s="217" t="s">
        <v>289</v>
      </c>
      <c r="AG174" s="64"/>
      <c r="AJ174" s="68"/>
      <c r="AK174" s="68">
        <v>0</v>
      </c>
      <c r="BB174" s="218" t="s">
        <v>1</v>
      </c>
      <c r="BM174" s="64">
        <f>IFERROR(X174*I174/H174,"0")</f>
        <v>12.083333333333332</v>
      </c>
      <c r="BN174" s="64">
        <f>IFERROR(Y174*I174/H174,"0")</f>
        <v>13.049999999999999</v>
      </c>
      <c r="BO174" s="64">
        <f>IFERROR(1/J174*(X174/H174),"0")</f>
        <v>3.8580246913580245E-2</v>
      </c>
      <c r="BP174" s="64">
        <f>IFERROR(1/J174*(Y174/H174),"0")</f>
        <v>4.1666666666666664E-2</v>
      </c>
    </row>
    <row r="175" spans="1:68" ht="27" customHeight="1" x14ac:dyDescent="0.25">
      <c r="A175" s="54" t="s">
        <v>290</v>
      </c>
      <c r="B175" s="54" t="s">
        <v>291</v>
      </c>
      <c r="C175" s="31">
        <v>4301032051</v>
      </c>
      <c r="D175" s="564">
        <v>4680115886742</v>
      </c>
      <c r="E175" s="565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287</v>
      </c>
      <c r="L175" s="32"/>
      <c r="M175" s="33" t="s">
        <v>288</v>
      </c>
      <c r="N175" s="33"/>
      <c r="O175" s="32">
        <v>90</v>
      </c>
      <c r="P175" s="79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69</v>
      </c>
      <c r="X175" s="557">
        <v>14</v>
      </c>
      <c r="Y175" s="558">
        <f>IFERROR(IF(X175="",0,CEILING((X175/$H175),1)*$H175),"")</f>
        <v>15.120000000000001</v>
      </c>
      <c r="Z175" s="36">
        <f>IFERROR(IF(Y175=0,"",ROUNDUP(Y175/H175,0)*0.0059),"")</f>
        <v>7.0800000000000002E-2</v>
      </c>
      <c r="AA175" s="56"/>
      <c r="AB175" s="57"/>
      <c r="AC175" s="219" t="s">
        <v>292</v>
      </c>
      <c r="AG175" s="64"/>
      <c r="AJ175" s="68"/>
      <c r="AK175" s="68">
        <v>0</v>
      </c>
      <c r="BB175" s="220" t="s">
        <v>1</v>
      </c>
      <c r="BM175" s="64">
        <f>IFERROR(X175*I175/H175,"0")</f>
        <v>16.111111111111111</v>
      </c>
      <c r="BN175" s="64">
        <f>IFERROR(Y175*I175/H175,"0")</f>
        <v>17.399999999999999</v>
      </c>
      <c r="BO175" s="64">
        <f>IFERROR(1/J175*(X175/H175),"0")</f>
        <v>5.1440329218106991E-2</v>
      </c>
      <c r="BP175" s="64">
        <f>IFERROR(1/J175*(Y175/H175),"0")</f>
        <v>5.5555555555555552E-2</v>
      </c>
    </row>
    <row r="176" spans="1:68" ht="27" customHeight="1" x14ac:dyDescent="0.25">
      <c r="A176" s="54" t="s">
        <v>293</v>
      </c>
      <c r="B176" s="54" t="s">
        <v>294</v>
      </c>
      <c r="C176" s="31">
        <v>4301032052</v>
      </c>
      <c r="D176" s="564">
        <v>4680115886766</v>
      </c>
      <c r="E176" s="565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287</v>
      </c>
      <c r="L176" s="32"/>
      <c r="M176" s="33" t="s">
        <v>288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69</v>
      </c>
      <c r="X176" s="557">
        <v>14</v>
      </c>
      <c r="Y176" s="558">
        <f>IFERROR(IF(X176="",0,CEILING((X176/$H176),1)*$H176),"")</f>
        <v>15.120000000000001</v>
      </c>
      <c r="Z176" s="36">
        <f>IFERROR(IF(Y176=0,"",ROUNDUP(Y176/H176,0)*0.0059),"")</f>
        <v>7.0800000000000002E-2</v>
      </c>
      <c r="AA176" s="56"/>
      <c r="AB176" s="57"/>
      <c r="AC176" s="221" t="s">
        <v>292</v>
      </c>
      <c r="AG176" s="64"/>
      <c r="AJ176" s="68"/>
      <c r="AK176" s="68">
        <v>0</v>
      </c>
      <c r="BB176" s="222" t="s">
        <v>1</v>
      </c>
      <c r="BM176" s="64">
        <f>IFERROR(X176*I176/H176,"0")</f>
        <v>16.111111111111111</v>
      </c>
      <c r="BN176" s="64">
        <f>IFERROR(Y176*I176/H176,"0")</f>
        <v>17.399999999999999</v>
      </c>
      <c r="BO176" s="64">
        <f>IFERROR(1/J176*(X176/H176),"0")</f>
        <v>5.1440329218106991E-2</v>
      </c>
      <c r="BP176" s="64">
        <f>IFERROR(1/J176*(Y176/H176),"0")</f>
        <v>5.5555555555555552E-2</v>
      </c>
    </row>
    <row r="177" spans="1:68" x14ac:dyDescent="0.2">
      <c r="A177" s="568"/>
      <c r="B177" s="569"/>
      <c r="C177" s="569"/>
      <c r="D177" s="569"/>
      <c r="E177" s="569"/>
      <c r="F177" s="569"/>
      <c r="G177" s="569"/>
      <c r="H177" s="569"/>
      <c r="I177" s="569"/>
      <c r="J177" s="569"/>
      <c r="K177" s="569"/>
      <c r="L177" s="569"/>
      <c r="M177" s="569"/>
      <c r="N177" s="569"/>
      <c r="O177" s="570"/>
      <c r="P177" s="575" t="s">
        <v>71</v>
      </c>
      <c r="Q177" s="576"/>
      <c r="R177" s="576"/>
      <c r="S177" s="576"/>
      <c r="T177" s="576"/>
      <c r="U177" s="576"/>
      <c r="V177" s="577"/>
      <c r="W177" s="37" t="s">
        <v>72</v>
      </c>
      <c r="X177" s="559">
        <f>IFERROR(X174/H174,"0")+IFERROR(X175/H175,"0")+IFERROR(X176/H176,"0")</f>
        <v>30.555555555555554</v>
      </c>
      <c r="Y177" s="559">
        <f>IFERROR(Y174/H174,"0")+IFERROR(Y175/H175,"0")+IFERROR(Y176/H176,"0")</f>
        <v>33</v>
      </c>
      <c r="Z177" s="559">
        <f>IFERROR(IF(Z174="",0,Z174),"0")+IFERROR(IF(Z175="",0,Z175),"0")+IFERROR(IF(Z176="",0,Z176),"0")</f>
        <v>0.19470000000000001</v>
      </c>
      <c r="AA177" s="560"/>
      <c r="AB177" s="560"/>
      <c r="AC177" s="560"/>
    </row>
    <row r="178" spans="1:68" x14ac:dyDescent="0.2">
      <c r="A178" s="569"/>
      <c r="B178" s="569"/>
      <c r="C178" s="569"/>
      <c r="D178" s="569"/>
      <c r="E178" s="569"/>
      <c r="F178" s="569"/>
      <c r="G178" s="569"/>
      <c r="H178" s="569"/>
      <c r="I178" s="569"/>
      <c r="J178" s="569"/>
      <c r="K178" s="569"/>
      <c r="L178" s="569"/>
      <c r="M178" s="569"/>
      <c r="N178" s="569"/>
      <c r="O178" s="570"/>
      <c r="P178" s="575" t="s">
        <v>71</v>
      </c>
      <c r="Q178" s="576"/>
      <c r="R178" s="576"/>
      <c r="S178" s="576"/>
      <c r="T178" s="576"/>
      <c r="U178" s="576"/>
      <c r="V178" s="577"/>
      <c r="W178" s="37" t="s">
        <v>69</v>
      </c>
      <c r="X178" s="559">
        <f>IFERROR(SUM(X174:X176),"0")</f>
        <v>38.5</v>
      </c>
      <c r="Y178" s="559">
        <f>IFERROR(SUM(Y174:Y176),"0")</f>
        <v>41.58</v>
      </c>
      <c r="Z178" s="37"/>
      <c r="AA178" s="560"/>
      <c r="AB178" s="560"/>
      <c r="AC178" s="560"/>
    </row>
    <row r="179" spans="1:68" ht="14.25" customHeight="1" x14ac:dyDescent="0.25">
      <c r="A179" s="572" t="s">
        <v>295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  <c r="Y179" s="569"/>
      <c r="Z179" s="569"/>
      <c r="AA179" s="553"/>
      <c r="AB179" s="553"/>
      <c r="AC179" s="553"/>
    </row>
    <row r="180" spans="1:68" ht="27" customHeight="1" x14ac:dyDescent="0.25">
      <c r="A180" s="54" t="s">
        <v>296</v>
      </c>
      <c r="B180" s="54" t="s">
        <v>297</v>
      </c>
      <c r="C180" s="31">
        <v>4301170013</v>
      </c>
      <c r="D180" s="564">
        <v>4680115886797</v>
      </c>
      <c r="E180" s="565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287</v>
      </c>
      <c r="L180" s="32"/>
      <c r="M180" s="33" t="s">
        <v>288</v>
      </c>
      <c r="N180" s="33"/>
      <c r="O180" s="32">
        <v>90</v>
      </c>
      <c r="P180" s="68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69</v>
      </c>
      <c r="X180" s="557">
        <v>14</v>
      </c>
      <c r="Y180" s="558">
        <f>IFERROR(IF(X180="",0,CEILING((X180/$H180),1)*$H180),"")</f>
        <v>15.120000000000001</v>
      </c>
      <c r="Z180" s="36">
        <f>IFERROR(IF(Y180=0,"",ROUNDUP(Y180/H180,0)*0.0059),"")</f>
        <v>7.0800000000000002E-2</v>
      </c>
      <c r="AA180" s="56"/>
      <c r="AB180" s="57"/>
      <c r="AC180" s="223" t="s">
        <v>292</v>
      </c>
      <c r="AG180" s="64"/>
      <c r="AJ180" s="68"/>
      <c r="AK180" s="68">
        <v>0</v>
      </c>
      <c r="BB180" s="224" t="s">
        <v>1</v>
      </c>
      <c r="BM180" s="64">
        <f>IFERROR(X180*I180/H180,"0")</f>
        <v>16.111111111111111</v>
      </c>
      <c r="BN180" s="64">
        <f>IFERROR(Y180*I180/H180,"0")</f>
        <v>17.399999999999999</v>
      </c>
      <c r="BO180" s="64">
        <f>IFERROR(1/J180*(X180/H180),"0")</f>
        <v>5.1440329218106991E-2</v>
      </c>
      <c r="BP180" s="64">
        <f>IFERROR(1/J180*(Y180/H180),"0")</f>
        <v>5.5555555555555552E-2</v>
      </c>
    </row>
    <row r="181" spans="1:68" x14ac:dyDescent="0.2">
      <c r="A181" s="568"/>
      <c r="B181" s="569"/>
      <c r="C181" s="569"/>
      <c r="D181" s="569"/>
      <c r="E181" s="569"/>
      <c r="F181" s="569"/>
      <c r="G181" s="569"/>
      <c r="H181" s="569"/>
      <c r="I181" s="569"/>
      <c r="J181" s="569"/>
      <c r="K181" s="569"/>
      <c r="L181" s="569"/>
      <c r="M181" s="569"/>
      <c r="N181" s="569"/>
      <c r="O181" s="570"/>
      <c r="P181" s="575" t="s">
        <v>71</v>
      </c>
      <c r="Q181" s="576"/>
      <c r="R181" s="576"/>
      <c r="S181" s="576"/>
      <c r="T181" s="576"/>
      <c r="U181" s="576"/>
      <c r="V181" s="577"/>
      <c r="W181" s="37" t="s">
        <v>72</v>
      </c>
      <c r="X181" s="559">
        <f>IFERROR(X180/H180,"0")</f>
        <v>11.111111111111111</v>
      </c>
      <c r="Y181" s="559">
        <f>IFERROR(Y180/H180,"0")</f>
        <v>12</v>
      </c>
      <c r="Z181" s="559">
        <f>IFERROR(IF(Z180="",0,Z180),"0")</f>
        <v>7.0800000000000002E-2</v>
      </c>
      <c r="AA181" s="560"/>
      <c r="AB181" s="560"/>
      <c r="AC181" s="560"/>
    </row>
    <row r="182" spans="1:68" x14ac:dyDescent="0.2">
      <c r="A182" s="569"/>
      <c r="B182" s="569"/>
      <c r="C182" s="569"/>
      <c r="D182" s="569"/>
      <c r="E182" s="569"/>
      <c r="F182" s="569"/>
      <c r="G182" s="569"/>
      <c r="H182" s="569"/>
      <c r="I182" s="569"/>
      <c r="J182" s="569"/>
      <c r="K182" s="569"/>
      <c r="L182" s="569"/>
      <c r="M182" s="569"/>
      <c r="N182" s="569"/>
      <c r="O182" s="570"/>
      <c r="P182" s="575" t="s">
        <v>71</v>
      </c>
      <c r="Q182" s="576"/>
      <c r="R182" s="576"/>
      <c r="S182" s="576"/>
      <c r="T182" s="576"/>
      <c r="U182" s="576"/>
      <c r="V182" s="577"/>
      <c r="W182" s="37" t="s">
        <v>69</v>
      </c>
      <c r="X182" s="559">
        <f>IFERROR(SUM(X180:X180),"0")</f>
        <v>14</v>
      </c>
      <c r="Y182" s="559">
        <f>IFERROR(SUM(Y180:Y180),"0")</f>
        <v>15.120000000000001</v>
      </c>
      <c r="Z182" s="37"/>
      <c r="AA182" s="560"/>
      <c r="AB182" s="560"/>
      <c r="AC182" s="560"/>
    </row>
    <row r="183" spans="1:68" ht="16.5" customHeight="1" x14ac:dyDescent="0.25">
      <c r="A183" s="580" t="s">
        <v>298</v>
      </c>
      <c r="B183" s="569"/>
      <c r="C183" s="569"/>
      <c r="D183" s="569"/>
      <c r="E183" s="569"/>
      <c r="F183" s="569"/>
      <c r="G183" s="569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  <c r="Y183" s="569"/>
      <c r="Z183" s="569"/>
      <c r="AA183" s="552"/>
      <c r="AB183" s="552"/>
      <c r="AC183" s="552"/>
    </row>
    <row r="184" spans="1:68" ht="14.25" customHeight="1" x14ac:dyDescent="0.25">
      <c r="A184" s="572" t="s">
        <v>102</v>
      </c>
      <c r="B184" s="569"/>
      <c r="C184" s="569"/>
      <c r="D184" s="569"/>
      <c r="E184" s="569"/>
      <c r="F184" s="569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  <c r="Y184" s="569"/>
      <c r="Z184" s="569"/>
      <c r="AA184" s="553"/>
      <c r="AB184" s="553"/>
      <c r="AC184" s="553"/>
    </row>
    <row r="185" spans="1:68" ht="16.5" customHeight="1" x14ac:dyDescent="0.25">
      <c r="A185" s="54" t="s">
        <v>299</v>
      </c>
      <c r="B185" s="54" t="s">
        <v>300</v>
      </c>
      <c r="C185" s="31">
        <v>4301011450</v>
      </c>
      <c r="D185" s="564">
        <v>4680115881402</v>
      </c>
      <c r="E185" s="565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105</v>
      </c>
      <c r="L185" s="32"/>
      <c r="M185" s="33" t="s">
        <v>106</v>
      </c>
      <c r="N185" s="33"/>
      <c r="O185" s="32">
        <v>55</v>
      </c>
      <c r="P185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69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301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customHeight="1" x14ac:dyDescent="0.25">
      <c r="A186" s="54" t="s">
        <v>302</v>
      </c>
      <c r="B186" s="54" t="s">
        <v>303</v>
      </c>
      <c r="C186" s="31">
        <v>4301011768</v>
      </c>
      <c r="D186" s="564">
        <v>4680115881396</v>
      </c>
      <c r="E186" s="565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76</v>
      </c>
      <c r="L186" s="32"/>
      <c r="M186" s="33" t="s">
        <v>106</v>
      </c>
      <c r="N186" s="33"/>
      <c r="O186" s="32">
        <v>55</v>
      </c>
      <c r="P186" s="8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69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301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568"/>
      <c r="B187" s="569"/>
      <c r="C187" s="569"/>
      <c r="D187" s="569"/>
      <c r="E187" s="569"/>
      <c r="F187" s="569"/>
      <c r="G187" s="569"/>
      <c r="H187" s="569"/>
      <c r="I187" s="569"/>
      <c r="J187" s="569"/>
      <c r="K187" s="569"/>
      <c r="L187" s="569"/>
      <c r="M187" s="569"/>
      <c r="N187" s="569"/>
      <c r="O187" s="570"/>
      <c r="P187" s="575" t="s">
        <v>71</v>
      </c>
      <c r="Q187" s="576"/>
      <c r="R187" s="576"/>
      <c r="S187" s="576"/>
      <c r="T187" s="576"/>
      <c r="U187" s="576"/>
      <c r="V187" s="577"/>
      <c r="W187" s="37" t="s">
        <v>72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x14ac:dyDescent="0.2">
      <c r="A188" s="569"/>
      <c r="B188" s="569"/>
      <c r="C188" s="569"/>
      <c r="D188" s="569"/>
      <c r="E188" s="569"/>
      <c r="F188" s="569"/>
      <c r="G188" s="569"/>
      <c r="H188" s="569"/>
      <c r="I188" s="569"/>
      <c r="J188" s="569"/>
      <c r="K188" s="569"/>
      <c r="L188" s="569"/>
      <c r="M188" s="569"/>
      <c r="N188" s="569"/>
      <c r="O188" s="570"/>
      <c r="P188" s="575" t="s">
        <v>71</v>
      </c>
      <c r="Q188" s="576"/>
      <c r="R188" s="576"/>
      <c r="S188" s="576"/>
      <c r="T188" s="576"/>
      <c r="U188" s="576"/>
      <c r="V188" s="577"/>
      <c r="W188" s="37" t="s">
        <v>69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customHeight="1" x14ac:dyDescent="0.25">
      <c r="A189" s="572" t="s">
        <v>136</v>
      </c>
      <c r="B189" s="569"/>
      <c r="C189" s="569"/>
      <c r="D189" s="569"/>
      <c r="E189" s="569"/>
      <c r="F189" s="569"/>
      <c r="G189" s="569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  <c r="Y189" s="569"/>
      <c r="Z189" s="569"/>
      <c r="AA189" s="553"/>
      <c r="AB189" s="553"/>
      <c r="AC189" s="553"/>
    </row>
    <row r="190" spans="1:68" ht="16.5" customHeight="1" x14ac:dyDescent="0.25">
      <c r="A190" s="54" t="s">
        <v>304</v>
      </c>
      <c r="B190" s="54" t="s">
        <v>305</v>
      </c>
      <c r="C190" s="31">
        <v>4301020262</v>
      </c>
      <c r="D190" s="564">
        <v>4680115882935</v>
      </c>
      <c r="E190" s="565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105</v>
      </c>
      <c r="L190" s="32"/>
      <c r="M190" s="33" t="s">
        <v>77</v>
      </c>
      <c r="N190" s="33"/>
      <c r="O190" s="32">
        <v>50</v>
      </c>
      <c r="P190" s="8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69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306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customHeight="1" x14ac:dyDescent="0.25">
      <c r="A191" s="54" t="s">
        <v>307</v>
      </c>
      <c r="B191" s="54" t="s">
        <v>308</v>
      </c>
      <c r="C191" s="31">
        <v>4301020220</v>
      </c>
      <c r="D191" s="564">
        <v>4680115880764</v>
      </c>
      <c r="E191" s="565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76</v>
      </c>
      <c r="L191" s="32"/>
      <c r="M191" s="33" t="s">
        <v>106</v>
      </c>
      <c r="N191" s="33"/>
      <c r="O191" s="32">
        <v>50</v>
      </c>
      <c r="P191" s="8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69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306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68"/>
      <c r="B192" s="569"/>
      <c r="C192" s="569"/>
      <c r="D192" s="569"/>
      <c r="E192" s="569"/>
      <c r="F192" s="569"/>
      <c r="G192" s="569"/>
      <c r="H192" s="569"/>
      <c r="I192" s="569"/>
      <c r="J192" s="569"/>
      <c r="K192" s="569"/>
      <c r="L192" s="569"/>
      <c r="M192" s="569"/>
      <c r="N192" s="569"/>
      <c r="O192" s="570"/>
      <c r="P192" s="575" t="s">
        <v>71</v>
      </c>
      <c r="Q192" s="576"/>
      <c r="R192" s="576"/>
      <c r="S192" s="576"/>
      <c r="T192" s="576"/>
      <c r="U192" s="576"/>
      <c r="V192" s="577"/>
      <c r="W192" s="37" t="s">
        <v>72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x14ac:dyDescent="0.2">
      <c r="A193" s="569"/>
      <c r="B193" s="569"/>
      <c r="C193" s="569"/>
      <c r="D193" s="569"/>
      <c r="E193" s="569"/>
      <c r="F193" s="569"/>
      <c r="G193" s="569"/>
      <c r="H193" s="569"/>
      <c r="I193" s="569"/>
      <c r="J193" s="569"/>
      <c r="K193" s="569"/>
      <c r="L193" s="569"/>
      <c r="M193" s="569"/>
      <c r="N193" s="569"/>
      <c r="O193" s="570"/>
      <c r="P193" s="575" t="s">
        <v>71</v>
      </c>
      <c r="Q193" s="576"/>
      <c r="R193" s="576"/>
      <c r="S193" s="576"/>
      <c r="T193" s="576"/>
      <c r="U193" s="576"/>
      <c r="V193" s="577"/>
      <c r="W193" s="37" t="s">
        <v>69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customHeight="1" x14ac:dyDescent="0.25">
      <c r="A194" s="572" t="s">
        <v>64</v>
      </c>
      <c r="B194" s="569"/>
      <c r="C194" s="569"/>
      <c r="D194" s="569"/>
      <c r="E194" s="569"/>
      <c r="F194" s="569"/>
      <c r="G194" s="569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  <c r="U194" s="569"/>
      <c r="V194" s="569"/>
      <c r="W194" s="569"/>
      <c r="X194" s="569"/>
      <c r="Y194" s="569"/>
      <c r="Z194" s="569"/>
      <c r="AA194" s="553"/>
      <c r="AB194" s="553"/>
      <c r="AC194" s="553"/>
    </row>
    <row r="195" spans="1:68" ht="27" customHeight="1" x14ac:dyDescent="0.25">
      <c r="A195" s="54" t="s">
        <v>309</v>
      </c>
      <c r="B195" s="54" t="s">
        <v>310</v>
      </c>
      <c r="C195" s="31">
        <v>4301031224</v>
      </c>
      <c r="D195" s="564">
        <v>4680115882683</v>
      </c>
      <c r="E195" s="565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110</v>
      </c>
      <c r="L195" s="32"/>
      <c r="M195" s="33" t="s">
        <v>68</v>
      </c>
      <c r="N195" s="33"/>
      <c r="O195" s="32">
        <v>40</v>
      </c>
      <c r="P195" s="69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69</v>
      </c>
      <c r="X195" s="557">
        <v>150</v>
      </c>
      <c r="Y195" s="558">
        <f t="shared" ref="Y195:Y202" si="21">IFERROR(IF(X195="",0,CEILING((X195/$H195),1)*$H195),"")</f>
        <v>151.20000000000002</v>
      </c>
      <c r="Z195" s="36">
        <f>IFERROR(IF(Y195=0,"",ROUNDUP(Y195/H195,0)*0.00902),"")</f>
        <v>0.25256000000000001</v>
      </c>
      <c r="AA195" s="56"/>
      <c r="AB195" s="57"/>
      <c r="AC195" s="233" t="s">
        <v>311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155.83333333333331</v>
      </c>
      <c r="BN195" s="64">
        <f t="shared" ref="BN195:BN202" si="23">IFERROR(Y195*I195/H195,"0")</f>
        <v>157.08000000000001</v>
      </c>
      <c r="BO195" s="64">
        <f t="shared" ref="BO195:BO202" si="24">IFERROR(1/J195*(X195/H195),"0")</f>
        <v>0.21043771043771042</v>
      </c>
      <c r="BP195" s="64">
        <f t="shared" ref="BP195:BP202" si="25">IFERROR(1/J195*(Y195/H195),"0")</f>
        <v>0.21212121212121213</v>
      </c>
    </row>
    <row r="196" spans="1:68" ht="27" customHeight="1" x14ac:dyDescent="0.25">
      <c r="A196" s="54" t="s">
        <v>312</v>
      </c>
      <c r="B196" s="54" t="s">
        <v>313</v>
      </c>
      <c r="C196" s="31">
        <v>4301031230</v>
      </c>
      <c r="D196" s="564">
        <v>4680115882690</v>
      </c>
      <c r="E196" s="565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110</v>
      </c>
      <c r="L196" s="32"/>
      <c r="M196" s="33" t="s">
        <v>68</v>
      </c>
      <c r="N196" s="33"/>
      <c r="O196" s="32">
        <v>40</v>
      </c>
      <c r="P196" s="82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69</v>
      </c>
      <c r="X196" s="557">
        <v>50</v>
      </c>
      <c r="Y196" s="558">
        <f t="shared" si="21"/>
        <v>54</v>
      </c>
      <c r="Z196" s="36">
        <f>IFERROR(IF(Y196=0,"",ROUNDUP(Y196/H196,0)*0.00902),"")</f>
        <v>9.0200000000000002E-2</v>
      </c>
      <c r="AA196" s="56"/>
      <c r="AB196" s="57"/>
      <c r="AC196" s="235" t="s">
        <v>314</v>
      </c>
      <c r="AG196" s="64"/>
      <c r="AJ196" s="68"/>
      <c r="AK196" s="68">
        <v>0</v>
      </c>
      <c r="BB196" s="236" t="s">
        <v>1</v>
      </c>
      <c r="BM196" s="64">
        <f t="shared" si="22"/>
        <v>51.944444444444443</v>
      </c>
      <c r="BN196" s="64">
        <f t="shared" si="23"/>
        <v>56.099999999999994</v>
      </c>
      <c r="BO196" s="64">
        <f t="shared" si="24"/>
        <v>7.0145903479236812E-2</v>
      </c>
      <c r="BP196" s="64">
        <f t="shared" si="25"/>
        <v>7.575757575757576E-2</v>
      </c>
    </row>
    <row r="197" spans="1:68" ht="27" customHeight="1" x14ac:dyDescent="0.25">
      <c r="A197" s="54" t="s">
        <v>315</v>
      </c>
      <c r="B197" s="54" t="s">
        <v>316</v>
      </c>
      <c r="C197" s="31">
        <v>4301031220</v>
      </c>
      <c r="D197" s="564">
        <v>4680115882669</v>
      </c>
      <c r="E197" s="565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110</v>
      </c>
      <c r="L197" s="32"/>
      <c r="M197" s="33" t="s">
        <v>68</v>
      </c>
      <c r="N197" s="33"/>
      <c r="O197" s="32">
        <v>40</v>
      </c>
      <c r="P197" s="70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69</v>
      </c>
      <c r="X197" s="557">
        <v>150</v>
      </c>
      <c r="Y197" s="558">
        <f t="shared" si="21"/>
        <v>151.20000000000002</v>
      </c>
      <c r="Z197" s="36">
        <f>IFERROR(IF(Y197=0,"",ROUNDUP(Y197/H197,0)*0.00902),"")</f>
        <v>0.25256000000000001</v>
      </c>
      <c r="AA197" s="56"/>
      <c r="AB197" s="57"/>
      <c r="AC197" s="237" t="s">
        <v>317</v>
      </c>
      <c r="AG197" s="64"/>
      <c r="AJ197" s="68"/>
      <c r="AK197" s="68">
        <v>0</v>
      </c>
      <c r="BB197" s="238" t="s">
        <v>1</v>
      </c>
      <c r="BM197" s="64">
        <f t="shared" si="22"/>
        <v>155.83333333333331</v>
      </c>
      <c r="BN197" s="64">
        <f t="shared" si="23"/>
        <v>157.08000000000001</v>
      </c>
      <c r="BO197" s="64">
        <f t="shared" si="24"/>
        <v>0.21043771043771042</v>
      </c>
      <c r="BP197" s="64">
        <f t="shared" si="25"/>
        <v>0.21212121212121213</v>
      </c>
    </row>
    <row r="198" spans="1:68" ht="27" customHeight="1" x14ac:dyDescent="0.25">
      <c r="A198" s="54" t="s">
        <v>318</v>
      </c>
      <c r="B198" s="54" t="s">
        <v>319</v>
      </c>
      <c r="C198" s="31">
        <v>4301031221</v>
      </c>
      <c r="D198" s="564">
        <v>4680115882676</v>
      </c>
      <c r="E198" s="565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110</v>
      </c>
      <c r="L198" s="32"/>
      <c r="M198" s="33" t="s">
        <v>68</v>
      </c>
      <c r="N198" s="33"/>
      <c r="O198" s="32">
        <v>40</v>
      </c>
      <c r="P198" s="8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69</v>
      </c>
      <c r="X198" s="557">
        <v>70</v>
      </c>
      <c r="Y198" s="558">
        <f t="shared" si="21"/>
        <v>70.2</v>
      </c>
      <c r="Z198" s="36">
        <f>IFERROR(IF(Y198=0,"",ROUNDUP(Y198/H198,0)*0.00902),"")</f>
        <v>0.11726</v>
      </c>
      <c r="AA198" s="56"/>
      <c r="AB198" s="57"/>
      <c r="AC198" s="239" t="s">
        <v>320</v>
      </c>
      <c r="AG198" s="64"/>
      <c r="AJ198" s="68"/>
      <c r="AK198" s="68">
        <v>0</v>
      </c>
      <c r="BB198" s="240" t="s">
        <v>1</v>
      </c>
      <c r="BM198" s="64">
        <f t="shared" si="22"/>
        <v>72.722222222222229</v>
      </c>
      <c r="BN198" s="64">
        <f t="shared" si="23"/>
        <v>72.930000000000007</v>
      </c>
      <c r="BO198" s="64">
        <f t="shared" si="24"/>
        <v>9.8204264870931535E-2</v>
      </c>
      <c r="BP198" s="64">
        <f t="shared" si="25"/>
        <v>9.8484848484848481E-2</v>
      </c>
    </row>
    <row r="199" spans="1:68" ht="27" customHeight="1" x14ac:dyDescent="0.25">
      <c r="A199" s="54" t="s">
        <v>321</v>
      </c>
      <c r="B199" s="54" t="s">
        <v>322</v>
      </c>
      <c r="C199" s="31">
        <v>4301031223</v>
      </c>
      <c r="D199" s="564">
        <v>4680115884014</v>
      </c>
      <c r="E199" s="565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6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69</v>
      </c>
      <c r="X199" s="557">
        <v>90</v>
      </c>
      <c r="Y199" s="558">
        <f t="shared" si="21"/>
        <v>90</v>
      </c>
      <c r="Z199" s="36">
        <f>IFERROR(IF(Y199=0,"",ROUNDUP(Y199/H199,0)*0.00502),"")</f>
        <v>0.251</v>
      </c>
      <c r="AA199" s="56"/>
      <c r="AB199" s="57"/>
      <c r="AC199" s="241" t="s">
        <v>311</v>
      </c>
      <c r="AG199" s="64"/>
      <c r="AJ199" s="68"/>
      <c r="AK199" s="68">
        <v>0</v>
      </c>
      <c r="BB199" s="242" t="s">
        <v>1</v>
      </c>
      <c r="BM199" s="64">
        <f t="shared" si="22"/>
        <v>96.499999999999986</v>
      </c>
      <c r="BN199" s="64">
        <f t="shared" si="23"/>
        <v>96.499999999999986</v>
      </c>
      <c r="BO199" s="64">
        <f t="shared" si="24"/>
        <v>0.21367521367521369</v>
      </c>
      <c r="BP199" s="64">
        <f t="shared" si="25"/>
        <v>0.21367521367521369</v>
      </c>
    </row>
    <row r="200" spans="1:68" ht="27" customHeight="1" x14ac:dyDescent="0.25">
      <c r="A200" s="54" t="s">
        <v>323</v>
      </c>
      <c r="B200" s="54" t="s">
        <v>324</v>
      </c>
      <c r="C200" s="31">
        <v>4301031222</v>
      </c>
      <c r="D200" s="564">
        <v>4680115884007</v>
      </c>
      <c r="E200" s="565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69</v>
      </c>
      <c r="X200" s="557">
        <v>51</v>
      </c>
      <c r="Y200" s="558">
        <f t="shared" si="21"/>
        <v>52.2</v>
      </c>
      <c r="Z200" s="36">
        <f>IFERROR(IF(Y200=0,"",ROUNDUP(Y200/H200,0)*0.00502),"")</f>
        <v>0.14558000000000001</v>
      </c>
      <c r="AA200" s="56"/>
      <c r="AB200" s="57"/>
      <c r="AC200" s="243" t="s">
        <v>314</v>
      </c>
      <c r="AG200" s="64"/>
      <c r="AJ200" s="68"/>
      <c r="AK200" s="68">
        <v>0</v>
      </c>
      <c r="BB200" s="244" t="s">
        <v>1</v>
      </c>
      <c r="BM200" s="64">
        <f t="shared" si="22"/>
        <v>53.833333333333329</v>
      </c>
      <c r="BN200" s="64">
        <f t="shared" si="23"/>
        <v>55.1</v>
      </c>
      <c r="BO200" s="64">
        <f t="shared" si="24"/>
        <v>0.12108262108262109</v>
      </c>
      <c r="BP200" s="64">
        <f t="shared" si="25"/>
        <v>0.12393162393162395</v>
      </c>
    </row>
    <row r="201" spans="1:68" ht="27" customHeight="1" x14ac:dyDescent="0.25">
      <c r="A201" s="54" t="s">
        <v>325</v>
      </c>
      <c r="B201" s="54" t="s">
        <v>326</v>
      </c>
      <c r="C201" s="31">
        <v>4301031229</v>
      </c>
      <c r="D201" s="564">
        <v>4680115884038</v>
      </c>
      <c r="E201" s="565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69</v>
      </c>
      <c r="X201" s="557">
        <v>66</v>
      </c>
      <c r="Y201" s="558">
        <f t="shared" si="21"/>
        <v>66.600000000000009</v>
      </c>
      <c r="Z201" s="36">
        <f>IFERROR(IF(Y201=0,"",ROUNDUP(Y201/H201,0)*0.00502),"")</f>
        <v>0.18574000000000002</v>
      </c>
      <c r="AA201" s="56"/>
      <c r="AB201" s="57"/>
      <c r="AC201" s="245" t="s">
        <v>317</v>
      </c>
      <c r="AG201" s="64"/>
      <c r="AJ201" s="68"/>
      <c r="AK201" s="68">
        <v>0</v>
      </c>
      <c r="BB201" s="246" t="s">
        <v>1</v>
      </c>
      <c r="BM201" s="64">
        <f t="shared" si="22"/>
        <v>69.666666666666657</v>
      </c>
      <c r="BN201" s="64">
        <f t="shared" si="23"/>
        <v>70.3</v>
      </c>
      <c r="BO201" s="64">
        <f t="shared" si="24"/>
        <v>0.15669515669515671</v>
      </c>
      <c r="BP201" s="64">
        <f t="shared" si="25"/>
        <v>0.15811965811965817</v>
      </c>
    </row>
    <row r="202" spans="1:68" ht="27" customHeight="1" x14ac:dyDescent="0.25">
      <c r="A202" s="54" t="s">
        <v>327</v>
      </c>
      <c r="B202" s="54" t="s">
        <v>328</v>
      </c>
      <c r="C202" s="31">
        <v>4301031225</v>
      </c>
      <c r="D202" s="564">
        <v>4680115884021</v>
      </c>
      <c r="E202" s="565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9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69</v>
      </c>
      <c r="X202" s="557">
        <v>45</v>
      </c>
      <c r="Y202" s="558">
        <f t="shared" si="21"/>
        <v>45</v>
      </c>
      <c r="Z202" s="36">
        <f>IFERROR(IF(Y202=0,"",ROUNDUP(Y202/H202,0)*0.00502),"")</f>
        <v>0.1255</v>
      </c>
      <c r="AA202" s="56"/>
      <c r="AB202" s="57"/>
      <c r="AC202" s="247" t="s">
        <v>320</v>
      </c>
      <c r="AG202" s="64"/>
      <c r="AJ202" s="68"/>
      <c r="AK202" s="68">
        <v>0</v>
      </c>
      <c r="BB202" s="248" t="s">
        <v>1</v>
      </c>
      <c r="BM202" s="64">
        <f t="shared" si="22"/>
        <v>47.5</v>
      </c>
      <c r="BN202" s="64">
        <f t="shared" si="23"/>
        <v>47.5</v>
      </c>
      <c r="BO202" s="64">
        <f t="shared" si="24"/>
        <v>0.10683760683760685</v>
      </c>
      <c r="BP202" s="64">
        <f t="shared" si="25"/>
        <v>0.10683760683760685</v>
      </c>
    </row>
    <row r="203" spans="1:68" x14ac:dyDescent="0.2">
      <c r="A203" s="568"/>
      <c r="B203" s="569"/>
      <c r="C203" s="569"/>
      <c r="D203" s="569"/>
      <c r="E203" s="569"/>
      <c r="F203" s="569"/>
      <c r="G203" s="569"/>
      <c r="H203" s="569"/>
      <c r="I203" s="569"/>
      <c r="J203" s="569"/>
      <c r="K203" s="569"/>
      <c r="L203" s="569"/>
      <c r="M203" s="569"/>
      <c r="N203" s="569"/>
      <c r="O203" s="570"/>
      <c r="P203" s="575" t="s">
        <v>71</v>
      </c>
      <c r="Q203" s="576"/>
      <c r="R203" s="576"/>
      <c r="S203" s="576"/>
      <c r="T203" s="576"/>
      <c r="U203" s="576"/>
      <c r="V203" s="577"/>
      <c r="W203" s="37" t="s">
        <v>72</v>
      </c>
      <c r="X203" s="559">
        <f>IFERROR(X195/H195,"0")+IFERROR(X196/H196,"0")+IFERROR(X197/H197,"0")+IFERROR(X198/H198,"0")+IFERROR(X199/H199,"0")+IFERROR(X200/H200,"0")+IFERROR(X201/H201,"0")+IFERROR(X202/H202,"0")</f>
        <v>217.77777777777777</v>
      </c>
      <c r="Y203" s="559">
        <f>IFERROR(Y195/H195,"0")+IFERROR(Y196/H196,"0")+IFERROR(Y197/H197,"0")+IFERROR(Y198/H198,"0")+IFERROR(Y199/H199,"0")+IFERROR(Y200/H200,"0")+IFERROR(Y201/H201,"0")+IFERROR(Y202/H202,"0")</f>
        <v>220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1.4204000000000001</v>
      </c>
      <c r="AA203" s="560"/>
      <c r="AB203" s="560"/>
      <c r="AC203" s="560"/>
    </row>
    <row r="204" spans="1:68" x14ac:dyDescent="0.2">
      <c r="A204" s="569"/>
      <c r="B204" s="569"/>
      <c r="C204" s="569"/>
      <c r="D204" s="569"/>
      <c r="E204" s="569"/>
      <c r="F204" s="569"/>
      <c r="G204" s="569"/>
      <c r="H204" s="569"/>
      <c r="I204" s="569"/>
      <c r="J204" s="569"/>
      <c r="K204" s="569"/>
      <c r="L204" s="569"/>
      <c r="M204" s="569"/>
      <c r="N204" s="569"/>
      <c r="O204" s="570"/>
      <c r="P204" s="575" t="s">
        <v>71</v>
      </c>
      <c r="Q204" s="576"/>
      <c r="R204" s="576"/>
      <c r="S204" s="576"/>
      <c r="T204" s="576"/>
      <c r="U204" s="576"/>
      <c r="V204" s="577"/>
      <c r="W204" s="37" t="s">
        <v>69</v>
      </c>
      <c r="X204" s="559">
        <f>IFERROR(SUM(X195:X202),"0")</f>
        <v>672</v>
      </c>
      <c r="Y204" s="559">
        <f>IFERROR(SUM(Y195:Y202),"0")</f>
        <v>680.40000000000009</v>
      </c>
      <c r="Z204" s="37"/>
      <c r="AA204" s="560"/>
      <c r="AB204" s="560"/>
      <c r="AC204" s="560"/>
    </row>
    <row r="205" spans="1:68" ht="14.25" customHeight="1" x14ac:dyDescent="0.25">
      <c r="A205" s="572" t="s">
        <v>73</v>
      </c>
      <c r="B205" s="569"/>
      <c r="C205" s="569"/>
      <c r="D205" s="569"/>
      <c r="E205" s="569"/>
      <c r="F205" s="569"/>
      <c r="G205" s="569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  <c r="U205" s="569"/>
      <c r="V205" s="569"/>
      <c r="W205" s="569"/>
      <c r="X205" s="569"/>
      <c r="Y205" s="569"/>
      <c r="Z205" s="569"/>
      <c r="AA205" s="553"/>
      <c r="AB205" s="553"/>
      <c r="AC205" s="553"/>
    </row>
    <row r="206" spans="1:68" ht="27" customHeight="1" x14ac:dyDescent="0.25">
      <c r="A206" s="54" t="s">
        <v>329</v>
      </c>
      <c r="B206" s="54" t="s">
        <v>330</v>
      </c>
      <c r="C206" s="31">
        <v>4301051408</v>
      </c>
      <c r="D206" s="564">
        <v>4680115881594</v>
      </c>
      <c r="E206" s="565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105</v>
      </c>
      <c r="L206" s="32"/>
      <c r="M206" s="33" t="s">
        <v>77</v>
      </c>
      <c r="N206" s="33"/>
      <c r="O206" s="32">
        <v>40</v>
      </c>
      <c r="P206" s="75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69</v>
      </c>
      <c r="X206" s="557">
        <v>0</v>
      </c>
      <c r="Y206" s="558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331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customHeight="1" x14ac:dyDescent="0.25">
      <c r="A207" s="54" t="s">
        <v>332</v>
      </c>
      <c r="B207" s="54" t="s">
        <v>333</v>
      </c>
      <c r="C207" s="31">
        <v>4301051411</v>
      </c>
      <c r="D207" s="564">
        <v>4680115881617</v>
      </c>
      <c r="E207" s="565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69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334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335</v>
      </c>
      <c r="B208" s="54" t="s">
        <v>336</v>
      </c>
      <c r="C208" s="31">
        <v>4301051656</v>
      </c>
      <c r="D208" s="564">
        <v>4680115880573</v>
      </c>
      <c r="E208" s="565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45</v>
      </c>
      <c r="P208" s="70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69</v>
      </c>
      <c r="X208" s="557">
        <v>100</v>
      </c>
      <c r="Y208" s="558">
        <f t="shared" si="26"/>
        <v>104.39999999999999</v>
      </c>
      <c r="Z208" s="36">
        <f>IFERROR(IF(Y208=0,"",ROUNDUP(Y208/H208,0)*0.01898),"")</f>
        <v>0.22776000000000002</v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si="27"/>
        <v>105.96551724137932</v>
      </c>
      <c r="BN208" s="64">
        <f t="shared" si="28"/>
        <v>110.62799999999999</v>
      </c>
      <c r="BO208" s="64">
        <f t="shared" si="29"/>
        <v>0.1795977011494253</v>
      </c>
      <c r="BP208" s="64">
        <f t="shared" si="30"/>
        <v>0.1875</v>
      </c>
    </row>
    <row r="209" spans="1:68" ht="27" customHeight="1" x14ac:dyDescent="0.25">
      <c r="A209" s="54" t="s">
        <v>338</v>
      </c>
      <c r="B209" s="54" t="s">
        <v>339</v>
      </c>
      <c r="C209" s="31">
        <v>4301051407</v>
      </c>
      <c r="D209" s="564">
        <v>4680115882195</v>
      </c>
      <c r="E209" s="565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40</v>
      </c>
      <c r="P209" s="6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69</v>
      </c>
      <c r="X209" s="557">
        <v>340</v>
      </c>
      <c r="Y209" s="558">
        <f t="shared" si="26"/>
        <v>340.8</v>
      </c>
      <c r="Z209" s="36">
        <f t="shared" ref="Z209:Z214" si="31">IFERROR(IF(Y209=0,"",ROUNDUP(Y209/H209,0)*0.00651),"")</f>
        <v>0.92442000000000002</v>
      </c>
      <c r="AA209" s="56"/>
      <c r="AB209" s="57"/>
      <c r="AC209" s="255" t="s">
        <v>331</v>
      </c>
      <c r="AG209" s="64"/>
      <c r="AJ209" s="68"/>
      <c r="AK209" s="68">
        <v>0</v>
      </c>
      <c r="BB209" s="256" t="s">
        <v>1</v>
      </c>
      <c r="BM209" s="64">
        <f t="shared" si="27"/>
        <v>378.25</v>
      </c>
      <c r="BN209" s="64">
        <f t="shared" si="28"/>
        <v>379.14000000000004</v>
      </c>
      <c r="BO209" s="64">
        <f t="shared" si="29"/>
        <v>0.77838827838827851</v>
      </c>
      <c r="BP209" s="64">
        <f t="shared" si="30"/>
        <v>0.78021978021978033</v>
      </c>
    </row>
    <row r="210" spans="1:68" ht="27" customHeight="1" x14ac:dyDescent="0.25">
      <c r="A210" s="54" t="s">
        <v>340</v>
      </c>
      <c r="B210" s="54" t="s">
        <v>341</v>
      </c>
      <c r="C210" s="31">
        <v>4301051752</v>
      </c>
      <c r="D210" s="564">
        <v>4680115882607</v>
      </c>
      <c r="E210" s="565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76</v>
      </c>
      <c r="L210" s="32"/>
      <c r="M210" s="33" t="s">
        <v>92</v>
      </c>
      <c r="N210" s="33"/>
      <c r="O210" s="32">
        <v>45</v>
      </c>
      <c r="P210" s="71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69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342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343</v>
      </c>
      <c r="B211" s="54" t="s">
        <v>344</v>
      </c>
      <c r="C211" s="31">
        <v>4301051666</v>
      </c>
      <c r="D211" s="564">
        <v>4680115880092</v>
      </c>
      <c r="E211" s="565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45</v>
      </c>
      <c r="P211" s="73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69</v>
      </c>
      <c r="X211" s="557">
        <v>320</v>
      </c>
      <c r="Y211" s="558">
        <f t="shared" si="26"/>
        <v>321.59999999999997</v>
      </c>
      <c r="Z211" s="36">
        <f t="shared" si="31"/>
        <v>0.87234</v>
      </c>
      <c r="AA211" s="56"/>
      <c r="AB211" s="57"/>
      <c r="AC211" s="259" t="s">
        <v>337</v>
      </c>
      <c r="AG211" s="64"/>
      <c r="AJ211" s="68"/>
      <c r="AK211" s="68">
        <v>0</v>
      </c>
      <c r="BB211" s="260" t="s">
        <v>1</v>
      </c>
      <c r="BM211" s="64">
        <f t="shared" si="27"/>
        <v>353.60000000000008</v>
      </c>
      <c r="BN211" s="64">
        <f t="shared" si="28"/>
        <v>355.36799999999999</v>
      </c>
      <c r="BO211" s="64">
        <f t="shared" si="29"/>
        <v>0.73260073260073266</v>
      </c>
      <c r="BP211" s="64">
        <f t="shared" si="30"/>
        <v>0.73626373626373631</v>
      </c>
    </row>
    <row r="212" spans="1:68" ht="27" customHeight="1" x14ac:dyDescent="0.25">
      <c r="A212" s="54" t="s">
        <v>345</v>
      </c>
      <c r="B212" s="54" t="s">
        <v>346</v>
      </c>
      <c r="C212" s="31">
        <v>4301051668</v>
      </c>
      <c r="D212" s="564">
        <v>4680115880221</v>
      </c>
      <c r="E212" s="565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69</v>
      </c>
      <c r="X212" s="557">
        <v>0</v>
      </c>
      <c r="Y212" s="558">
        <f t="shared" si="26"/>
        <v>0</v>
      </c>
      <c r="Z212" s="36" t="str">
        <f t="shared" si="31"/>
        <v/>
      </c>
      <c r="AA212" s="56"/>
      <c r="AB212" s="57"/>
      <c r="AC212" s="261" t="s">
        <v>337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customHeight="1" x14ac:dyDescent="0.25">
      <c r="A213" s="54" t="s">
        <v>347</v>
      </c>
      <c r="B213" s="54" t="s">
        <v>348</v>
      </c>
      <c r="C213" s="31">
        <v>4301051945</v>
      </c>
      <c r="D213" s="564">
        <v>4680115880504</v>
      </c>
      <c r="E213" s="565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76</v>
      </c>
      <c r="L213" s="32"/>
      <c r="M213" s="33" t="s">
        <v>92</v>
      </c>
      <c r="N213" s="33"/>
      <c r="O213" s="32">
        <v>40</v>
      </c>
      <c r="P213" s="58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69</v>
      </c>
      <c r="X213" s="557">
        <v>160</v>
      </c>
      <c r="Y213" s="558">
        <f t="shared" si="26"/>
        <v>160.79999999999998</v>
      </c>
      <c r="Z213" s="36">
        <f t="shared" si="31"/>
        <v>0.43617</v>
      </c>
      <c r="AA213" s="56"/>
      <c r="AB213" s="57"/>
      <c r="AC213" s="263" t="s">
        <v>349</v>
      </c>
      <c r="AG213" s="64"/>
      <c r="AJ213" s="68"/>
      <c r="AK213" s="68">
        <v>0</v>
      </c>
      <c r="BB213" s="264" t="s">
        <v>1</v>
      </c>
      <c r="BM213" s="64">
        <f t="shared" si="27"/>
        <v>176.80000000000004</v>
      </c>
      <c r="BN213" s="64">
        <f t="shared" si="28"/>
        <v>177.684</v>
      </c>
      <c r="BO213" s="64">
        <f t="shared" si="29"/>
        <v>0.36630036630036633</v>
      </c>
      <c r="BP213" s="64">
        <f t="shared" si="30"/>
        <v>0.36813186813186816</v>
      </c>
    </row>
    <row r="214" spans="1:68" ht="27" customHeight="1" x14ac:dyDescent="0.25">
      <c r="A214" s="54" t="s">
        <v>350</v>
      </c>
      <c r="B214" s="54" t="s">
        <v>351</v>
      </c>
      <c r="C214" s="31">
        <v>4301051410</v>
      </c>
      <c r="D214" s="564">
        <v>4680115882164</v>
      </c>
      <c r="E214" s="565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40</v>
      </c>
      <c r="P214" s="8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69</v>
      </c>
      <c r="X214" s="557">
        <v>280</v>
      </c>
      <c r="Y214" s="558">
        <f t="shared" si="26"/>
        <v>280.8</v>
      </c>
      <c r="Z214" s="36">
        <f t="shared" si="31"/>
        <v>0.76167000000000007</v>
      </c>
      <c r="AA214" s="56"/>
      <c r="AB214" s="57"/>
      <c r="AC214" s="265" t="s">
        <v>352</v>
      </c>
      <c r="AG214" s="64"/>
      <c r="AJ214" s="68"/>
      <c r="AK214" s="68">
        <v>0</v>
      </c>
      <c r="BB214" s="266" t="s">
        <v>1</v>
      </c>
      <c r="BM214" s="64">
        <f t="shared" si="27"/>
        <v>310.10000000000002</v>
      </c>
      <c r="BN214" s="64">
        <f t="shared" si="28"/>
        <v>310.98599999999999</v>
      </c>
      <c r="BO214" s="64">
        <f t="shared" si="29"/>
        <v>0.64102564102564108</v>
      </c>
      <c r="BP214" s="64">
        <f t="shared" si="30"/>
        <v>0.64285714285714302</v>
      </c>
    </row>
    <row r="215" spans="1:68" x14ac:dyDescent="0.2">
      <c r="A215" s="568"/>
      <c r="B215" s="569"/>
      <c r="C215" s="569"/>
      <c r="D215" s="569"/>
      <c r="E215" s="569"/>
      <c r="F215" s="569"/>
      <c r="G215" s="569"/>
      <c r="H215" s="569"/>
      <c r="I215" s="569"/>
      <c r="J215" s="569"/>
      <c r="K215" s="569"/>
      <c r="L215" s="569"/>
      <c r="M215" s="569"/>
      <c r="N215" s="569"/>
      <c r="O215" s="570"/>
      <c r="P215" s="575" t="s">
        <v>71</v>
      </c>
      <c r="Q215" s="576"/>
      <c r="R215" s="576"/>
      <c r="S215" s="576"/>
      <c r="T215" s="576"/>
      <c r="U215" s="576"/>
      <c r="V215" s="577"/>
      <c r="W215" s="37" t="s">
        <v>72</v>
      </c>
      <c r="X215" s="559">
        <f>IFERROR(X206/H206,"0")+IFERROR(X207/H207,"0")+IFERROR(X208/H208,"0")+IFERROR(X209/H209,"0")+IFERROR(X210/H210,"0")+IFERROR(X211/H211,"0")+IFERROR(X212/H212,"0")+IFERROR(X213/H213,"0")+IFERROR(X214/H214,"0")</f>
        <v>469.82758620689663</v>
      </c>
      <c r="Y215" s="559">
        <f>IFERROR(Y206/H206,"0")+IFERROR(Y207/H207,"0")+IFERROR(Y208/H208,"0")+IFERROR(Y209/H209,"0")+IFERROR(Y210/H210,"0")+IFERROR(Y211/H211,"0")+IFERROR(Y212/H212,"0")+IFERROR(Y213/H213,"0")+IFERROR(Y214/H214,"0")</f>
        <v>472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3.2223600000000001</v>
      </c>
      <c r="AA215" s="560"/>
      <c r="AB215" s="560"/>
      <c r="AC215" s="560"/>
    </row>
    <row r="216" spans="1:68" x14ac:dyDescent="0.2">
      <c r="A216" s="569"/>
      <c r="B216" s="569"/>
      <c r="C216" s="569"/>
      <c r="D216" s="569"/>
      <c r="E216" s="569"/>
      <c r="F216" s="569"/>
      <c r="G216" s="569"/>
      <c r="H216" s="569"/>
      <c r="I216" s="569"/>
      <c r="J216" s="569"/>
      <c r="K216" s="569"/>
      <c r="L216" s="569"/>
      <c r="M216" s="569"/>
      <c r="N216" s="569"/>
      <c r="O216" s="570"/>
      <c r="P216" s="575" t="s">
        <v>71</v>
      </c>
      <c r="Q216" s="576"/>
      <c r="R216" s="576"/>
      <c r="S216" s="576"/>
      <c r="T216" s="576"/>
      <c r="U216" s="576"/>
      <c r="V216" s="577"/>
      <c r="W216" s="37" t="s">
        <v>69</v>
      </c>
      <c r="X216" s="559">
        <f>IFERROR(SUM(X206:X214),"0")</f>
        <v>1200</v>
      </c>
      <c r="Y216" s="559">
        <f>IFERROR(SUM(Y206:Y214),"0")</f>
        <v>1208.3999999999999</v>
      </c>
      <c r="Z216" s="37"/>
      <c r="AA216" s="560"/>
      <c r="AB216" s="560"/>
      <c r="AC216" s="560"/>
    </row>
    <row r="217" spans="1:68" ht="14.25" customHeight="1" x14ac:dyDescent="0.25">
      <c r="A217" s="572" t="s">
        <v>171</v>
      </c>
      <c r="B217" s="569"/>
      <c r="C217" s="569"/>
      <c r="D217" s="569"/>
      <c r="E217" s="569"/>
      <c r="F217" s="569"/>
      <c r="G217" s="569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  <c r="U217" s="569"/>
      <c r="V217" s="569"/>
      <c r="W217" s="569"/>
      <c r="X217" s="569"/>
      <c r="Y217" s="569"/>
      <c r="Z217" s="569"/>
      <c r="AA217" s="553"/>
      <c r="AB217" s="553"/>
      <c r="AC217" s="553"/>
    </row>
    <row r="218" spans="1:68" ht="27" customHeight="1" x14ac:dyDescent="0.25">
      <c r="A218" s="54" t="s">
        <v>353</v>
      </c>
      <c r="B218" s="54" t="s">
        <v>354</v>
      </c>
      <c r="C218" s="31">
        <v>4301060463</v>
      </c>
      <c r="D218" s="564">
        <v>4680115880818</v>
      </c>
      <c r="E218" s="565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76</v>
      </c>
      <c r="L218" s="32"/>
      <c r="M218" s="33" t="s">
        <v>92</v>
      </c>
      <c r="N218" s="33"/>
      <c r="O218" s="32">
        <v>40</v>
      </c>
      <c r="P218" s="88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69</v>
      </c>
      <c r="X218" s="557">
        <v>28</v>
      </c>
      <c r="Y218" s="558">
        <f>IFERROR(IF(X218="",0,CEILING((X218/$H218),1)*$H218),"")</f>
        <v>28.799999999999997</v>
      </c>
      <c r="Z218" s="36">
        <f>IFERROR(IF(Y218=0,"",ROUNDUP(Y218/H218,0)*0.00651),"")</f>
        <v>7.8119999999999995E-2</v>
      </c>
      <c r="AA218" s="56"/>
      <c r="AB218" s="57"/>
      <c r="AC218" s="267" t="s">
        <v>355</v>
      </c>
      <c r="AG218" s="64"/>
      <c r="AJ218" s="68"/>
      <c r="AK218" s="68">
        <v>0</v>
      </c>
      <c r="BB218" s="268" t="s">
        <v>1</v>
      </c>
      <c r="BM218" s="64">
        <f>IFERROR(X218*I218/H218,"0")</f>
        <v>30.94</v>
      </c>
      <c r="BN218" s="64">
        <f>IFERROR(Y218*I218/H218,"0")</f>
        <v>31.824000000000002</v>
      </c>
      <c r="BO218" s="64">
        <f>IFERROR(1/J218*(X218/H218),"0")</f>
        <v>6.4102564102564111E-2</v>
      </c>
      <c r="BP218" s="64">
        <f>IFERROR(1/J218*(Y218/H218),"0")</f>
        <v>6.5934065934065936E-2</v>
      </c>
    </row>
    <row r="219" spans="1:68" ht="27" customHeight="1" x14ac:dyDescent="0.25">
      <c r="A219" s="54" t="s">
        <v>356</v>
      </c>
      <c r="B219" s="54" t="s">
        <v>357</v>
      </c>
      <c r="C219" s="31">
        <v>4301060389</v>
      </c>
      <c r="D219" s="564">
        <v>4680115880801</v>
      </c>
      <c r="E219" s="565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76</v>
      </c>
      <c r="L219" s="32"/>
      <c r="M219" s="33" t="s">
        <v>77</v>
      </c>
      <c r="N219" s="33"/>
      <c r="O219" s="32">
        <v>40</v>
      </c>
      <c r="P219" s="71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69</v>
      </c>
      <c r="X219" s="557">
        <v>32</v>
      </c>
      <c r="Y219" s="558">
        <f>IFERROR(IF(X219="",0,CEILING((X219/$H219),1)*$H219),"")</f>
        <v>33.6</v>
      </c>
      <c r="Z219" s="36">
        <f>IFERROR(IF(Y219=0,"",ROUNDUP(Y219/H219,0)*0.00651),"")</f>
        <v>9.1139999999999999E-2</v>
      </c>
      <c r="AA219" s="56"/>
      <c r="AB219" s="57"/>
      <c r="AC219" s="269" t="s">
        <v>358</v>
      </c>
      <c r="AG219" s="64"/>
      <c r="AJ219" s="68"/>
      <c r="AK219" s="68">
        <v>0</v>
      </c>
      <c r="BB219" s="270" t="s">
        <v>1</v>
      </c>
      <c r="BM219" s="64">
        <f>IFERROR(X219*I219/H219,"0")</f>
        <v>35.360000000000007</v>
      </c>
      <c r="BN219" s="64">
        <f>IFERROR(Y219*I219/H219,"0")</f>
        <v>37.128000000000007</v>
      </c>
      <c r="BO219" s="64">
        <f>IFERROR(1/J219*(X219/H219),"0")</f>
        <v>7.3260073260073263E-2</v>
      </c>
      <c r="BP219" s="64">
        <f>IFERROR(1/J219*(Y219/H219),"0")</f>
        <v>7.6923076923076941E-2</v>
      </c>
    </row>
    <row r="220" spans="1:68" x14ac:dyDescent="0.2">
      <c r="A220" s="568"/>
      <c r="B220" s="569"/>
      <c r="C220" s="569"/>
      <c r="D220" s="569"/>
      <c r="E220" s="569"/>
      <c r="F220" s="569"/>
      <c r="G220" s="569"/>
      <c r="H220" s="569"/>
      <c r="I220" s="569"/>
      <c r="J220" s="569"/>
      <c r="K220" s="569"/>
      <c r="L220" s="569"/>
      <c r="M220" s="569"/>
      <c r="N220" s="569"/>
      <c r="O220" s="570"/>
      <c r="P220" s="575" t="s">
        <v>71</v>
      </c>
      <c r="Q220" s="576"/>
      <c r="R220" s="576"/>
      <c r="S220" s="576"/>
      <c r="T220" s="576"/>
      <c r="U220" s="576"/>
      <c r="V220" s="577"/>
      <c r="W220" s="37" t="s">
        <v>72</v>
      </c>
      <c r="X220" s="559">
        <f>IFERROR(X218/H218,"0")+IFERROR(X219/H219,"0")</f>
        <v>25</v>
      </c>
      <c r="Y220" s="559">
        <f>IFERROR(Y218/H218,"0")+IFERROR(Y219/H219,"0")</f>
        <v>26</v>
      </c>
      <c r="Z220" s="559">
        <f>IFERROR(IF(Z218="",0,Z218),"0")+IFERROR(IF(Z219="",0,Z219),"0")</f>
        <v>0.16925999999999999</v>
      </c>
      <c r="AA220" s="560"/>
      <c r="AB220" s="560"/>
      <c r="AC220" s="560"/>
    </row>
    <row r="221" spans="1:68" x14ac:dyDescent="0.2">
      <c r="A221" s="569"/>
      <c r="B221" s="569"/>
      <c r="C221" s="569"/>
      <c r="D221" s="569"/>
      <c r="E221" s="569"/>
      <c r="F221" s="569"/>
      <c r="G221" s="569"/>
      <c r="H221" s="569"/>
      <c r="I221" s="569"/>
      <c r="J221" s="569"/>
      <c r="K221" s="569"/>
      <c r="L221" s="569"/>
      <c r="M221" s="569"/>
      <c r="N221" s="569"/>
      <c r="O221" s="570"/>
      <c r="P221" s="575" t="s">
        <v>71</v>
      </c>
      <c r="Q221" s="576"/>
      <c r="R221" s="576"/>
      <c r="S221" s="576"/>
      <c r="T221" s="576"/>
      <c r="U221" s="576"/>
      <c r="V221" s="577"/>
      <c r="W221" s="37" t="s">
        <v>69</v>
      </c>
      <c r="X221" s="559">
        <f>IFERROR(SUM(X218:X219),"0")</f>
        <v>60</v>
      </c>
      <c r="Y221" s="559">
        <f>IFERROR(SUM(Y218:Y219),"0")</f>
        <v>62.4</v>
      </c>
      <c r="Z221" s="37"/>
      <c r="AA221" s="560"/>
      <c r="AB221" s="560"/>
      <c r="AC221" s="560"/>
    </row>
    <row r="222" spans="1:68" ht="16.5" customHeight="1" x14ac:dyDescent="0.25">
      <c r="A222" s="580" t="s">
        <v>359</v>
      </c>
      <c r="B222" s="569"/>
      <c r="C222" s="569"/>
      <c r="D222" s="569"/>
      <c r="E222" s="569"/>
      <c r="F222" s="569"/>
      <c r="G222" s="569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  <c r="U222" s="569"/>
      <c r="V222" s="569"/>
      <c r="W222" s="569"/>
      <c r="X222" s="569"/>
      <c r="Y222" s="569"/>
      <c r="Z222" s="569"/>
      <c r="AA222" s="552"/>
      <c r="AB222" s="552"/>
      <c r="AC222" s="552"/>
    </row>
    <row r="223" spans="1:68" ht="14.25" customHeight="1" x14ac:dyDescent="0.25">
      <c r="A223" s="572" t="s">
        <v>102</v>
      </c>
      <c r="B223" s="569"/>
      <c r="C223" s="569"/>
      <c r="D223" s="569"/>
      <c r="E223" s="569"/>
      <c r="F223" s="569"/>
      <c r="G223" s="569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  <c r="U223" s="569"/>
      <c r="V223" s="569"/>
      <c r="W223" s="569"/>
      <c r="X223" s="569"/>
      <c r="Y223" s="569"/>
      <c r="Z223" s="569"/>
      <c r="AA223" s="553"/>
      <c r="AB223" s="553"/>
      <c r="AC223" s="553"/>
    </row>
    <row r="224" spans="1:68" ht="27" customHeight="1" x14ac:dyDescent="0.25">
      <c r="A224" s="54" t="s">
        <v>360</v>
      </c>
      <c r="B224" s="54" t="s">
        <v>361</v>
      </c>
      <c r="C224" s="31">
        <v>4301011826</v>
      </c>
      <c r="D224" s="564">
        <v>4680115884137</v>
      </c>
      <c r="E224" s="565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3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69</v>
      </c>
      <c r="X224" s="557">
        <v>20</v>
      </c>
      <c r="Y224" s="558">
        <f t="shared" ref="Y224:Y230" si="32">IFERROR(IF(X224="",0,CEILING((X224/$H224),1)*$H224),"")</f>
        <v>23.2</v>
      </c>
      <c r="Z224" s="36">
        <f>IFERROR(IF(Y224=0,"",ROUNDUP(Y224/H224,0)*0.01898),"")</f>
        <v>3.7960000000000001E-2</v>
      </c>
      <c r="AA224" s="56"/>
      <c r="AB224" s="57"/>
      <c r="AC224" s="271" t="s">
        <v>362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20.75</v>
      </c>
      <c r="BN224" s="64">
        <f t="shared" ref="BN224:BN230" si="34">IFERROR(Y224*I224/H224,"0")</f>
        <v>24.07</v>
      </c>
      <c r="BO224" s="64">
        <f t="shared" ref="BO224:BO230" si="35">IFERROR(1/J224*(X224/H224),"0")</f>
        <v>2.6939655172413795E-2</v>
      </c>
      <c r="BP224" s="64">
        <f t="shared" ref="BP224:BP230" si="36">IFERROR(1/J224*(Y224/H224),"0")</f>
        <v>3.125E-2</v>
      </c>
    </row>
    <row r="225" spans="1:68" ht="27" customHeight="1" x14ac:dyDescent="0.25">
      <c r="A225" s="54" t="s">
        <v>363</v>
      </c>
      <c r="B225" s="54" t="s">
        <v>364</v>
      </c>
      <c r="C225" s="31">
        <v>4301011724</v>
      </c>
      <c r="D225" s="564">
        <v>4680115884236</v>
      </c>
      <c r="E225" s="565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69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365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366</v>
      </c>
      <c r="B226" s="54" t="s">
        <v>367</v>
      </c>
      <c r="C226" s="31">
        <v>4301011721</v>
      </c>
      <c r="D226" s="564">
        <v>4680115884175</v>
      </c>
      <c r="E226" s="565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0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69</v>
      </c>
      <c r="X226" s="557">
        <v>100</v>
      </c>
      <c r="Y226" s="558">
        <f t="shared" si="32"/>
        <v>104.39999999999999</v>
      </c>
      <c r="Z226" s="36">
        <f>IFERROR(IF(Y226=0,"",ROUNDUP(Y226/H226,0)*0.01898),"")</f>
        <v>0.17082</v>
      </c>
      <c r="AA226" s="56"/>
      <c r="AB226" s="57"/>
      <c r="AC226" s="275" t="s">
        <v>368</v>
      </c>
      <c r="AG226" s="64"/>
      <c r="AJ226" s="68"/>
      <c r="AK226" s="68">
        <v>0</v>
      </c>
      <c r="BB226" s="276" t="s">
        <v>1</v>
      </c>
      <c r="BM226" s="64">
        <f t="shared" si="33"/>
        <v>103.75</v>
      </c>
      <c r="BN226" s="64">
        <f t="shared" si="34"/>
        <v>108.315</v>
      </c>
      <c r="BO226" s="64">
        <f t="shared" si="35"/>
        <v>0.13469827586206898</v>
      </c>
      <c r="BP226" s="64">
        <f t="shared" si="36"/>
        <v>0.140625</v>
      </c>
    </row>
    <row r="227" spans="1:68" ht="27" customHeight="1" x14ac:dyDescent="0.25">
      <c r="A227" s="54" t="s">
        <v>369</v>
      </c>
      <c r="B227" s="54" t="s">
        <v>370</v>
      </c>
      <c r="C227" s="31">
        <v>4301011824</v>
      </c>
      <c r="D227" s="564">
        <v>4680115884144</v>
      </c>
      <c r="E227" s="565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69</v>
      </c>
      <c r="X227" s="557">
        <v>20</v>
      </c>
      <c r="Y227" s="558">
        <f t="shared" si="32"/>
        <v>20</v>
      </c>
      <c r="Z227" s="36">
        <f>IFERROR(IF(Y227=0,"",ROUNDUP(Y227/H227,0)*0.00902),"")</f>
        <v>4.5100000000000001E-2</v>
      </c>
      <c r="AA227" s="56"/>
      <c r="AB227" s="57"/>
      <c r="AC227" s="277" t="s">
        <v>362</v>
      </c>
      <c r="AG227" s="64"/>
      <c r="AJ227" s="68"/>
      <c r="AK227" s="68">
        <v>0</v>
      </c>
      <c r="BB227" s="278" t="s">
        <v>1</v>
      </c>
      <c r="BM227" s="64">
        <f t="shared" si="33"/>
        <v>21.05</v>
      </c>
      <c r="BN227" s="64">
        <f t="shared" si="34"/>
        <v>21.05</v>
      </c>
      <c r="BO227" s="64">
        <f t="shared" si="35"/>
        <v>3.787878787878788E-2</v>
      </c>
      <c r="BP227" s="64">
        <f t="shared" si="36"/>
        <v>3.787878787878788E-2</v>
      </c>
    </row>
    <row r="228" spans="1:68" ht="27" customHeight="1" x14ac:dyDescent="0.25">
      <c r="A228" s="54" t="s">
        <v>371</v>
      </c>
      <c r="B228" s="54" t="s">
        <v>372</v>
      </c>
      <c r="C228" s="31">
        <v>4301012149</v>
      </c>
      <c r="D228" s="564">
        <v>4680115886551</v>
      </c>
      <c r="E228" s="565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7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69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373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customHeight="1" x14ac:dyDescent="0.25">
      <c r="A229" s="54" t="s">
        <v>374</v>
      </c>
      <c r="B229" s="54" t="s">
        <v>375</v>
      </c>
      <c r="C229" s="31">
        <v>4301011726</v>
      </c>
      <c r="D229" s="564">
        <v>4680115884182</v>
      </c>
      <c r="E229" s="565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69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365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376</v>
      </c>
      <c r="B230" s="54" t="s">
        <v>377</v>
      </c>
      <c r="C230" s="31">
        <v>4301011722</v>
      </c>
      <c r="D230" s="564">
        <v>4680115884205</v>
      </c>
      <c r="E230" s="565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5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69</v>
      </c>
      <c r="X230" s="557">
        <v>40</v>
      </c>
      <c r="Y230" s="558">
        <f t="shared" si="32"/>
        <v>40</v>
      </c>
      <c r="Z230" s="36">
        <f>IFERROR(IF(Y230=0,"",ROUNDUP(Y230/H230,0)*0.00902),"")</f>
        <v>9.0200000000000002E-2</v>
      </c>
      <c r="AA230" s="56"/>
      <c r="AB230" s="57"/>
      <c r="AC230" s="283" t="s">
        <v>368</v>
      </c>
      <c r="AG230" s="64"/>
      <c r="AJ230" s="68"/>
      <c r="AK230" s="68">
        <v>0</v>
      </c>
      <c r="BB230" s="284" t="s">
        <v>1</v>
      </c>
      <c r="BM230" s="64">
        <f t="shared" si="33"/>
        <v>42.1</v>
      </c>
      <c r="BN230" s="64">
        <f t="shared" si="34"/>
        <v>42.1</v>
      </c>
      <c r="BO230" s="64">
        <f t="shared" si="35"/>
        <v>7.575757575757576E-2</v>
      </c>
      <c r="BP230" s="64">
        <f t="shared" si="36"/>
        <v>7.575757575757576E-2</v>
      </c>
    </row>
    <row r="231" spans="1:68" x14ac:dyDescent="0.2">
      <c r="A231" s="568"/>
      <c r="B231" s="569"/>
      <c r="C231" s="569"/>
      <c r="D231" s="569"/>
      <c r="E231" s="569"/>
      <c r="F231" s="569"/>
      <c r="G231" s="569"/>
      <c r="H231" s="569"/>
      <c r="I231" s="569"/>
      <c r="J231" s="569"/>
      <c r="K231" s="569"/>
      <c r="L231" s="569"/>
      <c r="M231" s="569"/>
      <c r="N231" s="569"/>
      <c r="O231" s="570"/>
      <c r="P231" s="575" t="s">
        <v>71</v>
      </c>
      <c r="Q231" s="576"/>
      <c r="R231" s="576"/>
      <c r="S231" s="576"/>
      <c r="T231" s="576"/>
      <c r="U231" s="576"/>
      <c r="V231" s="577"/>
      <c r="W231" s="37" t="s">
        <v>72</v>
      </c>
      <c r="X231" s="559">
        <f>IFERROR(X224/H224,"0")+IFERROR(X225/H225,"0")+IFERROR(X226/H226,"0")+IFERROR(X227/H227,"0")+IFERROR(X228/H228,"0")+IFERROR(X229/H229,"0")+IFERROR(X230/H230,"0")</f>
        <v>25.344827586206897</v>
      </c>
      <c r="Y231" s="559">
        <f>IFERROR(Y224/H224,"0")+IFERROR(Y225/H225,"0")+IFERROR(Y226/H226,"0")+IFERROR(Y227/H227,"0")+IFERROR(Y228/H228,"0")+IFERROR(Y229/H229,"0")+IFERROR(Y230/H230,"0")</f>
        <v>26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0.34408</v>
      </c>
      <c r="AA231" s="560"/>
      <c r="AB231" s="560"/>
      <c r="AC231" s="560"/>
    </row>
    <row r="232" spans="1:68" x14ac:dyDescent="0.2">
      <c r="A232" s="569"/>
      <c r="B232" s="569"/>
      <c r="C232" s="569"/>
      <c r="D232" s="569"/>
      <c r="E232" s="569"/>
      <c r="F232" s="569"/>
      <c r="G232" s="569"/>
      <c r="H232" s="569"/>
      <c r="I232" s="569"/>
      <c r="J232" s="569"/>
      <c r="K232" s="569"/>
      <c r="L232" s="569"/>
      <c r="M232" s="569"/>
      <c r="N232" s="569"/>
      <c r="O232" s="570"/>
      <c r="P232" s="575" t="s">
        <v>71</v>
      </c>
      <c r="Q232" s="576"/>
      <c r="R232" s="576"/>
      <c r="S232" s="576"/>
      <c r="T232" s="576"/>
      <c r="U232" s="576"/>
      <c r="V232" s="577"/>
      <c r="W232" s="37" t="s">
        <v>69</v>
      </c>
      <c r="X232" s="559">
        <f>IFERROR(SUM(X224:X230),"0")</f>
        <v>180</v>
      </c>
      <c r="Y232" s="559">
        <f>IFERROR(SUM(Y224:Y230),"0")</f>
        <v>187.6</v>
      </c>
      <c r="Z232" s="37"/>
      <c r="AA232" s="560"/>
      <c r="AB232" s="560"/>
      <c r="AC232" s="560"/>
    </row>
    <row r="233" spans="1:68" ht="14.25" customHeight="1" x14ac:dyDescent="0.25">
      <c r="A233" s="572" t="s">
        <v>136</v>
      </c>
      <c r="B233" s="569"/>
      <c r="C233" s="569"/>
      <c r="D233" s="569"/>
      <c r="E233" s="569"/>
      <c r="F233" s="569"/>
      <c r="G233" s="569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  <c r="U233" s="569"/>
      <c r="V233" s="569"/>
      <c r="W233" s="569"/>
      <c r="X233" s="569"/>
      <c r="Y233" s="569"/>
      <c r="Z233" s="569"/>
      <c r="AA233" s="553"/>
      <c r="AB233" s="553"/>
      <c r="AC233" s="553"/>
    </row>
    <row r="234" spans="1:68" ht="27" customHeight="1" x14ac:dyDescent="0.25">
      <c r="A234" s="54" t="s">
        <v>378</v>
      </c>
      <c r="B234" s="54" t="s">
        <v>379</v>
      </c>
      <c r="C234" s="31">
        <v>4301020377</v>
      </c>
      <c r="D234" s="564">
        <v>4680115885981</v>
      </c>
      <c r="E234" s="565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67</v>
      </c>
      <c r="L234" s="32"/>
      <c r="M234" s="33" t="s">
        <v>77</v>
      </c>
      <c r="N234" s="33"/>
      <c r="O234" s="32">
        <v>50</v>
      </c>
      <c r="P234" s="62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69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68"/>
      <c r="B235" s="569"/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570"/>
      <c r="P235" s="575" t="s">
        <v>71</v>
      </c>
      <c r="Q235" s="576"/>
      <c r="R235" s="576"/>
      <c r="S235" s="576"/>
      <c r="T235" s="576"/>
      <c r="U235" s="576"/>
      <c r="V235" s="577"/>
      <c r="W235" s="37" t="s">
        <v>72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x14ac:dyDescent="0.2">
      <c r="A236" s="569"/>
      <c r="B236" s="569"/>
      <c r="C236" s="569"/>
      <c r="D236" s="569"/>
      <c r="E236" s="569"/>
      <c r="F236" s="569"/>
      <c r="G236" s="569"/>
      <c r="H236" s="569"/>
      <c r="I236" s="569"/>
      <c r="J236" s="569"/>
      <c r="K236" s="569"/>
      <c r="L236" s="569"/>
      <c r="M236" s="569"/>
      <c r="N236" s="569"/>
      <c r="O236" s="570"/>
      <c r="P236" s="575" t="s">
        <v>71</v>
      </c>
      <c r="Q236" s="576"/>
      <c r="R236" s="576"/>
      <c r="S236" s="576"/>
      <c r="T236" s="576"/>
      <c r="U236" s="576"/>
      <c r="V236" s="577"/>
      <c r="W236" s="37" t="s">
        <v>69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customHeight="1" x14ac:dyDescent="0.25">
      <c r="A237" s="572" t="s">
        <v>381</v>
      </c>
      <c r="B237" s="569"/>
      <c r="C237" s="569"/>
      <c r="D237" s="569"/>
      <c r="E237" s="569"/>
      <c r="F237" s="569"/>
      <c r="G237" s="569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9"/>
      <c r="X237" s="569"/>
      <c r="Y237" s="569"/>
      <c r="Z237" s="569"/>
      <c r="AA237" s="553"/>
      <c r="AB237" s="553"/>
      <c r="AC237" s="553"/>
    </row>
    <row r="238" spans="1:68" ht="27" customHeight="1" x14ac:dyDescent="0.25">
      <c r="A238" s="54" t="s">
        <v>382</v>
      </c>
      <c r="B238" s="54" t="s">
        <v>383</v>
      </c>
      <c r="C238" s="31">
        <v>4301040362</v>
      </c>
      <c r="D238" s="564">
        <v>4680115886803</v>
      </c>
      <c r="E238" s="565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287</v>
      </c>
      <c r="L238" s="32"/>
      <c r="M238" s="33" t="s">
        <v>288</v>
      </c>
      <c r="N238" s="33"/>
      <c r="O238" s="32">
        <v>45</v>
      </c>
      <c r="P238" s="744" t="s">
        <v>384</v>
      </c>
      <c r="Q238" s="562"/>
      <c r="R238" s="562"/>
      <c r="S238" s="562"/>
      <c r="T238" s="563"/>
      <c r="U238" s="34"/>
      <c r="V238" s="34"/>
      <c r="W238" s="35" t="s">
        <v>69</v>
      </c>
      <c r="X238" s="557">
        <v>18</v>
      </c>
      <c r="Y238" s="558">
        <f>IFERROR(IF(X238="",0,CEILING((X238/$H238),1)*$H238),"")</f>
        <v>18</v>
      </c>
      <c r="Z238" s="36">
        <f>IFERROR(IF(Y238=0,"",ROUNDUP(Y238/H238,0)*0.0059),"")</f>
        <v>5.8999999999999997E-2</v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19.750000000000004</v>
      </c>
      <c r="BN238" s="64">
        <f>IFERROR(Y238*I238/H238,"0")</f>
        <v>19.750000000000004</v>
      </c>
      <c r="BO238" s="64">
        <f>IFERROR(1/J238*(X238/H238),"0")</f>
        <v>4.6296296296296294E-2</v>
      </c>
      <c r="BP238" s="64">
        <f>IFERROR(1/J238*(Y238/H238),"0")</f>
        <v>4.6296296296296294E-2</v>
      </c>
    </row>
    <row r="239" spans="1:68" x14ac:dyDescent="0.2">
      <c r="A239" s="568"/>
      <c r="B239" s="569"/>
      <c r="C239" s="569"/>
      <c r="D239" s="569"/>
      <c r="E239" s="569"/>
      <c r="F239" s="569"/>
      <c r="G239" s="569"/>
      <c r="H239" s="569"/>
      <c r="I239" s="569"/>
      <c r="J239" s="569"/>
      <c r="K239" s="569"/>
      <c r="L239" s="569"/>
      <c r="M239" s="569"/>
      <c r="N239" s="569"/>
      <c r="O239" s="570"/>
      <c r="P239" s="575" t="s">
        <v>71</v>
      </c>
      <c r="Q239" s="576"/>
      <c r="R239" s="576"/>
      <c r="S239" s="576"/>
      <c r="T239" s="576"/>
      <c r="U239" s="576"/>
      <c r="V239" s="577"/>
      <c r="W239" s="37" t="s">
        <v>72</v>
      </c>
      <c r="X239" s="559">
        <f>IFERROR(X238/H238,"0")</f>
        <v>10</v>
      </c>
      <c r="Y239" s="559">
        <f>IFERROR(Y238/H238,"0")</f>
        <v>10</v>
      </c>
      <c r="Z239" s="559">
        <f>IFERROR(IF(Z238="",0,Z238),"0")</f>
        <v>5.8999999999999997E-2</v>
      </c>
      <c r="AA239" s="560"/>
      <c r="AB239" s="560"/>
      <c r="AC239" s="560"/>
    </row>
    <row r="240" spans="1:68" x14ac:dyDescent="0.2">
      <c r="A240" s="569"/>
      <c r="B240" s="569"/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570"/>
      <c r="P240" s="575" t="s">
        <v>71</v>
      </c>
      <c r="Q240" s="576"/>
      <c r="R240" s="576"/>
      <c r="S240" s="576"/>
      <c r="T240" s="576"/>
      <c r="U240" s="576"/>
      <c r="V240" s="577"/>
      <c r="W240" s="37" t="s">
        <v>69</v>
      </c>
      <c r="X240" s="559">
        <f>IFERROR(SUM(X238:X238),"0")</f>
        <v>18</v>
      </c>
      <c r="Y240" s="559">
        <f>IFERROR(SUM(Y238:Y238),"0")</f>
        <v>18</v>
      </c>
      <c r="Z240" s="37"/>
      <c r="AA240" s="560"/>
      <c r="AB240" s="560"/>
      <c r="AC240" s="560"/>
    </row>
    <row r="241" spans="1:68" ht="14.25" customHeight="1" x14ac:dyDescent="0.25">
      <c r="A241" s="572" t="s">
        <v>386</v>
      </c>
      <c r="B241" s="569"/>
      <c r="C241" s="569"/>
      <c r="D241" s="569"/>
      <c r="E241" s="569"/>
      <c r="F241" s="569"/>
      <c r="G241" s="569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  <c r="U241" s="569"/>
      <c r="V241" s="569"/>
      <c r="W241" s="569"/>
      <c r="X241" s="569"/>
      <c r="Y241" s="569"/>
      <c r="Z241" s="569"/>
      <c r="AA241" s="553"/>
      <c r="AB241" s="553"/>
      <c r="AC241" s="553"/>
    </row>
    <row r="242" spans="1:68" ht="27" customHeight="1" x14ac:dyDescent="0.25">
      <c r="A242" s="54" t="s">
        <v>387</v>
      </c>
      <c r="B242" s="54" t="s">
        <v>388</v>
      </c>
      <c r="C242" s="31">
        <v>4301041004</v>
      </c>
      <c r="D242" s="564">
        <v>4680115886704</v>
      </c>
      <c r="E242" s="565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287</v>
      </c>
      <c r="L242" s="32"/>
      <c r="M242" s="33" t="s">
        <v>288</v>
      </c>
      <c r="N242" s="33"/>
      <c r="O242" s="32">
        <v>90</v>
      </c>
      <c r="P242" s="64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69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390</v>
      </c>
      <c r="B243" s="54" t="s">
        <v>391</v>
      </c>
      <c r="C243" s="31">
        <v>4301041008</v>
      </c>
      <c r="D243" s="564">
        <v>4680115886681</v>
      </c>
      <c r="E243" s="565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287</v>
      </c>
      <c r="L243" s="32"/>
      <c r="M243" s="33" t="s">
        <v>288</v>
      </c>
      <c r="N243" s="33"/>
      <c r="O243" s="32">
        <v>90</v>
      </c>
      <c r="P243" s="875" t="s">
        <v>392</v>
      </c>
      <c r="Q243" s="562"/>
      <c r="R243" s="562"/>
      <c r="S243" s="562"/>
      <c r="T243" s="563"/>
      <c r="U243" s="34"/>
      <c r="V243" s="34"/>
      <c r="W243" s="35" t="s">
        <v>69</v>
      </c>
      <c r="X243" s="557">
        <v>7.0000000000000009</v>
      </c>
      <c r="Y243" s="558">
        <f>IFERROR(IF(X243="",0,CEILING((X243/$H243),1)*$H243),"")</f>
        <v>7.2</v>
      </c>
      <c r="Z243" s="36">
        <f>IFERROR(IF(Y243=0,"",ROUNDUP(Y243/H243,0)*0.0059),"")</f>
        <v>2.3599999999999999E-2</v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7.6805555555555571</v>
      </c>
      <c r="BN243" s="64">
        <f>IFERROR(Y243*I243/H243,"0")</f>
        <v>7.9</v>
      </c>
      <c r="BO243" s="64">
        <f>IFERROR(1/J243*(X243/H243),"0")</f>
        <v>1.800411522633745E-2</v>
      </c>
      <c r="BP243" s="64">
        <f>IFERROR(1/J243*(Y243/H243),"0")</f>
        <v>1.8518518518518517E-2</v>
      </c>
    </row>
    <row r="244" spans="1:68" ht="27" customHeight="1" x14ac:dyDescent="0.25">
      <c r="A244" s="54" t="s">
        <v>393</v>
      </c>
      <c r="B244" s="54" t="s">
        <v>394</v>
      </c>
      <c r="C244" s="31">
        <v>4301041007</v>
      </c>
      <c r="D244" s="564">
        <v>4680115886735</v>
      </c>
      <c r="E244" s="565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287</v>
      </c>
      <c r="L244" s="32"/>
      <c r="M244" s="33" t="s">
        <v>288</v>
      </c>
      <c r="N244" s="33"/>
      <c r="O244" s="32">
        <v>90</v>
      </c>
      <c r="P244" s="56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/>
      <c r="V244" s="34"/>
      <c r="W244" s="35" t="s">
        <v>69</v>
      </c>
      <c r="X244" s="557">
        <v>2.75</v>
      </c>
      <c r="Y244" s="558">
        <f>IFERROR(IF(X244="",0,CEILING((X244/$H244),1)*$H244),"")</f>
        <v>3.6</v>
      </c>
      <c r="Z244" s="36">
        <f>IFERROR(IF(Y244=0,"",ROUNDUP(Y244/H244,0)*0.0059),"")</f>
        <v>2.3599999999999999E-2</v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3.3305555555555557</v>
      </c>
      <c r="BN244" s="64">
        <f>IFERROR(Y244*I244/H244,"0")</f>
        <v>4.3600000000000003</v>
      </c>
      <c r="BO244" s="64">
        <f>IFERROR(1/J244*(X244/H244),"0")</f>
        <v>1.4146090534979422E-2</v>
      </c>
      <c r="BP244" s="64">
        <f>IFERROR(1/J244*(Y244/H244),"0")</f>
        <v>1.8518518518518517E-2</v>
      </c>
    </row>
    <row r="245" spans="1:68" ht="27" customHeight="1" x14ac:dyDescent="0.25">
      <c r="A245" s="54" t="s">
        <v>395</v>
      </c>
      <c r="B245" s="54" t="s">
        <v>396</v>
      </c>
      <c r="C245" s="31">
        <v>4301041006</v>
      </c>
      <c r="D245" s="564">
        <v>4680115886728</v>
      </c>
      <c r="E245" s="565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287</v>
      </c>
      <c r="L245" s="32"/>
      <c r="M245" s="33" t="s">
        <v>288</v>
      </c>
      <c r="N245" s="33"/>
      <c r="O245" s="32">
        <v>90</v>
      </c>
      <c r="P245" s="7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69</v>
      </c>
      <c r="X245" s="557">
        <v>5.5</v>
      </c>
      <c r="Y245" s="558">
        <f>IFERROR(IF(X245="",0,CEILING((X245/$H245),1)*$H245),"")</f>
        <v>5.9399999999999995</v>
      </c>
      <c r="Z245" s="36">
        <f>IFERROR(IF(Y245=0,"",ROUNDUP(Y245/H245,0)*0.0059),"")</f>
        <v>3.5400000000000001E-2</v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6.5555555555555554</v>
      </c>
      <c r="BN245" s="64">
        <f>IFERROR(Y245*I245/H245,"0")</f>
        <v>7.0799999999999992</v>
      </c>
      <c r="BO245" s="64">
        <f>IFERROR(1/J245*(X245/H245),"0")</f>
        <v>2.5720164609053495E-2</v>
      </c>
      <c r="BP245" s="64">
        <f>IFERROR(1/J245*(Y245/H245),"0")</f>
        <v>2.7777777777777773E-2</v>
      </c>
    </row>
    <row r="246" spans="1:68" ht="27" customHeight="1" x14ac:dyDescent="0.25">
      <c r="A246" s="54" t="s">
        <v>397</v>
      </c>
      <c r="B246" s="54" t="s">
        <v>398</v>
      </c>
      <c r="C246" s="31">
        <v>4301041005</v>
      </c>
      <c r="D246" s="564">
        <v>4680115886711</v>
      </c>
      <c r="E246" s="565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287</v>
      </c>
      <c r="L246" s="32"/>
      <c r="M246" s="33" t="s">
        <v>288</v>
      </c>
      <c r="N246" s="33"/>
      <c r="O246" s="32">
        <v>90</v>
      </c>
      <c r="P246" s="69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69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68"/>
      <c r="B247" s="569"/>
      <c r="C247" s="569"/>
      <c r="D247" s="569"/>
      <c r="E247" s="569"/>
      <c r="F247" s="569"/>
      <c r="G247" s="569"/>
      <c r="H247" s="569"/>
      <c r="I247" s="569"/>
      <c r="J247" s="569"/>
      <c r="K247" s="569"/>
      <c r="L247" s="569"/>
      <c r="M247" s="569"/>
      <c r="N247" s="569"/>
      <c r="O247" s="570"/>
      <c r="P247" s="575" t="s">
        <v>71</v>
      </c>
      <c r="Q247" s="576"/>
      <c r="R247" s="576"/>
      <c r="S247" s="576"/>
      <c r="T247" s="576"/>
      <c r="U247" s="576"/>
      <c r="V247" s="577"/>
      <c r="W247" s="37" t="s">
        <v>72</v>
      </c>
      <c r="X247" s="559">
        <f>IFERROR(X242/H242,"0")+IFERROR(X243/H243,"0")+IFERROR(X244/H244,"0")+IFERROR(X245/H245,"0")+IFERROR(X246/H246,"0")</f>
        <v>12.5</v>
      </c>
      <c r="Y247" s="559">
        <f>IFERROR(Y242/H242,"0")+IFERROR(Y243/H243,"0")+IFERROR(Y244/H244,"0")+IFERROR(Y245/H245,"0")+IFERROR(Y246/H246,"0")</f>
        <v>14</v>
      </c>
      <c r="Z247" s="559">
        <f>IFERROR(IF(Z242="",0,Z242),"0")+IFERROR(IF(Z243="",0,Z243),"0")+IFERROR(IF(Z244="",0,Z244),"0")+IFERROR(IF(Z245="",0,Z245),"0")+IFERROR(IF(Z246="",0,Z246),"0")</f>
        <v>8.2600000000000007E-2</v>
      </c>
      <c r="AA247" s="560"/>
      <c r="AB247" s="560"/>
      <c r="AC247" s="560"/>
    </row>
    <row r="248" spans="1:68" x14ac:dyDescent="0.2">
      <c r="A248" s="569"/>
      <c r="B248" s="569"/>
      <c r="C248" s="569"/>
      <c r="D248" s="569"/>
      <c r="E248" s="569"/>
      <c r="F248" s="569"/>
      <c r="G248" s="569"/>
      <c r="H248" s="569"/>
      <c r="I248" s="569"/>
      <c r="J248" s="569"/>
      <c r="K248" s="569"/>
      <c r="L248" s="569"/>
      <c r="M248" s="569"/>
      <c r="N248" s="569"/>
      <c r="O248" s="570"/>
      <c r="P248" s="575" t="s">
        <v>71</v>
      </c>
      <c r="Q248" s="576"/>
      <c r="R248" s="576"/>
      <c r="S248" s="576"/>
      <c r="T248" s="576"/>
      <c r="U248" s="576"/>
      <c r="V248" s="577"/>
      <c r="W248" s="37" t="s">
        <v>69</v>
      </c>
      <c r="X248" s="559">
        <f>IFERROR(SUM(X242:X246),"0")</f>
        <v>15.25</v>
      </c>
      <c r="Y248" s="559">
        <f>IFERROR(SUM(Y242:Y246),"0")</f>
        <v>16.740000000000002</v>
      </c>
      <c r="Z248" s="37"/>
      <c r="AA248" s="560"/>
      <c r="AB248" s="560"/>
      <c r="AC248" s="560"/>
    </row>
    <row r="249" spans="1:68" ht="16.5" customHeight="1" x14ac:dyDescent="0.25">
      <c r="A249" s="580" t="s">
        <v>399</v>
      </c>
      <c r="B249" s="569"/>
      <c r="C249" s="569"/>
      <c r="D249" s="569"/>
      <c r="E249" s="569"/>
      <c r="F249" s="569"/>
      <c r="G249" s="569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  <c r="U249" s="569"/>
      <c r="V249" s="569"/>
      <c r="W249" s="569"/>
      <c r="X249" s="569"/>
      <c r="Y249" s="569"/>
      <c r="Z249" s="569"/>
      <c r="AA249" s="552"/>
      <c r="AB249" s="552"/>
      <c r="AC249" s="552"/>
    </row>
    <row r="250" spans="1:68" ht="14.25" customHeight="1" x14ac:dyDescent="0.25">
      <c r="A250" s="572" t="s">
        <v>102</v>
      </c>
      <c r="B250" s="569"/>
      <c r="C250" s="569"/>
      <c r="D250" s="569"/>
      <c r="E250" s="569"/>
      <c r="F250" s="569"/>
      <c r="G250" s="569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  <c r="U250" s="569"/>
      <c r="V250" s="569"/>
      <c r="W250" s="569"/>
      <c r="X250" s="569"/>
      <c r="Y250" s="569"/>
      <c r="Z250" s="569"/>
      <c r="AA250" s="553"/>
      <c r="AB250" s="553"/>
      <c r="AC250" s="553"/>
    </row>
    <row r="251" spans="1:68" ht="27" customHeight="1" x14ac:dyDescent="0.25">
      <c r="A251" s="54" t="s">
        <v>400</v>
      </c>
      <c r="B251" s="54" t="s">
        <v>401</v>
      </c>
      <c r="C251" s="31">
        <v>4301011855</v>
      </c>
      <c r="D251" s="564">
        <v>4680115885837</v>
      </c>
      <c r="E251" s="565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69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402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403</v>
      </c>
      <c r="B252" s="54" t="s">
        <v>404</v>
      </c>
      <c r="C252" s="31">
        <v>4301011850</v>
      </c>
      <c r="D252" s="564">
        <v>4680115885806</v>
      </c>
      <c r="E252" s="565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69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405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customHeight="1" x14ac:dyDescent="0.25">
      <c r="A253" s="54" t="s">
        <v>406</v>
      </c>
      <c r="B253" s="54" t="s">
        <v>407</v>
      </c>
      <c r="C253" s="31">
        <v>4301011853</v>
      </c>
      <c r="D253" s="564">
        <v>4680115885851</v>
      </c>
      <c r="E253" s="565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69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408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409</v>
      </c>
      <c r="B254" s="54" t="s">
        <v>410</v>
      </c>
      <c r="C254" s="31">
        <v>4301011852</v>
      </c>
      <c r="D254" s="564">
        <v>4680115885844</v>
      </c>
      <c r="E254" s="565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69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411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412</v>
      </c>
      <c r="B255" s="54" t="s">
        <v>413</v>
      </c>
      <c r="C255" s="31">
        <v>4301011851</v>
      </c>
      <c r="D255" s="564">
        <v>4680115885820</v>
      </c>
      <c r="E255" s="565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5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69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414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68"/>
      <c r="B256" s="569"/>
      <c r="C256" s="569"/>
      <c r="D256" s="569"/>
      <c r="E256" s="569"/>
      <c r="F256" s="569"/>
      <c r="G256" s="569"/>
      <c r="H256" s="569"/>
      <c r="I256" s="569"/>
      <c r="J256" s="569"/>
      <c r="K256" s="569"/>
      <c r="L256" s="569"/>
      <c r="M256" s="569"/>
      <c r="N256" s="569"/>
      <c r="O256" s="570"/>
      <c r="P256" s="575" t="s">
        <v>71</v>
      </c>
      <c r="Q256" s="576"/>
      <c r="R256" s="576"/>
      <c r="S256" s="576"/>
      <c r="T256" s="576"/>
      <c r="U256" s="576"/>
      <c r="V256" s="577"/>
      <c r="W256" s="37" t="s">
        <v>72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x14ac:dyDescent="0.2">
      <c r="A257" s="569"/>
      <c r="B257" s="569"/>
      <c r="C257" s="569"/>
      <c r="D257" s="569"/>
      <c r="E257" s="569"/>
      <c r="F257" s="569"/>
      <c r="G257" s="569"/>
      <c r="H257" s="569"/>
      <c r="I257" s="569"/>
      <c r="J257" s="569"/>
      <c r="K257" s="569"/>
      <c r="L257" s="569"/>
      <c r="M257" s="569"/>
      <c r="N257" s="569"/>
      <c r="O257" s="570"/>
      <c r="P257" s="575" t="s">
        <v>71</v>
      </c>
      <c r="Q257" s="576"/>
      <c r="R257" s="576"/>
      <c r="S257" s="576"/>
      <c r="T257" s="576"/>
      <c r="U257" s="576"/>
      <c r="V257" s="577"/>
      <c r="W257" s="37" t="s">
        <v>69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customHeight="1" x14ac:dyDescent="0.25">
      <c r="A258" s="580" t="s">
        <v>415</v>
      </c>
      <c r="B258" s="569"/>
      <c r="C258" s="569"/>
      <c r="D258" s="569"/>
      <c r="E258" s="569"/>
      <c r="F258" s="569"/>
      <c r="G258" s="569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  <c r="U258" s="569"/>
      <c r="V258" s="569"/>
      <c r="W258" s="569"/>
      <c r="X258" s="569"/>
      <c r="Y258" s="569"/>
      <c r="Z258" s="569"/>
      <c r="AA258" s="552"/>
      <c r="AB258" s="552"/>
      <c r="AC258" s="552"/>
    </row>
    <row r="259" spans="1:68" ht="14.25" customHeight="1" x14ac:dyDescent="0.25">
      <c r="A259" s="572" t="s">
        <v>102</v>
      </c>
      <c r="B259" s="569"/>
      <c r="C259" s="569"/>
      <c r="D259" s="569"/>
      <c r="E259" s="569"/>
      <c r="F259" s="569"/>
      <c r="G259" s="569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  <c r="U259" s="569"/>
      <c r="V259" s="569"/>
      <c r="W259" s="569"/>
      <c r="X259" s="569"/>
      <c r="Y259" s="569"/>
      <c r="Z259" s="569"/>
      <c r="AA259" s="553"/>
      <c r="AB259" s="553"/>
      <c r="AC259" s="553"/>
    </row>
    <row r="260" spans="1:68" ht="27" customHeight="1" x14ac:dyDescent="0.25">
      <c r="A260" s="54" t="s">
        <v>416</v>
      </c>
      <c r="B260" s="54" t="s">
        <v>417</v>
      </c>
      <c r="C260" s="31">
        <v>4301011223</v>
      </c>
      <c r="D260" s="564">
        <v>4607091383423</v>
      </c>
      <c r="E260" s="565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7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69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418</v>
      </c>
      <c r="B261" s="54" t="s">
        <v>419</v>
      </c>
      <c r="C261" s="31">
        <v>4301012199</v>
      </c>
      <c r="D261" s="564">
        <v>4680115886957</v>
      </c>
      <c r="E261" s="565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105</v>
      </c>
      <c r="L261" s="32"/>
      <c r="M261" s="33" t="s">
        <v>77</v>
      </c>
      <c r="N261" s="33"/>
      <c r="O261" s="32">
        <v>30</v>
      </c>
      <c r="P261" s="760" t="s">
        <v>420</v>
      </c>
      <c r="Q261" s="562"/>
      <c r="R261" s="562"/>
      <c r="S261" s="562"/>
      <c r="T261" s="563"/>
      <c r="U261" s="34"/>
      <c r="V261" s="34"/>
      <c r="W261" s="35" t="s">
        <v>69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421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422</v>
      </c>
      <c r="B262" s="54" t="s">
        <v>423</v>
      </c>
      <c r="C262" s="31">
        <v>4301012098</v>
      </c>
      <c r="D262" s="564">
        <v>4680115885660</v>
      </c>
      <c r="E262" s="565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69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424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425</v>
      </c>
      <c r="B263" s="54" t="s">
        <v>426</v>
      </c>
      <c r="C263" s="31">
        <v>4301012176</v>
      </c>
      <c r="D263" s="564">
        <v>4680115886773</v>
      </c>
      <c r="E263" s="565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69" t="s">
        <v>427</v>
      </c>
      <c r="Q263" s="562"/>
      <c r="R263" s="562"/>
      <c r="S263" s="562"/>
      <c r="T263" s="563"/>
      <c r="U263" s="34"/>
      <c r="V263" s="34"/>
      <c r="W263" s="35" t="s">
        <v>69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428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68"/>
      <c r="B264" s="569"/>
      <c r="C264" s="569"/>
      <c r="D264" s="569"/>
      <c r="E264" s="569"/>
      <c r="F264" s="569"/>
      <c r="G264" s="569"/>
      <c r="H264" s="569"/>
      <c r="I264" s="569"/>
      <c r="J264" s="569"/>
      <c r="K264" s="569"/>
      <c r="L264" s="569"/>
      <c r="M264" s="569"/>
      <c r="N264" s="569"/>
      <c r="O264" s="570"/>
      <c r="P264" s="575" t="s">
        <v>71</v>
      </c>
      <c r="Q264" s="576"/>
      <c r="R264" s="576"/>
      <c r="S264" s="576"/>
      <c r="T264" s="576"/>
      <c r="U264" s="576"/>
      <c r="V264" s="577"/>
      <c r="W264" s="37" t="s">
        <v>72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x14ac:dyDescent="0.2">
      <c r="A265" s="569"/>
      <c r="B265" s="569"/>
      <c r="C265" s="569"/>
      <c r="D265" s="569"/>
      <c r="E265" s="569"/>
      <c r="F265" s="569"/>
      <c r="G265" s="569"/>
      <c r="H265" s="569"/>
      <c r="I265" s="569"/>
      <c r="J265" s="569"/>
      <c r="K265" s="569"/>
      <c r="L265" s="569"/>
      <c r="M265" s="569"/>
      <c r="N265" s="569"/>
      <c r="O265" s="570"/>
      <c r="P265" s="575" t="s">
        <v>71</v>
      </c>
      <c r="Q265" s="576"/>
      <c r="R265" s="576"/>
      <c r="S265" s="576"/>
      <c r="T265" s="576"/>
      <c r="U265" s="576"/>
      <c r="V265" s="577"/>
      <c r="W265" s="37" t="s">
        <v>69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customHeight="1" x14ac:dyDescent="0.25">
      <c r="A266" s="580" t="s">
        <v>429</v>
      </c>
      <c r="B266" s="569"/>
      <c r="C266" s="569"/>
      <c r="D266" s="569"/>
      <c r="E266" s="569"/>
      <c r="F266" s="569"/>
      <c r="G266" s="569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  <c r="U266" s="569"/>
      <c r="V266" s="569"/>
      <c r="W266" s="569"/>
      <c r="X266" s="569"/>
      <c r="Y266" s="569"/>
      <c r="Z266" s="569"/>
      <c r="AA266" s="552"/>
      <c r="AB266" s="552"/>
      <c r="AC266" s="552"/>
    </row>
    <row r="267" spans="1:68" ht="14.25" customHeight="1" x14ac:dyDescent="0.25">
      <c r="A267" s="572" t="s">
        <v>73</v>
      </c>
      <c r="B267" s="569"/>
      <c r="C267" s="569"/>
      <c r="D267" s="569"/>
      <c r="E267" s="569"/>
      <c r="F267" s="569"/>
      <c r="G267" s="569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  <c r="U267" s="569"/>
      <c r="V267" s="569"/>
      <c r="W267" s="569"/>
      <c r="X267" s="569"/>
      <c r="Y267" s="569"/>
      <c r="Z267" s="569"/>
      <c r="AA267" s="553"/>
      <c r="AB267" s="553"/>
      <c r="AC267" s="553"/>
    </row>
    <row r="268" spans="1:68" ht="27" customHeight="1" x14ac:dyDescent="0.25">
      <c r="A268" s="54" t="s">
        <v>430</v>
      </c>
      <c r="B268" s="54" t="s">
        <v>431</v>
      </c>
      <c r="C268" s="31">
        <v>4301051893</v>
      </c>
      <c r="D268" s="564">
        <v>4680115886186</v>
      </c>
      <c r="E268" s="565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5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69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432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433</v>
      </c>
      <c r="B269" s="54" t="s">
        <v>434</v>
      </c>
      <c r="C269" s="31">
        <v>4301051795</v>
      </c>
      <c r="D269" s="564">
        <v>4680115881228</v>
      </c>
      <c r="E269" s="565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76</v>
      </c>
      <c r="L269" s="32"/>
      <c r="M269" s="33" t="s">
        <v>92</v>
      </c>
      <c r="N269" s="33"/>
      <c r="O269" s="32">
        <v>40</v>
      </c>
      <c r="P269" s="80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69</v>
      </c>
      <c r="X269" s="557">
        <v>100</v>
      </c>
      <c r="Y269" s="558">
        <f>IFERROR(IF(X269="",0,CEILING((X269/$H269),1)*$H269),"")</f>
        <v>100.8</v>
      </c>
      <c r="Z269" s="36">
        <f>IFERROR(IF(Y269=0,"",ROUNDUP(Y269/H269,0)*0.00651),"")</f>
        <v>0.27342</v>
      </c>
      <c r="AA269" s="56"/>
      <c r="AB269" s="57"/>
      <c r="AC269" s="319" t="s">
        <v>435</v>
      </c>
      <c r="AG269" s="64"/>
      <c r="AJ269" s="68"/>
      <c r="AK269" s="68">
        <v>0</v>
      </c>
      <c r="BB269" s="320" t="s">
        <v>1</v>
      </c>
      <c r="BM269" s="64">
        <f>IFERROR(X269*I269/H269,"0")</f>
        <v>110.5</v>
      </c>
      <c r="BN269" s="64">
        <f>IFERROR(Y269*I269/H269,"0")</f>
        <v>111.384</v>
      </c>
      <c r="BO269" s="64">
        <f>IFERROR(1/J269*(X269/H269),"0")</f>
        <v>0.22893772893772898</v>
      </c>
      <c r="BP269" s="64">
        <f>IFERROR(1/J269*(Y269/H269),"0")</f>
        <v>0.23076923076923078</v>
      </c>
    </row>
    <row r="270" spans="1:68" ht="37.5" customHeight="1" x14ac:dyDescent="0.25">
      <c r="A270" s="54" t="s">
        <v>436</v>
      </c>
      <c r="B270" s="54" t="s">
        <v>437</v>
      </c>
      <c r="C270" s="31">
        <v>4301051388</v>
      </c>
      <c r="D270" s="564">
        <v>4680115881211</v>
      </c>
      <c r="E270" s="565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76</v>
      </c>
      <c r="L270" s="32" t="s">
        <v>111</v>
      </c>
      <c r="M270" s="33" t="s">
        <v>77</v>
      </c>
      <c r="N270" s="33"/>
      <c r="O270" s="32">
        <v>45</v>
      </c>
      <c r="P270" s="8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69</v>
      </c>
      <c r="X270" s="557">
        <v>240</v>
      </c>
      <c r="Y270" s="558">
        <f>IFERROR(IF(X270="",0,CEILING((X270/$H270),1)*$H270),"")</f>
        <v>240</v>
      </c>
      <c r="Z270" s="36">
        <f>IFERROR(IF(Y270=0,"",ROUNDUP(Y270/H270,0)*0.00651),"")</f>
        <v>0.65100000000000002</v>
      </c>
      <c r="AA270" s="56"/>
      <c r="AB270" s="57"/>
      <c r="AC270" s="321" t="s">
        <v>438</v>
      </c>
      <c r="AG270" s="64"/>
      <c r="AJ270" s="68" t="s">
        <v>112</v>
      </c>
      <c r="AK270" s="68">
        <v>436.8</v>
      </c>
      <c r="BB270" s="322" t="s">
        <v>1</v>
      </c>
      <c r="BM270" s="64">
        <f>IFERROR(X270*I270/H270,"0")</f>
        <v>258.00000000000006</v>
      </c>
      <c r="BN270" s="64">
        <f>IFERROR(Y270*I270/H270,"0")</f>
        <v>258.00000000000006</v>
      </c>
      <c r="BO270" s="64">
        <f>IFERROR(1/J270*(X270/H270),"0")</f>
        <v>0.5494505494505495</v>
      </c>
      <c r="BP270" s="64">
        <f>IFERROR(1/J270*(Y270/H270),"0")</f>
        <v>0.5494505494505495</v>
      </c>
    </row>
    <row r="271" spans="1:68" x14ac:dyDescent="0.2">
      <c r="A271" s="568"/>
      <c r="B271" s="569"/>
      <c r="C271" s="569"/>
      <c r="D271" s="569"/>
      <c r="E271" s="569"/>
      <c r="F271" s="569"/>
      <c r="G271" s="569"/>
      <c r="H271" s="569"/>
      <c r="I271" s="569"/>
      <c r="J271" s="569"/>
      <c r="K271" s="569"/>
      <c r="L271" s="569"/>
      <c r="M271" s="569"/>
      <c r="N271" s="569"/>
      <c r="O271" s="570"/>
      <c r="P271" s="575" t="s">
        <v>71</v>
      </c>
      <c r="Q271" s="576"/>
      <c r="R271" s="576"/>
      <c r="S271" s="576"/>
      <c r="T271" s="576"/>
      <c r="U271" s="576"/>
      <c r="V271" s="577"/>
      <c r="W271" s="37" t="s">
        <v>72</v>
      </c>
      <c r="X271" s="559">
        <f>IFERROR(X268/H268,"0")+IFERROR(X269/H269,"0")+IFERROR(X270/H270,"0")</f>
        <v>141.66666666666669</v>
      </c>
      <c r="Y271" s="559">
        <f>IFERROR(Y268/H268,"0")+IFERROR(Y269/H269,"0")+IFERROR(Y270/H270,"0")</f>
        <v>142</v>
      </c>
      <c r="Z271" s="559">
        <f>IFERROR(IF(Z268="",0,Z268),"0")+IFERROR(IF(Z269="",0,Z269),"0")+IFERROR(IF(Z270="",0,Z270),"0")</f>
        <v>0.92442000000000002</v>
      </c>
      <c r="AA271" s="560"/>
      <c r="AB271" s="560"/>
      <c r="AC271" s="560"/>
    </row>
    <row r="272" spans="1:68" x14ac:dyDescent="0.2">
      <c r="A272" s="569"/>
      <c r="B272" s="569"/>
      <c r="C272" s="569"/>
      <c r="D272" s="569"/>
      <c r="E272" s="569"/>
      <c r="F272" s="569"/>
      <c r="G272" s="569"/>
      <c r="H272" s="569"/>
      <c r="I272" s="569"/>
      <c r="J272" s="569"/>
      <c r="K272" s="569"/>
      <c r="L272" s="569"/>
      <c r="M272" s="569"/>
      <c r="N272" s="569"/>
      <c r="O272" s="570"/>
      <c r="P272" s="575" t="s">
        <v>71</v>
      </c>
      <c r="Q272" s="576"/>
      <c r="R272" s="576"/>
      <c r="S272" s="576"/>
      <c r="T272" s="576"/>
      <c r="U272" s="576"/>
      <c r="V272" s="577"/>
      <c r="W272" s="37" t="s">
        <v>69</v>
      </c>
      <c r="X272" s="559">
        <f>IFERROR(SUM(X268:X270),"0")</f>
        <v>340</v>
      </c>
      <c r="Y272" s="559">
        <f>IFERROR(SUM(Y268:Y270),"0")</f>
        <v>340.8</v>
      </c>
      <c r="Z272" s="37"/>
      <c r="AA272" s="560"/>
      <c r="AB272" s="560"/>
      <c r="AC272" s="560"/>
    </row>
    <row r="273" spans="1:68" ht="16.5" customHeight="1" x14ac:dyDescent="0.25">
      <c r="A273" s="580" t="s">
        <v>439</v>
      </c>
      <c r="B273" s="569"/>
      <c r="C273" s="569"/>
      <c r="D273" s="569"/>
      <c r="E273" s="569"/>
      <c r="F273" s="569"/>
      <c r="G273" s="569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  <c r="U273" s="569"/>
      <c r="V273" s="569"/>
      <c r="W273" s="569"/>
      <c r="X273" s="569"/>
      <c r="Y273" s="569"/>
      <c r="Z273" s="569"/>
      <c r="AA273" s="552"/>
      <c r="AB273" s="552"/>
      <c r="AC273" s="552"/>
    </row>
    <row r="274" spans="1:68" ht="14.25" customHeight="1" x14ac:dyDescent="0.25">
      <c r="A274" s="572" t="s">
        <v>64</v>
      </c>
      <c r="B274" s="569"/>
      <c r="C274" s="569"/>
      <c r="D274" s="569"/>
      <c r="E274" s="569"/>
      <c r="F274" s="569"/>
      <c r="G274" s="569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  <c r="U274" s="569"/>
      <c r="V274" s="569"/>
      <c r="W274" s="569"/>
      <c r="X274" s="569"/>
      <c r="Y274" s="569"/>
      <c r="Z274" s="569"/>
      <c r="AA274" s="553"/>
      <c r="AB274" s="553"/>
      <c r="AC274" s="553"/>
    </row>
    <row r="275" spans="1:68" ht="27" customHeight="1" x14ac:dyDescent="0.25">
      <c r="A275" s="54" t="s">
        <v>440</v>
      </c>
      <c r="B275" s="54" t="s">
        <v>441</v>
      </c>
      <c r="C275" s="31">
        <v>4301031307</v>
      </c>
      <c r="D275" s="564">
        <v>4680115880344</v>
      </c>
      <c r="E275" s="565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60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69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442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68"/>
      <c r="B276" s="569"/>
      <c r="C276" s="569"/>
      <c r="D276" s="569"/>
      <c r="E276" s="569"/>
      <c r="F276" s="569"/>
      <c r="G276" s="569"/>
      <c r="H276" s="569"/>
      <c r="I276" s="569"/>
      <c r="J276" s="569"/>
      <c r="K276" s="569"/>
      <c r="L276" s="569"/>
      <c r="M276" s="569"/>
      <c r="N276" s="569"/>
      <c r="O276" s="570"/>
      <c r="P276" s="575" t="s">
        <v>71</v>
      </c>
      <c r="Q276" s="576"/>
      <c r="R276" s="576"/>
      <c r="S276" s="576"/>
      <c r="T276" s="576"/>
      <c r="U276" s="576"/>
      <c r="V276" s="577"/>
      <c r="W276" s="37" t="s">
        <v>72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x14ac:dyDescent="0.2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69"/>
      <c r="L277" s="569"/>
      <c r="M277" s="569"/>
      <c r="N277" s="569"/>
      <c r="O277" s="570"/>
      <c r="P277" s="575" t="s">
        <v>71</v>
      </c>
      <c r="Q277" s="576"/>
      <c r="R277" s="576"/>
      <c r="S277" s="576"/>
      <c r="T277" s="576"/>
      <c r="U277" s="576"/>
      <c r="V277" s="577"/>
      <c r="W277" s="37" t="s">
        <v>69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customHeight="1" x14ac:dyDescent="0.25">
      <c r="A278" s="572" t="s">
        <v>73</v>
      </c>
      <c r="B278" s="569"/>
      <c r="C278" s="569"/>
      <c r="D278" s="569"/>
      <c r="E278" s="569"/>
      <c r="F278" s="569"/>
      <c r="G278" s="569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  <c r="U278" s="569"/>
      <c r="V278" s="569"/>
      <c r="W278" s="569"/>
      <c r="X278" s="569"/>
      <c r="Y278" s="569"/>
      <c r="Z278" s="569"/>
      <c r="AA278" s="553"/>
      <c r="AB278" s="553"/>
      <c r="AC278" s="553"/>
    </row>
    <row r="279" spans="1:68" ht="27" customHeight="1" x14ac:dyDescent="0.25">
      <c r="A279" s="54" t="s">
        <v>443</v>
      </c>
      <c r="B279" s="54" t="s">
        <v>444</v>
      </c>
      <c r="C279" s="31">
        <v>4301051782</v>
      </c>
      <c r="D279" s="564">
        <v>4680115884618</v>
      </c>
      <c r="E279" s="565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110</v>
      </c>
      <c r="L279" s="32"/>
      <c r="M279" s="33" t="s">
        <v>77</v>
      </c>
      <c r="N279" s="33"/>
      <c r="O279" s="32">
        <v>45</v>
      </c>
      <c r="P279" s="77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69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445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68"/>
      <c r="B280" s="569"/>
      <c r="C280" s="569"/>
      <c r="D280" s="569"/>
      <c r="E280" s="569"/>
      <c r="F280" s="569"/>
      <c r="G280" s="569"/>
      <c r="H280" s="569"/>
      <c r="I280" s="569"/>
      <c r="J280" s="569"/>
      <c r="K280" s="569"/>
      <c r="L280" s="569"/>
      <c r="M280" s="569"/>
      <c r="N280" s="569"/>
      <c r="O280" s="570"/>
      <c r="P280" s="575" t="s">
        <v>71</v>
      </c>
      <c r="Q280" s="576"/>
      <c r="R280" s="576"/>
      <c r="S280" s="576"/>
      <c r="T280" s="576"/>
      <c r="U280" s="576"/>
      <c r="V280" s="577"/>
      <c r="W280" s="37" t="s">
        <v>72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x14ac:dyDescent="0.2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69"/>
      <c r="L281" s="569"/>
      <c r="M281" s="569"/>
      <c r="N281" s="569"/>
      <c r="O281" s="570"/>
      <c r="P281" s="575" t="s">
        <v>71</v>
      </c>
      <c r="Q281" s="576"/>
      <c r="R281" s="576"/>
      <c r="S281" s="576"/>
      <c r="T281" s="576"/>
      <c r="U281" s="576"/>
      <c r="V281" s="577"/>
      <c r="W281" s="37" t="s">
        <v>69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customHeight="1" x14ac:dyDescent="0.25">
      <c r="A282" s="580" t="s">
        <v>446</v>
      </c>
      <c r="B282" s="569"/>
      <c r="C282" s="569"/>
      <c r="D282" s="569"/>
      <c r="E282" s="569"/>
      <c r="F282" s="569"/>
      <c r="G282" s="569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  <c r="U282" s="569"/>
      <c r="V282" s="569"/>
      <c r="W282" s="569"/>
      <c r="X282" s="569"/>
      <c r="Y282" s="569"/>
      <c r="Z282" s="569"/>
      <c r="AA282" s="552"/>
      <c r="AB282" s="552"/>
      <c r="AC282" s="552"/>
    </row>
    <row r="283" spans="1:68" ht="14.25" customHeight="1" x14ac:dyDescent="0.25">
      <c r="A283" s="572" t="s">
        <v>102</v>
      </c>
      <c r="B283" s="569"/>
      <c r="C283" s="569"/>
      <c r="D283" s="569"/>
      <c r="E283" s="569"/>
      <c r="F283" s="569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53"/>
      <c r="AB283" s="553"/>
      <c r="AC283" s="553"/>
    </row>
    <row r="284" spans="1:68" ht="27" customHeight="1" x14ac:dyDescent="0.25">
      <c r="A284" s="54" t="s">
        <v>447</v>
      </c>
      <c r="B284" s="54" t="s">
        <v>448</v>
      </c>
      <c r="C284" s="31">
        <v>4301011662</v>
      </c>
      <c r="D284" s="564">
        <v>4680115883703</v>
      </c>
      <c r="E284" s="565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5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69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449</v>
      </c>
      <c r="AB284" s="57"/>
      <c r="AC284" s="327" t="s">
        <v>450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68"/>
      <c r="B285" s="569"/>
      <c r="C285" s="569"/>
      <c r="D285" s="569"/>
      <c r="E285" s="569"/>
      <c r="F285" s="569"/>
      <c r="G285" s="569"/>
      <c r="H285" s="569"/>
      <c r="I285" s="569"/>
      <c r="J285" s="569"/>
      <c r="K285" s="569"/>
      <c r="L285" s="569"/>
      <c r="M285" s="569"/>
      <c r="N285" s="569"/>
      <c r="O285" s="570"/>
      <c r="P285" s="575" t="s">
        <v>71</v>
      </c>
      <c r="Q285" s="576"/>
      <c r="R285" s="576"/>
      <c r="S285" s="576"/>
      <c r="T285" s="576"/>
      <c r="U285" s="576"/>
      <c r="V285" s="577"/>
      <c r="W285" s="37" t="s">
        <v>72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x14ac:dyDescent="0.2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69"/>
      <c r="L286" s="569"/>
      <c r="M286" s="569"/>
      <c r="N286" s="569"/>
      <c r="O286" s="570"/>
      <c r="P286" s="575" t="s">
        <v>71</v>
      </c>
      <c r="Q286" s="576"/>
      <c r="R286" s="576"/>
      <c r="S286" s="576"/>
      <c r="T286" s="576"/>
      <c r="U286" s="576"/>
      <c r="V286" s="577"/>
      <c r="W286" s="37" t="s">
        <v>69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customHeight="1" x14ac:dyDescent="0.25">
      <c r="A287" s="580" t="s">
        <v>451</v>
      </c>
      <c r="B287" s="569"/>
      <c r="C287" s="569"/>
      <c r="D287" s="569"/>
      <c r="E287" s="569"/>
      <c r="F287" s="569"/>
      <c r="G287" s="569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  <c r="U287" s="569"/>
      <c r="V287" s="569"/>
      <c r="W287" s="569"/>
      <c r="X287" s="569"/>
      <c r="Y287" s="569"/>
      <c r="Z287" s="569"/>
      <c r="AA287" s="552"/>
      <c r="AB287" s="552"/>
      <c r="AC287" s="552"/>
    </row>
    <row r="288" spans="1:68" ht="14.25" customHeight="1" x14ac:dyDescent="0.25">
      <c r="A288" s="572" t="s">
        <v>102</v>
      </c>
      <c r="B288" s="569"/>
      <c r="C288" s="569"/>
      <c r="D288" s="569"/>
      <c r="E288" s="569"/>
      <c r="F288" s="569"/>
      <c r="G288" s="569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  <c r="U288" s="569"/>
      <c r="V288" s="569"/>
      <c r="W288" s="569"/>
      <c r="X288" s="569"/>
      <c r="Y288" s="569"/>
      <c r="Z288" s="569"/>
      <c r="AA288" s="553"/>
      <c r="AB288" s="553"/>
      <c r="AC288" s="553"/>
    </row>
    <row r="289" spans="1:68" ht="27" customHeight="1" x14ac:dyDescent="0.25">
      <c r="A289" s="54" t="s">
        <v>452</v>
      </c>
      <c r="B289" s="54" t="s">
        <v>453</v>
      </c>
      <c r="C289" s="31">
        <v>4301012024</v>
      </c>
      <c r="D289" s="564">
        <v>4680115885615</v>
      </c>
      <c r="E289" s="565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105</v>
      </c>
      <c r="L289" s="32"/>
      <c r="M289" s="33" t="s">
        <v>77</v>
      </c>
      <c r="N289" s="33"/>
      <c r="O289" s="32">
        <v>55</v>
      </c>
      <c r="P289" s="70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69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454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customHeight="1" x14ac:dyDescent="0.25">
      <c r="A290" s="54" t="s">
        <v>455</v>
      </c>
      <c r="B290" s="54" t="s">
        <v>456</v>
      </c>
      <c r="C290" s="31">
        <v>4301012016</v>
      </c>
      <c r="D290" s="564">
        <v>4680115885554</v>
      </c>
      <c r="E290" s="565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105</v>
      </c>
      <c r="L290" s="32" t="s">
        <v>457</v>
      </c>
      <c r="M290" s="33" t="s">
        <v>77</v>
      </c>
      <c r="N290" s="33"/>
      <c r="O290" s="32">
        <v>55</v>
      </c>
      <c r="P290" s="6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69</v>
      </c>
      <c r="X290" s="557">
        <v>0</v>
      </c>
      <c r="Y290" s="558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458</v>
      </c>
      <c r="AG290" s="64"/>
      <c r="AJ290" s="68" t="s">
        <v>459</v>
      </c>
      <c r="AK290" s="68">
        <v>86.4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customHeight="1" x14ac:dyDescent="0.25">
      <c r="A291" s="54" t="s">
        <v>455</v>
      </c>
      <c r="B291" s="54" t="s">
        <v>460</v>
      </c>
      <c r="C291" s="31">
        <v>4301011911</v>
      </c>
      <c r="D291" s="564">
        <v>4680115885554</v>
      </c>
      <c r="E291" s="565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105</v>
      </c>
      <c r="L291" s="32"/>
      <c r="M291" s="33" t="s">
        <v>461</v>
      </c>
      <c r="N291" s="33"/>
      <c r="O291" s="32">
        <v>55</v>
      </c>
      <c r="P291" s="86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69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462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customHeight="1" x14ac:dyDescent="0.25">
      <c r="A292" s="54" t="s">
        <v>463</v>
      </c>
      <c r="B292" s="54" t="s">
        <v>464</v>
      </c>
      <c r="C292" s="31">
        <v>4301011858</v>
      </c>
      <c r="D292" s="564">
        <v>4680115885646</v>
      </c>
      <c r="E292" s="565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105</v>
      </c>
      <c r="L292" s="32"/>
      <c r="M292" s="33" t="s">
        <v>106</v>
      </c>
      <c r="N292" s="33"/>
      <c r="O292" s="32">
        <v>55</v>
      </c>
      <c r="P292" s="87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69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465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customHeight="1" x14ac:dyDescent="0.25">
      <c r="A293" s="54" t="s">
        <v>466</v>
      </c>
      <c r="B293" s="54" t="s">
        <v>467</v>
      </c>
      <c r="C293" s="31">
        <v>4301011857</v>
      </c>
      <c r="D293" s="564">
        <v>4680115885622</v>
      </c>
      <c r="E293" s="565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69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454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customHeight="1" x14ac:dyDescent="0.25">
      <c r="A294" s="54" t="s">
        <v>468</v>
      </c>
      <c r="B294" s="54" t="s">
        <v>469</v>
      </c>
      <c r="C294" s="31">
        <v>4301011859</v>
      </c>
      <c r="D294" s="564">
        <v>4680115885608</v>
      </c>
      <c r="E294" s="565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69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470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x14ac:dyDescent="0.2">
      <c r="A295" s="568"/>
      <c r="B295" s="569"/>
      <c r="C295" s="569"/>
      <c r="D295" s="569"/>
      <c r="E295" s="569"/>
      <c r="F295" s="569"/>
      <c r="G295" s="569"/>
      <c r="H295" s="569"/>
      <c r="I295" s="569"/>
      <c r="J295" s="569"/>
      <c r="K295" s="569"/>
      <c r="L295" s="569"/>
      <c r="M295" s="569"/>
      <c r="N295" s="569"/>
      <c r="O295" s="570"/>
      <c r="P295" s="575" t="s">
        <v>71</v>
      </c>
      <c r="Q295" s="576"/>
      <c r="R295" s="576"/>
      <c r="S295" s="576"/>
      <c r="T295" s="576"/>
      <c r="U295" s="576"/>
      <c r="V295" s="577"/>
      <c r="W295" s="37" t="s">
        <v>72</v>
      </c>
      <c r="X295" s="559">
        <f>IFERROR(X289/H289,"0")+IFERROR(X290/H290,"0")+IFERROR(X291/H291,"0")+IFERROR(X292/H292,"0")+IFERROR(X293/H293,"0")+IFERROR(X294/H294,"0")</f>
        <v>0</v>
      </c>
      <c r="Y295" s="559">
        <f>IFERROR(Y289/H289,"0")+IFERROR(Y290/H290,"0")+IFERROR(Y291/H291,"0")+IFERROR(Y292/H292,"0")+IFERROR(Y293/H293,"0")+IFERROR(Y294/H294,"0")</f>
        <v>0</v>
      </c>
      <c r="Z295" s="559">
        <f>IFERROR(IF(Z289="",0,Z289),"0")+IFERROR(IF(Z290="",0,Z290),"0")+IFERROR(IF(Z291="",0,Z291),"0")+IFERROR(IF(Z292="",0,Z292),"0")+IFERROR(IF(Z293="",0,Z293),"0")+IFERROR(IF(Z294="",0,Z294),"0")</f>
        <v>0</v>
      </c>
      <c r="AA295" s="560"/>
      <c r="AB295" s="560"/>
      <c r="AC295" s="560"/>
    </row>
    <row r="296" spans="1:68" x14ac:dyDescent="0.2">
      <c r="A296" s="569"/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70"/>
      <c r="P296" s="575" t="s">
        <v>71</v>
      </c>
      <c r="Q296" s="576"/>
      <c r="R296" s="576"/>
      <c r="S296" s="576"/>
      <c r="T296" s="576"/>
      <c r="U296" s="576"/>
      <c r="V296" s="577"/>
      <c r="W296" s="37" t="s">
        <v>69</v>
      </c>
      <c r="X296" s="559">
        <f>IFERROR(SUM(X289:X294),"0")</f>
        <v>0</v>
      </c>
      <c r="Y296" s="559">
        <f>IFERROR(SUM(Y289:Y294),"0")</f>
        <v>0</v>
      </c>
      <c r="Z296" s="37"/>
      <c r="AA296" s="560"/>
      <c r="AB296" s="560"/>
      <c r="AC296" s="560"/>
    </row>
    <row r="297" spans="1:68" ht="14.25" customHeight="1" x14ac:dyDescent="0.25">
      <c r="A297" s="572" t="s">
        <v>64</v>
      </c>
      <c r="B297" s="569"/>
      <c r="C297" s="569"/>
      <c r="D297" s="569"/>
      <c r="E297" s="569"/>
      <c r="F297" s="569"/>
      <c r="G297" s="569"/>
      <c r="H297" s="569"/>
      <c r="I297" s="569"/>
      <c r="J297" s="569"/>
      <c r="K297" s="569"/>
      <c r="L297" s="569"/>
      <c r="M297" s="569"/>
      <c r="N297" s="569"/>
      <c r="O297" s="569"/>
      <c r="P297" s="569"/>
      <c r="Q297" s="569"/>
      <c r="R297" s="569"/>
      <c r="S297" s="569"/>
      <c r="T297" s="569"/>
      <c r="U297" s="569"/>
      <c r="V297" s="569"/>
      <c r="W297" s="569"/>
      <c r="X297" s="569"/>
      <c r="Y297" s="569"/>
      <c r="Z297" s="569"/>
      <c r="AA297" s="553"/>
      <c r="AB297" s="553"/>
      <c r="AC297" s="553"/>
    </row>
    <row r="298" spans="1:68" ht="27" customHeight="1" x14ac:dyDescent="0.25">
      <c r="A298" s="54" t="s">
        <v>471</v>
      </c>
      <c r="B298" s="54" t="s">
        <v>472</v>
      </c>
      <c r="C298" s="31">
        <v>4301030878</v>
      </c>
      <c r="D298" s="564">
        <v>4607091387193</v>
      </c>
      <c r="E298" s="565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110</v>
      </c>
      <c r="L298" s="32"/>
      <c r="M298" s="33" t="s">
        <v>68</v>
      </c>
      <c r="N298" s="33"/>
      <c r="O298" s="32">
        <v>35</v>
      </c>
      <c r="P298" s="83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69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473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customHeight="1" x14ac:dyDescent="0.25">
      <c r="A299" s="54" t="s">
        <v>474</v>
      </c>
      <c r="B299" s="54" t="s">
        <v>475</v>
      </c>
      <c r="C299" s="31">
        <v>4301031153</v>
      </c>
      <c r="D299" s="564">
        <v>4607091387230</v>
      </c>
      <c r="E299" s="565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110</v>
      </c>
      <c r="L299" s="32"/>
      <c r="M299" s="33" t="s">
        <v>68</v>
      </c>
      <c r="N299" s="33"/>
      <c r="O299" s="32">
        <v>40</v>
      </c>
      <c r="P299" s="7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69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476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customHeight="1" x14ac:dyDescent="0.25">
      <c r="A300" s="54" t="s">
        <v>477</v>
      </c>
      <c r="B300" s="54" t="s">
        <v>478</v>
      </c>
      <c r="C300" s="31">
        <v>4301031154</v>
      </c>
      <c r="D300" s="564">
        <v>4607091387292</v>
      </c>
      <c r="E300" s="565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110</v>
      </c>
      <c r="L300" s="32"/>
      <c r="M300" s="33" t="s">
        <v>68</v>
      </c>
      <c r="N300" s="33"/>
      <c r="O300" s="32">
        <v>45</v>
      </c>
      <c r="P300" s="69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69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479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customHeight="1" x14ac:dyDescent="0.25">
      <c r="A301" s="54" t="s">
        <v>480</v>
      </c>
      <c r="B301" s="54" t="s">
        <v>481</v>
      </c>
      <c r="C301" s="31">
        <v>4301031152</v>
      </c>
      <c r="D301" s="564">
        <v>4607091387285</v>
      </c>
      <c r="E301" s="565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67</v>
      </c>
      <c r="L301" s="32"/>
      <c r="M301" s="33" t="s">
        <v>68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69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476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customHeight="1" x14ac:dyDescent="0.25">
      <c r="A302" s="54" t="s">
        <v>482</v>
      </c>
      <c r="B302" s="54" t="s">
        <v>483</v>
      </c>
      <c r="C302" s="31">
        <v>4301031305</v>
      </c>
      <c r="D302" s="564">
        <v>4607091389845</v>
      </c>
      <c r="E302" s="565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57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69</v>
      </c>
      <c r="X302" s="557">
        <v>105</v>
      </c>
      <c r="Y302" s="558">
        <f t="shared" si="42"/>
        <v>105</v>
      </c>
      <c r="Z302" s="36">
        <f>IFERROR(IF(Y302=0,"",ROUNDUP(Y302/H302,0)*0.00502),"")</f>
        <v>0.251</v>
      </c>
      <c r="AA302" s="56"/>
      <c r="AB302" s="57"/>
      <c r="AC302" s="349" t="s">
        <v>484</v>
      </c>
      <c r="AG302" s="64"/>
      <c r="AJ302" s="68"/>
      <c r="AK302" s="68">
        <v>0</v>
      </c>
      <c r="BB302" s="350" t="s">
        <v>1</v>
      </c>
      <c r="BM302" s="64">
        <f t="shared" si="43"/>
        <v>110.00000000000001</v>
      </c>
      <c r="BN302" s="64">
        <f t="shared" si="44"/>
        <v>110.00000000000001</v>
      </c>
      <c r="BO302" s="64">
        <f t="shared" si="45"/>
        <v>0.21367521367521369</v>
      </c>
      <c r="BP302" s="64">
        <f t="shared" si="46"/>
        <v>0.21367521367521369</v>
      </c>
    </row>
    <row r="303" spans="1:68" ht="27" customHeight="1" x14ac:dyDescent="0.25">
      <c r="A303" s="54" t="s">
        <v>485</v>
      </c>
      <c r="B303" s="54" t="s">
        <v>486</v>
      </c>
      <c r="C303" s="31">
        <v>4301031306</v>
      </c>
      <c r="D303" s="564">
        <v>4680115882881</v>
      </c>
      <c r="E303" s="565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69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484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customHeight="1" x14ac:dyDescent="0.25">
      <c r="A304" s="54" t="s">
        <v>487</v>
      </c>
      <c r="B304" s="54" t="s">
        <v>488</v>
      </c>
      <c r="C304" s="31">
        <v>4301031066</v>
      </c>
      <c r="D304" s="564">
        <v>4607091383836</v>
      </c>
      <c r="E304" s="565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76</v>
      </c>
      <c r="L304" s="32"/>
      <c r="M304" s="33" t="s">
        <v>68</v>
      </c>
      <c r="N304" s="33"/>
      <c r="O304" s="32">
        <v>40</v>
      </c>
      <c r="P304" s="75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69</v>
      </c>
      <c r="X304" s="557">
        <v>21</v>
      </c>
      <c r="Y304" s="558">
        <f t="shared" si="42"/>
        <v>21.6</v>
      </c>
      <c r="Z304" s="36">
        <f>IFERROR(IF(Y304=0,"",ROUNDUP(Y304/H304,0)*0.00651),"")</f>
        <v>7.8119999999999995E-2</v>
      </c>
      <c r="AA304" s="56"/>
      <c r="AB304" s="57"/>
      <c r="AC304" s="353" t="s">
        <v>489</v>
      </c>
      <c r="AG304" s="64"/>
      <c r="AJ304" s="68"/>
      <c r="AK304" s="68">
        <v>0</v>
      </c>
      <c r="BB304" s="354" t="s">
        <v>1</v>
      </c>
      <c r="BM304" s="64">
        <f t="shared" si="43"/>
        <v>23.66</v>
      </c>
      <c r="BN304" s="64">
        <f t="shared" si="44"/>
        <v>24.335999999999999</v>
      </c>
      <c r="BO304" s="64">
        <f t="shared" si="45"/>
        <v>6.4102564102564111E-2</v>
      </c>
      <c r="BP304" s="64">
        <f t="shared" si="46"/>
        <v>6.5934065934065936E-2</v>
      </c>
    </row>
    <row r="305" spans="1:68" x14ac:dyDescent="0.2">
      <c r="A305" s="568"/>
      <c r="B305" s="569"/>
      <c r="C305" s="569"/>
      <c r="D305" s="569"/>
      <c r="E305" s="569"/>
      <c r="F305" s="569"/>
      <c r="G305" s="569"/>
      <c r="H305" s="569"/>
      <c r="I305" s="569"/>
      <c r="J305" s="569"/>
      <c r="K305" s="569"/>
      <c r="L305" s="569"/>
      <c r="M305" s="569"/>
      <c r="N305" s="569"/>
      <c r="O305" s="570"/>
      <c r="P305" s="575" t="s">
        <v>71</v>
      </c>
      <c r="Q305" s="576"/>
      <c r="R305" s="576"/>
      <c r="S305" s="576"/>
      <c r="T305" s="576"/>
      <c r="U305" s="576"/>
      <c r="V305" s="577"/>
      <c r="W305" s="37" t="s">
        <v>72</v>
      </c>
      <c r="X305" s="559">
        <f>IFERROR(X298/H298,"0")+IFERROR(X299/H299,"0")+IFERROR(X300/H300,"0")+IFERROR(X301/H301,"0")+IFERROR(X302/H302,"0")+IFERROR(X303/H303,"0")+IFERROR(X304/H304,"0")</f>
        <v>61.666666666666664</v>
      </c>
      <c r="Y305" s="559">
        <f>IFERROR(Y298/H298,"0")+IFERROR(Y299/H299,"0")+IFERROR(Y300/H300,"0")+IFERROR(Y301/H301,"0")+IFERROR(Y302/H302,"0")+IFERROR(Y303/H303,"0")+IFERROR(Y304/H304,"0")</f>
        <v>62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0.32911999999999997</v>
      </c>
      <c r="AA305" s="560"/>
      <c r="AB305" s="560"/>
      <c r="AC305" s="560"/>
    </row>
    <row r="306" spans="1:68" x14ac:dyDescent="0.2">
      <c r="A306" s="569"/>
      <c r="B306" s="569"/>
      <c r="C306" s="569"/>
      <c r="D306" s="569"/>
      <c r="E306" s="569"/>
      <c r="F306" s="569"/>
      <c r="G306" s="569"/>
      <c r="H306" s="569"/>
      <c r="I306" s="569"/>
      <c r="J306" s="569"/>
      <c r="K306" s="569"/>
      <c r="L306" s="569"/>
      <c r="M306" s="569"/>
      <c r="N306" s="569"/>
      <c r="O306" s="570"/>
      <c r="P306" s="575" t="s">
        <v>71</v>
      </c>
      <c r="Q306" s="576"/>
      <c r="R306" s="576"/>
      <c r="S306" s="576"/>
      <c r="T306" s="576"/>
      <c r="U306" s="576"/>
      <c r="V306" s="577"/>
      <c r="W306" s="37" t="s">
        <v>69</v>
      </c>
      <c r="X306" s="559">
        <f>IFERROR(SUM(X298:X304),"0")</f>
        <v>126</v>
      </c>
      <c r="Y306" s="559">
        <f>IFERROR(SUM(Y298:Y304),"0")</f>
        <v>126.6</v>
      </c>
      <c r="Z306" s="37"/>
      <c r="AA306" s="560"/>
      <c r="AB306" s="560"/>
      <c r="AC306" s="560"/>
    </row>
    <row r="307" spans="1:68" ht="14.25" customHeight="1" x14ac:dyDescent="0.25">
      <c r="A307" s="572" t="s">
        <v>73</v>
      </c>
      <c r="B307" s="569"/>
      <c r="C307" s="569"/>
      <c r="D307" s="569"/>
      <c r="E307" s="569"/>
      <c r="F307" s="569"/>
      <c r="G307" s="569"/>
      <c r="H307" s="569"/>
      <c r="I307" s="569"/>
      <c r="J307" s="569"/>
      <c r="K307" s="569"/>
      <c r="L307" s="569"/>
      <c r="M307" s="569"/>
      <c r="N307" s="569"/>
      <c r="O307" s="569"/>
      <c r="P307" s="569"/>
      <c r="Q307" s="569"/>
      <c r="R307" s="569"/>
      <c r="S307" s="569"/>
      <c r="T307" s="569"/>
      <c r="U307" s="569"/>
      <c r="V307" s="569"/>
      <c r="W307" s="569"/>
      <c r="X307" s="569"/>
      <c r="Y307" s="569"/>
      <c r="Z307" s="569"/>
      <c r="AA307" s="553"/>
      <c r="AB307" s="553"/>
      <c r="AC307" s="553"/>
    </row>
    <row r="308" spans="1:68" ht="27" customHeight="1" x14ac:dyDescent="0.25">
      <c r="A308" s="54" t="s">
        <v>490</v>
      </c>
      <c r="B308" s="54" t="s">
        <v>491</v>
      </c>
      <c r="C308" s="31">
        <v>4301051100</v>
      </c>
      <c r="D308" s="564">
        <v>4607091387766</v>
      </c>
      <c r="E308" s="565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7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69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492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493</v>
      </c>
      <c r="B309" s="54" t="s">
        <v>494</v>
      </c>
      <c r="C309" s="31">
        <v>4301051818</v>
      </c>
      <c r="D309" s="564">
        <v>4607091387957</v>
      </c>
      <c r="E309" s="565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105</v>
      </c>
      <c r="L309" s="32"/>
      <c r="M309" s="33" t="s">
        <v>77</v>
      </c>
      <c r="N309" s="33"/>
      <c r="O309" s="32">
        <v>40</v>
      </c>
      <c r="P309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69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495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496</v>
      </c>
      <c r="B310" s="54" t="s">
        <v>497</v>
      </c>
      <c r="C310" s="31">
        <v>4301051819</v>
      </c>
      <c r="D310" s="564">
        <v>4607091387964</v>
      </c>
      <c r="E310" s="565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69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498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499</v>
      </c>
      <c r="B311" s="54" t="s">
        <v>500</v>
      </c>
      <c r="C311" s="31">
        <v>4301051734</v>
      </c>
      <c r="D311" s="564">
        <v>4680115884588</v>
      </c>
      <c r="E311" s="565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76</v>
      </c>
      <c r="L311" s="32"/>
      <c r="M311" s="33" t="s">
        <v>77</v>
      </c>
      <c r="N311" s="33"/>
      <c r="O311" s="32">
        <v>40</v>
      </c>
      <c r="P311" s="72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69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501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502</v>
      </c>
      <c r="B312" s="54" t="s">
        <v>503</v>
      </c>
      <c r="C312" s="31">
        <v>4301051578</v>
      </c>
      <c r="D312" s="564">
        <v>4607091387513</v>
      </c>
      <c r="E312" s="565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76</v>
      </c>
      <c r="L312" s="32"/>
      <c r="M312" s="33" t="s">
        <v>92</v>
      </c>
      <c r="N312" s="33"/>
      <c r="O312" s="32">
        <v>40</v>
      </c>
      <c r="P312" s="6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69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504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568"/>
      <c r="B313" s="569"/>
      <c r="C313" s="569"/>
      <c r="D313" s="569"/>
      <c r="E313" s="569"/>
      <c r="F313" s="569"/>
      <c r="G313" s="569"/>
      <c r="H313" s="569"/>
      <c r="I313" s="569"/>
      <c r="J313" s="569"/>
      <c r="K313" s="569"/>
      <c r="L313" s="569"/>
      <c r="M313" s="569"/>
      <c r="N313" s="569"/>
      <c r="O313" s="570"/>
      <c r="P313" s="575" t="s">
        <v>71</v>
      </c>
      <c r="Q313" s="576"/>
      <c r="R313" s="576"/>
      <c r="S313" s="576"/>
      <c r="T313" s="576"/>
      <c r="U313" s="576"/>
      <c r="V313" s="577"/>
      <c r="W313" s="37" t="s">
        <v>72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x14ac:dyDescent="0.2">
      <c r="A314" s="569"/>
      <c r="B314" s="569"/>
      <c r="C314" s="569"/>
      <c r="D314" s="569"/>
      <c r="E314" s="569"/>
      <c r="F314" s="569"/>
      <c r="G314" s="569"/>
      <c r="H314" s="569"/>
      <c r="I314" s="569"/>
      <c r="J314" s="569"/>
      <c r="K314" s="569"/>
      <c r="L314" s="569"/>
      <c r="M314" s="569"/>
      <c r="N314" s="569"/>
      <c r="O314" s="570"/>
      <c r="P314" s="575" t="s">
        <v>71</v>
      </c>
      <c r="Q314" s="576"/>
      <c r="R314" s="576"/>
      <c r="S314" s="576"/>
      <c r="T314" s="576"/>
      <c r="U314" s="576"/>
      <c r="V314" s="577"/>
      <c r="W314" s="37" t="s">
        <v>69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customHeight="1" x14ac:dyDescent="0.25">
      <c r="A315" s="572" t="s">
        <v>171</v>
      </c>
      <c r="B315" s="569"/>
      <c r="C315" s="569"/>
      <c r="D315" s="569"/>
      <c r="E315" s="569"/>
      <c r="F315" s="569"/>
      <c r="G315" s="569"/>
      <c r="H315" s="569"/>
      <c r="I315" s="569"/>
      <c r="J315" s="569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  <c r="U315" s="569"/>
      <c r="V315" s="569"/>
      <c r="W315" s="569"/>
      <c r="X315" s="569"/>
      <c r="Y315" s="569"/>
      <c r="Z315" s="569"/>
      <c r="AA315" s="553"/>
      <c r="AB315" s="553"/>
      <c r="AC315" s="553"/>
    </row>
    <row r="316" spans="1:68" ht="27" customHeight="1" x14ac:dyDescent="0.25">
      <c r="A316" s="54" t="s">
        <v>505</v>
      </c>
      <c r="B316" s="54" t="s">
        <v>506</v>
      </c>
      <c r="C316" s="31">
        <v>4301060387</v>
      </c>
      <c r="D316" s="564">
        <v>4607091380880</v>
      </c>
      <c r="E316" s="565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105</v>
      </c>
      <c r="L316" s="32"/>
      <c r="M316" s="33" t="s">
        <v>77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69</v>
      </c>
      <c r="X316" s="557">
        <v>40</v>
      </c>
      <c r="Y316" s="558">
        <f>IFERROR(IF(X316="",0,CEILING((X316/$H316),1)*$H316),"")</f>
        <v>42</v>
      </c>
      <c r="Z316" s="36">
        <f>IFERROR(IF(Y316=0,"",ROUNDUP(Y316/H316,0)*0.01898),"")</f>
        <v>9.4899999999999998E-2</v>
      </c>
      <c r="AA316" s="56"/>
      <c r="AB316" s="57"/>
      <c r="AC316" s="365" t="s">
        <v>507</v>
      </c>
      <c r="AG316" s="64"/>
      <c r="AJ316" s="68"/>
      <c r="AK316" s="68">
        <v>0</v>
      </c>
      <c r="BB316" s="366" t="s">
        <v>1</v>
      </c>
      <c r="BM316" s="64">
        <f>IFERROR(X316*I316/H316,"0")</f>
        <v>42.471428571428568</v>
      </c>
      <c r="BN316" s="64">
        <f>IFERROR(Y316*I316/H316,"0")</f>
        <v>44.594999999999999</v>
      </c>
      <c r="BO316" s="64">
        <f>IFERROR(1/J316*(X316/H316),"0")</f>
        <v>7.4404761904761904E-2</v>
      </c>
      <c r="BP316" s="64">
        <f>IFERROR(1/J316*(Y316/H316),"0")</f>
        <v>7.8125E-2</v>
      </c>
    </row>
    <row r="317" spans="1:68" ht="27" customHeight="1" x14ac:dyDescent="0.25">
      <c r="A317" s="54" t="s">
        <v>508</v>
      </c>
      <c r="B317" s="54" t="s">
        <v>509</v>
      </c>
      <c r="C317" s="31">
        <v>4301060406</v>
      </c>
      <c r="D317" s="564">
        <v>4607091384482</v>
      </c>
      <c r="E317" s="565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105</v>
      </c>
      <c r="L317" s="32"/>
      <c r="M317" s="33" t="s">
        <v>77</v>
      </c>
      <c r="N317" s="33"/>
      <c r="O317" s="32">
        <v>30</v>
      </c>
      <c r="P317" s="85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69</v>
      </c>
      <c r="X317" s="557">
        <v>400</v>
      </c>
      <c r="Y317" s="558">
        <f>IFERROR(IF(X317="",0,CEILING((X317/$H317),1)*$H317),"")</f>
        <v>405.59999999999997</v>
      </c>
      <c r="Z317" s="36">
        <f>IFERROR(IF(Y317=0,"",ROUNDUP(Y317/H317,0)*0.01898),"")</f>
        <v>0.98696000000000006</v>
      </c>
      <c r="AA317" s="56"/>
      <c r="AB317" s="57"/>
      <c r="AC317" s="367" t="s">
        <v>510</v>
      </c>
      <c r="AG317" s="64"/>
      <c r="AJ317" s="68"/>
      <c r="AK317" s="68">
        <v>0</v>
      </c>
      <c r="BB317" s="368" t="s">
        <v>1</v>
      </c>
      <c r="BM317" s="64">
        <f>IFERROR(X317*I317/H317,"0")</f>
        <v>426.6153846153847</v>
      </c>
      <c r="BN317" s="64">
        <f>IFERROR(Y317*I317/H317,"0")</f>
        <v>432.58800000000002</v>
      </c>
      <c r="BO317" s="64">
        <f>IFERROR(1/J317*(X317/H317),"0")</f>
        <v>0.80128205128205132</v>
      </c>
      <c r="BP317" s="64">
        <f>IFERROR(1/J317*(Y317/H317),"0")</f>
        <v>0.8125</v>
      </c>
    </row>
    <row r="318" spans="1:68" ht="16.5" customHeight="1" x14ac:dyDescent="0.25">
      <c r="A318" s="54" t="s">
        <v>511</v>
      </c>
      <c r="B318" s="54" t="s">
        <v>512</v>
      </c>
      <c r="C318" s="31">
        <v>4301060484</v>
      </c>
      <c r="D318" s="564">
        <v>4607091380897</v>
      </c>
      <c r="E318" s="565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69</v>
      </c>
      <c r="X318" s="557">
        <v>20</v>
      </c>
      <c r="Y318" s="558">
        <f>IFERROR(IF(X318="",0,CEILING((X318/$H318),1)*$H318),"")</f>
        <v>25.200000000000003</v>
      </c>
      <c r="Z318" s="36">
        <f>IFERROR(IF(Y318=0,"",ROUNDUP(Y318/H318,0)*0.01898),"")</f>
        <v>5.6940000000000004E-2</v>
      </c>
      <c r="AA318" s="56"/>
      <c r="AB318" s="57"/>
      <c r="AC318" s="369" t="s">
        <v>513</v>
      </c>
      <c r="AG318" s="64"/>
      <c r="AJ318" s="68"/>
      <c r="AK318" s="68">
        <v>0</v>
      </c>
      <c r="BB318" s="370" t="s">
        <v>1</v>
      </c>
      <c r="BM318" s="64">
        <f>IFERROR(X318*I318/H318,"0")</f>
        <v>21.235714285714284</v>
      </c>
      <c r="BN318" s="64">
        <f>IFERROR(Y318*I318/H318,"0")</f>
        <v>26.757000000000001</v>
      </c>
      <c r="BO318" s="64">
        <f>IFERROR(1/J318*(X318/H318),"0")</f>
        <v>3.7202380952380952E-2</v>
      </c>
      <c r="BP318" s="64">
        <f>IFERROR(1/J318*(Y318/H318),"0")</f>
        <v>4.6875E-2</v>
      </c>
    </row>
    <row r="319" spans="1:68" x14ac:dyDescent="0.2">
      <c r="A319" s="568"/>
      <c r="B319" s="569"/>
      <c r="C319" s="569"/>
      <c r="D319" s="569"/>
      <c r="E319" s="569"/>
      <c r="F319" s="569"/>
      <c r="G319" s="569"/>
      <c r="H319" s="569"/>
      <c r="I319" s="569"/>
      <c r="J319" s="569"/>
      <c r="K319" s="569"/>
      <c r="L319" s="569"/>
      <c r="M319" s="569"/>
      <c r="N319" s="569"/>
      <c r="O319" s="570"/>
      <c r="P319" s="575" t="s">
        <v>71</v>
      </c>
      <c r="Q319" s="576"/>
      <c r="R319" s="576"/>
      <c r="S319" s="576"/>
      <c r="T319" s="576"/>
      <c r="U319" s="576"/>
      <c r="V319" s="577"/>
      <c r="W319" s="37" t="s">
        <v>72</v>
      </c>
      <c r="X319" s="559">
        <f>IFERROR(X316/H316,"0")+IFERROR(X317/H317,"0")+IFERROR(X318/H318,"0")</f>
        <v>58.424908424908423</v>
      </c>
      <c r="Y319" s="559">
        <f>IFERROR(Y316/H316,"0")+IFERROR(Y317/H317,"0")+IFERROR(Y318/H318,"0")</f>
        <v>60</v>
      </c>
      <c r="Z319" s="559">
        <f>IFERROR(IF(Z316="",0,Z316),"0")+IFERROR(IF(Z317="",0,Z317),"0")+IFERROR(IF(Z318="",0,Z318),"0")</f>
        <v>1.1388</v>
      </c>
      <c r="AA319" s="560"/>
      <c r="AB319" s="560"/>
      <c r="AC319" s="560"/>
    </row>
    <row r="320" spans="1:68" x14ac:dyDescent="0.2">
      <c r="A320" s="569"/>
      <c r="B320" s="569"/>
      <c r="C320" s="569"/>
      <c r="D320" s="569"/>
      <c r="E320" s="569"/>
      <c r="F320" s="569"/>
      <c r="G320" s="569"/>
      <c r="H320" s="569"/>
      <c r="I320" s="569"/>
      <c r="J320" s="569"/>
      <c r="K320" s="569"/>
      <c r="L320" s="569"/>
      <c r="M320" s="569"/>
      <c r="N320" s="569"/>
      <c r="O320" s="570"/>
      <c r="P320" s="575" t="s">
        <v>71</v>
      </c>
      <c r="Q320" s="576"/>
      <c r="R320" s="576"/>
      <c r="S320" s="576"/>
      <c r="T320" s="576"/>
      <c r="U320" s="576"/>
      <c r="V320" s="577"/>
      <c r="W320" s="37" t="s">
        <v>69</v>
      </c>
      <c r="X320" s="559">
        <f>IFERROR(SUM(X316:X318),"0")</f>
        <v>460</v>
      </c>
      <c r="Y320" s="559">
        <f>IFERROR(SUM(Y316:Y318),"0")</f>
        <v>472.79999999999995</v>
      </c>
      <c r="Z320" s="37"/>
      <c r="AA320" s="560"/>
      <c r="AB320" s="560"/>
      <c r="AC320" s="560"/>
    </row>
    <row r="321" spans="1:68" ht="14.25" customHeight="1" x14ac:dyDescent="0.25">
      <c r="A321" s="572" t="s">
        <v>94</v>
      </c>
      <c r="B321" s="569"/>
      <c r="C321" s="569"/>
      <c r="D321" s="569"/>
      <c r="E321" s="569"/>
      <c r="F321" s="569"/>
      <c r="G321" s="569"/>
      <c r="H321" s="569"/>
      <c r="I321" s="569"/>
      <c r="J321" s="569"/>
      <c r="K321" s="569"/>
      <c r="L321" s="569"/>
      <c r="M321" s="569"/>
      <c r="N321" s="569"/>
      <c r="O321" s="569"/>
      <c r="P321" s="569"/>
      <c r="Q321" s="569"/>
      <c r="R321" s="569"/>
      <c r="S321" s="569"/>
      <c r="T321" s="569"/>
      <c r="U321" s="569"/>
      <c r="V321" s="569"/>
      <c r="W321" s="569"/>
      <c r="X321" s="569"/>
      <c r="Y321" s="569"/>
      <c r="Z321" s="569"/>
      <c r="AA321" s="553"/>
      <c r="AB321" s="553"/>
      <c r="AC321" s="553"/>
    </row>
    <row r="322" spans="1:68" ht="27" customHeight="1" x14ac:dyDescent="0.25">
      <c r="A322" s="54" t="s">
        <v>514</v>
      </c>
      <c r="B322" s="54" t="s">
        <v>515</v>
      </c>
      <c r="C322" s="31">
        <v>4301030235</v>
      </c>
      <c r="D322" s="564">
        <v>4607091388381</v>
      </c>
      <c r="E322" s="565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36" t="s">
        <v>516</v>
      </c>
      <c r="Q322" s="562"/>
      <c r="R322" s="562"/>
      <c r="S322" s="562"/>
      <c r="T322" s="563"/>
      <c r="U322" s="34"/>
      <c r="V322" s="34"/>
      <c r="W322" s="35" t="s">
        <v>69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517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518</v>
      </c>
      <c r="B323" s="54" t="s">
        <v>519</v>
      </c>
      <c r="C323" s="31">
        <v>4301030232</v>
      </c>
      <c r="D323" s="564">
        <v>4607091388374</v>
      </c>
      <c r="E323" s="565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815" t="s">
        <v>520</v>
      </c>
      <c r="Q323" s="562"/>
      <c r="R323" s="562"/>
      <c r="S323" s="562"/>
      <c r="T323" s="563"/>
      <c r="U323" s="34"/>
      <c r="V323" s="34"/>
      <c r="W323" s="35" t="s">
        <v>69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517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521</v>
      </c>
      <c r="B324" s="54" t="s">
        <v>522</v>
      </c>
      <c r="C324" s="31">
        <v>4301032015</v>
      </c>
      <c r="D324" s="564">
        <v>4607091383102</v>
      </c>
      <c r="E324" s="565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76</v>
      </c>
      <c r="L324" s="32"/>
      <c r="M324" s="33" t="s">
        <v>97</v>
      </c>
      <c r="N324" s="33"/>
      <c r="O324" s="32">
        <v>180</v>
      </c>
      <c r="P324" s="74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69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523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524</v>
      </c>
      <c r="B325" s="54" t="s">
        <v>525</v>
      </c>
      <c r="C325" s="31">
        <v>4301030233</v>
      </c>
      <c r="D325" s="564">
        <v>4607091388404</v>
      </c>
      <c r="E325" s="565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76</v>
      </c>
      <c r="L325" s="32"/>
      <c r="M325" s="33" t="s">
        <v>97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69</v>
      </c>
      <c r="X325" s="557">
        <v>0</v>
      </c>
      <c r="Y325" s="558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517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568"/>
      <c r="B326" s="569"/>
      <c r="C326" s="569"/>
      <c r="D326" s="569"/>
      <c r="E326" s="569"/>
      <c r="F326" s="569"/>
      <c r="G326" s="569"/>
      <c r="H326" s="569"/>
      <c r="I326" s="569"/>
      <c r="J326" s="569"/>
      <c r="K326" s="569"/>
      <c r="L326" s="569"/>
      <c r="M326" s="569"/>
      <c r="N326" s="569"/>
      <c r="O326" s="570"/>
      <c r="P326" s="575" t="s">
        <v>71</v>
      </c>
      <c r="Q326" s="576"/>
      <c r="R326" s="576"/>
      <c r="S326" s="576"/>
      <c r="T326" s="576"/>
      <c r="U326" s="576"/>
      <c r="V326" s="577"/>
      <c r="W326" s="37" t="s">
        <v>72</v>
      </c>
      <c r="X326" s="559">
        <f>IFERROR(X322/H322,"0")+IFERROR(X323/H323,"0")+IFERROR(X324/H324,"0")+IFERROR(X325/H325,"0")</f>
        <v>0</v>
      </c>
      <c r="Y326" s="559">
        <f>IFERROR(Y322/H322,"0")+IFERROR(Y323/H323,"0")+IFERROR(Y324/H324,"0")+IFERROR(Y325/H325,"0")</f>
        <v>0</v>
      </c>
      <c r="Z326" s="559">
        <f>IFERROR(IF(Z322="",0,Z322),"0")+IFERROR(IF(Z323="",0,Z323),"0")+IFERROR(IF(Z324="",0,Z324),"0")+IFERROR(IF(Z325="",0,Z325),"0")</f>
        <v>0</v>
      </c>
      <c r="AA326" s="560"/>
      <c r="AB326" s="560"/>
      <c r="AC326" s="560"/>
    </row>
    <row r="327" spans="1:68" x14ac:dyDescent="0.2">
      <c r="A327" s="569"/>
      <c r="B327" s="569"/>
      <c r="C327" s="569"/>
      <c r="D327" s="569"/>
      <c r="E327" s="569"/>
      <c r="F327" s="569"/>
      <c r="G327" s="569"/>
      <c r="H327" s="569"/>
      <c r="I327" s="569"/>
      <c r="J327" s="569"/>
      <c r="K327" s="569"/>
      <c r="L327" s="569"/>
      <c r="M327" s="569"/>
      <c r="N327" s="569"/>
      <c r="O327" s="570"/>
      <c r="P327" s="575" t="s">
        <v>71</v>
      </c>
      <c r="Q327" s="576"/>
      <c r="R327" s="576"/>
      <c r="S327" s="576"/>
      <c r="T327" s="576"/>
      <c r="U327" s="576"/>
      <c r="V327" s="577"/>
      <c r="W327" s="37" t="s">
        <v>69</v>
      </c>
      <c r="X327" s="559">
        <f>IFERROR(SUM(X322:X325),"0")</f>
        <v>0</v>
      </c>
      <c r="Y327" s="559">
        <f>IFERROR(SUM(Y322:Y325),"0")</f>
        <v>0</v>
      </c>
      <c r="Z327" s="37"/>
      <c r="AA327" s="560"/>
      <c r="AB327" s="560"/>
      <c r="AC327" s="560"/>
    </row>
    <row r="328" spans="1:68" ht="14.25" customHeight="1" x14ac:dyDescent="0.25">
      <c r="A328" s="572" t="s">
        <v>526</v>
      </c>
      <c r="B328" s="569"/>
      <c r="C328" s="569"/>
      <c r="D328" s="569"/>
      <c r="E328" s="569"/>
      <c r="F328" s="569"/>
      <c r="G328" s="569"/>
      <c r="H328" s="569"/>
      <c r="I328" s="569"/>
      <c r="J328" s="569"/>
      <c r="K328" s="569"/>
      <c r="L328" s="569"/>
      <c r="M328" s="569"/>
      <c r="N328" s="569"/>
      <c r="O328" s="569"/>
      <c r="P328" s="569"/>
      <c r="Q328" s="569"/>
      <c r="R328" s="569"/>
      <c r="S328" s="569"/>
      <c r="T328" s="569"/>
      <c r="U328" s="569"/>
      <c r="V328" s="569"/>
      <c r="W328" s="569"/>
      <c r="X328" s="569"/>
      <c r="Y328" s="569"/>
      <c r="Z328" s="569"/>
      <c r="AA328" s="553"/>
      <c r="AB328" s="553"/>
      <c r="AC328" s="553"/>
    </row>
    <row r="329" spans="1:68" ht="16.5" customHeight="1" x14ac:dyDescent="0.25">
      <c r="A329" s="54" t="s">
        <v>527</v>
      </c>
      <c r="B329" s="54" t="s">
        <v>528</v>
      </c>
      <c r="C329" s="31">
        <v>4301180007</v>
      </c>
      <c r="D329" s="564">
        <v>4680115881808</v>
      </c>
      <c r="E329" s="565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76</v>
      </c>
      <c r="L329" s="32"/>
      <c r="M329" s="33" t="s">
        <v>529</v>
      </c>
      <c r="N329" s="33"/>
      <c r="O329" s="32">
        <v>730</v>
      </c>
      <c r="P329" s="6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69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530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531</v>
      </c>
      <c r="B330" s="54" t="s">
        <v>532</v>
      </c>
      <c r="C330" s="31">
        <v>4301180006</v>
      </c>
      <c r="D330" s="564">
        <v>4680115881822</v>
      </c>
      <c r="E330" s="565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76</v>
      </c>
      <c r="L330" s="32"/>
      <c r="M330" s="33" t="s">
        <v>529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69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530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533</v>
      </c>
      <c r="B331" s="54" t="s">
        <v>534</v>
      </c>
      <c r="C331" s="31">
        <v>4301180001</v>
      </c>
      <c r="D331" s="564">
        <v>4680115880016</v>
      </c>
      <c r="E331" s="565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76</v>
      </c>
      <c r="L331" s="32"/>
      <c r="M331" s="33" t="s">
        <v>529</v>
      </c>
      <c r="N331" s="33"/>
      <c r="O331" s="32">
        <v>730</v>
      </c>
      <c r="P331" s="6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69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530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568"/>
      <c r="B332" s="569"/>
      <c r="C332" s="569"/>
      <c r="D332" s="569"/>
      <c r="E332" s="569"/>
      <c r="F332" s="569"/>
      <c r="G332" s="569"/>
      <c r="H332" s="569"/>
      <c r="I332" s="569"/>
      <c r="J332" s="569"/>
      <c r="K332" s="569"/>
      <c r="L332" s="569"/>
      <c r="M332" s="569"/>
      <c r="N332" s="569"/>
      <c r="O332" s="570"/>
      <c r="P332" s="575" t="s">
        <v>71</v>
      </c>
      <c r="Q332" s="576"/>
      <c r="R332" s="576"/>
      <c r="S332" s="576"/>
      <c r="T332" s="576"/>
      <c r="U332" s="576"/>
      <c r="V332" s="577"/>
      <c r="W332" s="37" t="s">
        <v>72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x14ac:dyDescent="0.2">
      <c r="A333" s="569"/>
      <c r="B333" s="569"/>
      <c r="C333" s="569"/>
      <c r="D333" s="569"/>
      <c r="E333" s="569"/>
      <c r="F333" s="569"/>
      <c r="G333" s="569"/>
      <c r="H333" s="569"/>
      <c r="I333" s="569"/>
      <c r="J333" s="569"/>
      <c r="K333" s="569"/>
      <c r="L333" s="569"/>
      <c r="M333" s="569"/>
      <c r="N333" s="569"/>
      <c r="O333" s="570"/>
      <c r="P333" s="575" t="s">
        <v>71</v>
      </c>
      <c r="Q333" s="576"/>
      <c r="R333" s="576"/>
      <c r="S333" s="576"/>
      <c r="T333" s="576"/>
      <c r="U333" s="576"/>
      <c r="V333" s="577"/>
      <c r="W333" s="37" t="s">
        <v>69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customHeight="1" x14ac:dyDescent="0.25">
      <c r="A334" s="580" t="s">
        <v>535</v>
      </c>
      <c r="B334" s="569"/>
      <c r="C334" s="569"/>
      <c r="D334" s="569"/>
      <c r="E334" s="569"/>
      <c r="F334" s="569"/>
      <c r="G334" s="569"/>
      <c r="H334" s="569"/>
      <c r="I334" s="569"/>
      <c r="J334" s="569"/>
      <c r="K334" s="569"/>
      <c r="L334" s="569"/>
      <c r="M334" s="569"/>
      <c r="N334" s="569"/>
      <c r="O334" s="569"/>
      <c r="P334" s="569"/>
      <c r="Q334" s="569"/>
      <c r="R334" s="569"/>
      <c r="S334" s="569"/>
      <c r="T334" s="569"/>
      <c r="U334" s="569"/>
      <c r="V334" s="569"/>
      <c r="W334" s="569"/>
      <c r="X334" s="569"/>
      <c r="Y334" s="569"/>
      <c r="Z334" s="569"/>
      <c r="AA334" s="552"/>
      <c r="AB334" s="552"/>
      <c r="AC334" s="552"/>
    </row>
    <row r="335" spans="1:68" ht="14.25" customHeight="1" x14ac:dyDescent="0.25">
      <c r="A335" s="572" t="s">
        <v>73</v>
      </c>
      <c r="B335" s="569"/>
      <c r="C335" s="569"/>
      <c r="D335" s="569"/>
      <c r="E335" s="569"/>
      <c r="F335" s="569"/>
      <c r="G335" s="569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  <c r="U335" s="569"/>
      <c r="V335" s="569"/>
      <c r="W335" s="569"/>
      <c r="X335" s="569"/>
      <c r="Y335" s="569"/>
      <c r="Z335" s="569"/>
      <c r="AA335" s="553"/>
      <c r="AB335" s="553"/>
      <c r="AC335" s="553"/>
    </row>
    <row r="336" spans="1:68" ht="27" customHeight="1" x14ac:dyDescent="0.25">
      <c r="A336" s="54" t="s">
        <v>536</v>
      </c>
      <c r="B336" s="54" t="s">
        <v>537</v>
      </c>
      <c r="C336" s="31">
        <v>4301051489</v>
      </c>
      <c r="D336" s="564">
        <v>4607091387919</v>
      </c>
      <c r="E336" s="565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69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538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539</v>
      </c>
      <c r="B337" s="54" t="s">
        <v>540</v>
      </c>
      <c r="C337" s="31">
        <v>4301051461</v>
      </c>
      <c r="D337" s="564">
        <v>4680115883604</v>
      </c>
      <c r="E337" s="565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45</v>
      </c>
      <c r="P337" s="64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69</v>
      </c>
      <c r="X337" s="557">
        <v>700</v>
      </c>
      <c r="Y337" s="558">
        <f>IFERROR(IF(X337="",0,CEILING((X337/$H337),1)*$H337),"")</f>
        <v>701.4</v>
      </c>
      <c r="Z337" s="36">
        <f>IFERROR(IF(Y337=0,"",ROUNDUP(Y337/H337,0)*0.00651),"")</f>
        <v>2.1743399999999999</v>
      </c>
      <c r="AA337" s="56"/>
      <c r="AB337" s="57"/>
      <c r="AC337" s="387" t="s">
        <v>541</v>
      </c>
      <c r="AG337" s="64"/>
      <c r="AJ337" s="68"/>
      <c r="AK337" s="68">
        <v>0</v>
      </c>
      <c r="BB337" s="388" t="s">
        <v>1</v>
      </c>
      <c r="BM337" s="64">
        <f>IFERROR(X337*I337/H337,"0")</f>
        <v>783.99999999999989</v>
      </c>
      <c r="BN337" s="64">
        <f>IFERROR(Y337*I337/H337,"0")</f>
        <v>785.56799999999987</v>
      </c>
      <c r="BO337" s="64">
        <f>IFERROR(1/J337*(X337/H337),"0")</f>
        <v>1.8315018315018314</v>
      </c>
      <c r="BP337" s="64">
        <f>IFERROR(1/J337*(Y337/H337),"0")</f>
        <v>1.8351648351648353</v>
      </c>
    </row>
    <row r="338" spans="1:68" ht="27" customHeight="1" x14ac:dyDescent="0.25">
      <c r="A338" s="54" t="s">
        <v>542</v>
      </c>
      <c r="B338" s="54" t="s">
        <v>543</v>
      </c>
      <c r="C338" s="31">
        <v>4301051864</v>
      </c>
      <c r="D338" s="564">
        <v>4680115883567</v>
      </c>
      <c r="E338" s="565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76</v>
      </c>
      <c r="L338" s="32"/>
      <c r="M338" s="33" t="s">
        <v>92</v>
      </c>
      <c r="N338" s="33"/>
      <c r="O338" s="32">
        <v>40</v>
      </c>
      <c r="P338" s="8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69</v>
      </c>
      <c r="X338" s="557">
        <v>350</v>
      </c>
      <c r="Y338" s="558">
        <f>IFERROR(IF(X338="",0,CEILING((X338/$H338),1)*$H338),"")</f>
        <v>350.7</v>
      </c>
      <c r="Z338" s="36">
        <f>IFERROR(IF(Y338=0,"",ROUNDUP(Y338/H338,0)*0.00651),"")</f>
        <v>1.08717</v>
      </c>
      <c r="AA338" s="56"/>
      <c r="AB338" s="57"/>
      <c r="AC338" s="389" t="s">
        <v>544</v>
      </c>
      <c r="AG338" s="64"/>
      <c r="AJ338" s="68"/>
      <c r="AK338" s="68">
        <v>0</v>
      </c>
      <c r="BB338" s="390" t="s">
        <v>1</v>
      </c>
      <c r="BM338" s="64">
        <f>IFERROR(X338*I338/H338,"0")</f>
        <v>390</v>
      </c>
      <c r="BN338" s="64">
        <f>IFERROR(Y338*I338/H338,"0")</f>
        <v>390.78</v>
      </c>
      <c r="BO338" s="64">
        <f>IFERROR(1/J338*(X338/H338),"0")</f>
        <v>0.91575091575091572</v>
      </c>
      <c r="BP338" s="64">
        <f>IFERROR(1/J338*(Y338/H338),"0")</f>
        <v>0.91758241758241765</v>
      </c>
    </row>
    <row r="339" spans="1:68" x14ac:dyDescent="0.2">
      <c r="A339" s="568"/>
      <c r="B339" s="569"/>
      <c r="C339" s="569"/>
      <c r="D339" s="569"/>
      <c r="E339" s="569"/>
      <c r="F339" s="569"/>
      <c r="G339" s="569"/>
      <c r="H339" s="569"/>
      <c r="I339" s="569"/>
      <c r="J339" s="569"/>
      <c r="K339" s="569"/>
      <c r="L339" s="569"/>
      <c r="M339" s="569"/>
      <c r="N339" s="569"/>
      <c r="O339" s="570"/>
      <c r="P339" s="575" t="s">
        <v>71</v>
      </c>
      <c r="Q339" s="576"/>
      <c r="R339" s="576"/>
      <c r="S339" s="576"/>
      <c r="T339" s="576"/>
      <c r="U339" s="576"/>
      <c r="V339" s="577"/>
      <c r="W339" s="37" t="s">
        <v>72</v>
      </c>
      <c r="X339" s="559">
        <f>IFERROR(X336/H336,"0")+IFERROR(X337/H337,"0")+IFERROR(X338/H338,"0")</f>
        <v>500</v>
      </c>
      <c r="Y339" s="559">
        <f>IFERROR(Y336/H336,"0")+IFERROR(Y337/H337,"0")+IFERROR(Y338/H338,"0")</f>
        <v>501</v>
      </c>
      <c r="Z339" s="559">
        <f>IFERROR(IF(Z336="",0,Z336),"0")+IFERROR(IF(Z337="",0,Z337),"0")+IFERROR(IF(Z338="",0,Z338),"0")</f>
        <v>3.2615099999999999</v>
      </c>
      <c r="AA339" s="560"/>
      <c r="AB339" s="560"/>
      <c r="AC339" s="560"/>
    </row>
    <row r="340" spans="1:68" x14ac:dyDescent="0.2">
      <c r="A340" s="569"/>
      <c r="B340" s="569"/>
      <c r="C340" s="569"/>
      <c r="D340" s="569"/>
      <c r="E340" s="569"/>
      <c r="F340" s="569"/>
      <c r="G340" s="569"/>
      <c r="H340" s="569"/>
      <c r="I340" s="569"/>
      <c r="J340" s="569"/>
      <c r="K340" s="569"/>
      <c r="L340" s="569"/>
      <c r="M340" s="569"/>
      <c r="N340" s="569"/>
      <c r="O340" s="570"/>
      <c r="P340" s="575" t="s">
        <v>71</v>
      </c>
      <c r="Q340" s="576"/>
      <c r="R340" s="576"/>
      <c r="S340" s="576"/>
      <c r="T340" s="576"/>
      <c r="U340" s="576"/>
      <c r="V340" s="577"/>
      <c r="W340" s="37" t="s">
        <v>69</v>
      </c>
      <c r="X340" s="559">
        <f>IFERROR(SUM(X336:X338),"0")</f>
        <v>1050</v>
      </c>
      <c r="Y340" s="559">
        <f>IFERROR(SUM(Y336:Y338),"0")</f>
        <v>1052.0999999999999</v>
      </c>
      <c r="Z340" s="37"/>
      <c r="AA340" s="560"/>
      <c r="AB340" s="560"/>
      <c r="AC340" s="560"/>
    </row>
    <row r="341" spans="1:68" ht="27.75" customHeight="1" x14ac:dyDescent="0.2">
      <c r="A341" s="646" t="s">
        <v>545</v>
      </c>
      <c r="B341" s="647"/>
      <c r="C341" s="647"/>
      <c r="D341" s="647"/>
      <c r="E341" s="647"/>
      <c r="F341" s="647"/>
      <c r="G341" s="647"/>
      <c r="H341" s="647"/>
      <c r="I341" s="647"/>
      <c r="J341" s="647"/>
      <c r="K341" s="647"/>
      <c r="L341" s="647"/>
      <c r="M341" s="647"/>
      <c r="N341" s="647"/>
      <c r="O341" s="647"/>
      <c r="P341" s="647"/>
      <c r="Q341" s="647"/>
      <c r="R341" s="647"/>
      <c r="S341" s="647"/>
      <c r="T341" s="647"/>
      <c r="U341" s="647"/>
      <c r="V341" s="647"/>
      <c r="W341" s="647"/>
      <c r="X341" s="647"/>
      <c r="Y341" s="647"/>
      <c r="Z341" s="647"/>
      <c r="AA341" s="48"/>
      <c r="AB341" s="48"/>
      <c r="AC341" s="48"/>
    </row>
    <row r="342" spans="1:68" ht="16.5" customHeight="1" x14ac:dyDescent="0.25">
      <c r="A342" s="580" t="s">
        <v>546</v>
      </c>
      <c r="B342" s="569"/>
      <c r="C342" s="569"/>
      <c r="D342" s="569"/>
      <c r="E342" s="569"/>
      <c r="F342" s="569"/>
      <c r="G342" s="569"/>
      <c r="H342" s="569"/>
      <c r="I342" s="569"/>
      <c r="J342" s="569"/>
      <c r="K342" s="569"/>
      <c r="L342" s="569"/>
      <c r="M342" s="569"/>
      <c r="N342" s="569"/>
      <c r="O342" s="569"/>
      <c r="P342" s="569"/>
      <c r="Q342" s="569"/>
      <c r="R342" s="569"/>
      <c r="S342" s="569"/>
      <c r="T342" s="569"/>
      <c r="U342" s="569"/>
      <c r="V342" s="569"/>
      <c r="W342" s="569"/>
      <c r="X342" s="569"/>
      <c r="Y342" s="569"/>
      <c r="Z342" s="569"/>
      <c r="AA342" s="552"/>
      <c r="AB342" s="552"/>
      <c r="AC342" s="552"/>
    </row>
    <row r="343" spans="1:68" ht="14.25" customHeight="1" x14ac:dyDescent="0.25">
      <c r="A343" s="572" t="s">
        <v>102</v>
      </c>
      <c r="B343" s="569"/>
      <c r="C343" s="569"/>
      <c r="D343" s="569"/>
      <c r="E343" s="569"/>
      <c r="F343" s="569"/>
      <c r="G343" s="569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  <c r="U343" s="569"/>
      <c r="V343" s="569"/>
      <c r="W343" s="569"/>
      <c r="X343" s="569"/>
      <c r="Y343" s="569"/>
      <c r="Z343" s="569"/>
      <c r="AA343" s="553"/>
      <c r="AB343" s="553"/>
      <c r="AC343" s="553"/>
    </row>
    <row r="344" spans="1:68" ht="37.5" customHeight="1" x14ac:dyDescent="0.25">
      <c r="A344" s="54" t="s">
        <v>547</v>
      </c>
      <c r="B344" s="54" t="s">
        <v>548</v>
      </c>
      <c r="C344" s="31">
        <v>4301011869</v>
      </c>
      <c r="D344" s="564">
        <v>4680115884847</v>
      </c>
      <c r="E344" s="565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105</v>
      </c>
      <c r="L344" s="32" t="s">
        <v>111</v>
      </c>
      <c r="M344" s="33" t="s">
        <v>68</v>
      </c>
      <c r="N344" s="33"/>
      <c r="O344" s="32">
        <v>60</v>
      </c>
      <c r="P344" s="85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69</v>
      </c>
      <c r="X344" s="557">
        <v>1700</v>
      </c>
      <c r="Y344" s="558">
        <f t="shared" ref="Y344:Y350" si="47">IFERROR(IF(X344="",0,CEILING((X344/$H344),1)*$H344),"")</f>
        <v>1710</v>
      </c>
      <c r="Z344" s="36">
        <f>IFERROR(IF(Y344=0,"",ROUNDUP(Y344/H344,0)*0.02175),"")</f>
        <v>2.4794999999999998</v>
      </c>
      <c r="AA344" s="56"/>
      <c r="AB344" s="57"/>
      <c r="AC344" s="391" t="s">
        <v>549</v>
      </c>
      <c r="AG344" s="64"/>
      <c r="AJ344" s="68" t="s">
        <v>112</v>
      </c>
      <c r="AK344" s="68">
        <v>720</v>
      </c>
      <c r="BB344" s="392" t="s">
        <v>1</v>
      </c>
      <c r="BM344" s="64">
        <f t="shared" ref="BM344:BM350" si="48">IFERROR(X344*I344/H344,"0")</f>
        <v>1754.4</v>
      </c>
      <c r="BN344" s="64">
        <f t="shared" ref="BN344:BN350" si="49">IFERROR(Y344*I344/H344,"0")</f>
        <v>1764.72</v>
      </c>
      <c r="BO344" s="64">
        <f t="shared" ref="BO344:BO350" si="50">IFERROR(1/J344*(X344/H344),"0")</f>
        <v>2.3611111111111107</v>
      </c>
      <c r="BP344" s="64">
        <f t="shared" ref="BP344:BP350" si="51">IFERROR(1/J344*(Y344/H344),"0")</f>
        <v>2.375</v>
      </c>
    </row>
    <row r="345" spans="1:68" ht="27" customHeight="1" x14ac:dyDescent="0.25">
      <c r="A345" s="54" t="s">
        <v>550</v>
      </c>
      <c r="B345" s="54" t="s">
        <v>551</v>
      </c>
      <c r="C345" s="31">
        <v>4301011870</v>
      </c>
      <c r="D345" s="564">
        <v>4680115884854</v>
      </c>
      <c r="E345" s="565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105</v>
      </c>
      <c r="L345" s="32" t="s">
        <v>111</v>
      </c>
      <c r="M345" s="33" t="s">
        <v>68</v>
      </c>
      <c r="N345" s="33"/>
      <c r="O345" s="32">
        <v>60</v>
      </c>
      <c r="P345" s="78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69</v>
      </c>
      <c r="X345" s="557">
        <v>1000</v>
      </c>
      <c r="Y345" s="558">
        <f t="shared" si="47"/>
        <v>1005</v>
      </c>
      <c r="Z345" s="36">
        <f>IFERROR(IF(Y345=0,"",ROUNDUP(Y345/H345,0)*0.02175),"")</f>
        <v>1.4572499999999999</v>
      </c>
      <c r="AA345" s="56"/>
      <c r="AB345" s="57"/>
      <c r="AC345" s="393" t="s">
        <v>552</v>
      </c>
      <c r="AG345" s="64"/>
      <c r="AJ345" s="68" t="s">
        <v>112</v>
      </c>
      <c r="AK345" s="68">
        <v>720</v>
      </c>
      <c r="BB345" s="394" t="s">
        <v>1</v>
      </c>
      <c r="BM345" s="64">
        <f t="shared" si="48"/>
        <v>1032</v>
      </c>
      <c r="BN345" s="64">
        <f t="shared" si="49"/>
        <v>1037.1600000000001</v>
      </c>
      <c r="BO345" s="64">
        <f t="shared" si="50"/>
        <v>1.3888888888888888</v>
      </c>
      <c r="BP345" s="64">
        <f t="shared" si="51"/>
        <v>1.3958333333333333</v>
      </c>
    </row>
    <row r="346" spans="1:68" ht="27" customHeight="1" x14ac:dyDescent="0.25">
      <c r="A346" s="54" t="s">
        <v>553</v>
      </c>
      <c r="B346" s="54" t="s">
        <v>554</v>
      </c>
      <c r="C346" s="31">
        <v>4301011832</v>
      </c>
      <c r="D346" s="564">
        <v>4607091383997</v>
      </c>
      <c r="E346" s="565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69</v>
      </c>
      <c r="X346" s="557">
        <v>400</v>
      </c>
      <c r="Y346" s="558">
        <f t="shared" si="47"/>
        <v>405</v>
      </c>
      <c r="Z346" s="36">
        <f>IFERROR(IF(Y346=0,"",ROUNDUP(Y346/H346,0)*0.02175),"")</f>
        <v>0.58724999999999994</v>
      </c>
      <c r="AA346" s="56"/>
      <c r="AB346" s="57"/>
      <c r="AC346" s="395" t="s">
        <v>555</v>
      </c>
      <c r="AG346" s="64"/>
      <c r="AJ346" s="68"/>
      <c r="AK346" s="68">
        <v>0</v>
      </c>
      <c r="BB346" s="396" t="s">
        <v>1</v>
      </c>
      <c r="BM346" s="64">
        <f t="shared" si="48"/>
        <v>412.8</v>
      </c>
      <c r="BN346" s="64">
        <f t="shared" si="49"/>
        <v>417.96000000000004</v>
      </c>
      <c r="BO346" s="64">
        <f t="shared" si="50"/>
        <v>0.55555555555555558</v>
      </c>
      <c r="BP346" s="64">
        <f t="shared" si="51"/>
        <v>0.5625</v>
      </c>
    </row>
    <row r="347" spans="1:68" ht="37.5" customHeight="1" x14ac:dyDescent="0.25">
      <c r="A347" s="54" t="s">
        <v>556</v>
      </c>
      <c r="B347" s="54" t="s">
        <v>557</v>
      </c>
      <c r="C347" s="31">
        <v>4301011867</v>
      </c>
      <c r="D347" s="564">
        <v>4680115884830</v>
      </c>
      <c r="E347" s="565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105</v>
      </c>
      <c r="L347" s="32" t="s">
        <v>111</v>
      </c>
      <c r="M347" s="33" t="s">
        <v>68</v>
      </c>
      <c r="N347" s="33"/>
      <c r="O347" s="32">
        <v>60</v>
      </c>
      <c r="P347" s="83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69</v>
      </c>
      <c r="X347" s="557">
        <v>1000</v>
      </c>
      <c r="Y347" s="558">
        <f t="shared" si="47"/>
        <v>1005</v>
      </c>
      <c r="Z347" s="36">
        <f>IFERROR(IF(Y347=0,"",ROUNDUP(Y347/H347,0)*0.02175),"")</f>
        <v>1.4572499999999999</v>
      </c>
      <c r="AA347" s="56"/>
      <c r="AB347" s="57"/>
      <c r="AC347" s="397" t="s">
        <v>558</v>
      </c>
      <c r="AG347" s="64"/>
      <c r="AJ347" s="68" t="s">
        <v>112</v>
      </c>
      <c r="AK347" s="68">
        <v>720</v>
      </c>
      <c r="BB347" s="398" t="s">
        <v>1</v>
      </c>
      <c r="BM347" s="64">
        <f t="shared" si="48"/>
        <v>1032</v>
      </c>
      <c r="BN347" s="64">
        <f t="shared" si="49"/>
        <v>1037.1600000000001</v>
      </c>
      <c r="BO347" s="64">
        <f t="shared" si="50"/>
        <v>1.3888888888888888</v>
      </c>
      <c r="BP347" s="64">
        <f t="shared" si="51"/>
        <v>1.3958333333333333</v>
      </c>
    </row>
    <row r="348" spans="1:68" ht="27" customHeight="1" x14ac:dyDescent="0.25">
      <c r="A348" s="54" t="s">
        <v>559</v>
      </c>
      <c r="B348" s="54" t="s">
        <v>560</v>
      </c>
      <c r="C348" s="31">
        <v>4301011433</v>
      </c>
      <c r="D348" s="564">
        <v>4680115882638</v>
      </c>
      <c r="E348" s="565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1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69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561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562</v>
      </c>
      <c r="B349" s="54" t="s">
        <v>563</v>
      </c>
      <c r="C349" s="31">
        <v>4301011952</v>
      </c>
      <c r="D349" s="564">
        <v>4680115884922</v>
      </c>
      <c r="E349" s="565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110</v>
      </c>
      <c r="L349" s="32"/>
      <c r="M349" s="33" t="s">
        <v>68</v>
      </c>
      <c r="N349" s="33"/>
      <c r="O349" s="32">
        <v>60</v>
      </c>
      <c r="P349" s="84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69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552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customHeight="1" x14ac:dyDescent="0.25">
      <c r="A350" s="54" t="s">
        <v>564</v>
      </c>
      <c r="B350" s="54" t="s">
        <v>565</v>
      </c>
      <c r="C350" s="31">
        <v>4301011868</v>
      </c>
      <c r="D350" s="564">
        <v>4680115884861</v>
      </c>
      <c r="E350" s="565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110</v>
      </c>
      <c r="L350" s="32"/>
      <c r="M350" s="33" t="s">
        <v>68</v>
      </c>
      <c r="N350" s="33"/>
      <c r="O350" s="32">
        <v>60</v>
      </c>
      <c r="P350" s="67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69</v>
      </c>
      <c r="X350" s="557">
        <v>10</v>
      </c>
      <c r="Y350" s="558">
        <f t="shared" si="47"/>
        <v>10</v>
      </c>
      <c r="Z350" s="36">
        <f>IFERROR(IF(Y350=0,"",ROUNDUP(Y350/H350,0)*0.00902),"")</f>
        <v>1.804E-2</v>
      </c>
      <c r="AA350" s="56"/>
      <c r="AB350" s="57"/>
      <c r="AC350" s="403" t="s">
        <v>558</v>
      </c>
      <c r="AG350" s="64"/>
      <c r="AJ350" s="68"/>
      <c r="AK350" s="68">
        <v>0</v>
      </c>
      <c r="BB350" s="404" t="s">
        <v>1</v>
      </c>
      <c r="BM350" s="64">
        <f t="shared" si="48"/>
        <v>10.42</v>
      </c>
      <c r="BN350" s="64">
        <f t="shared" si="49"/>
        <v>10.42</v>
      </c>
      <c r="BO350" s="64">
        <f t="shared" si="50"/>
        <v>1.5151515151515152E-2</v>
      </c>
      <c r="BP350" s="64">
        <f t="shared" si="51"/>
        <v>1.5151515151515152E-2</v>
      </c>
    </row>
    <row r="351" spans="1:68" x14ac:dyDescent="0.2">
      <c r="A351" s="568"/>
      <c r="B351" s="569"/>
      <c r="C351" s="569"/>
      <c r="D351" s="569"/>
      <c r="E351" s="569"/>
      <c r="F351" s="569"/>
      <c r="G351" s="569"/>
      <c r="H351" s="569"/>
      <c r="I351" s="569"/>
      <c r="J351" s="569"/>
      <c r="K351" s="569"/>
      <c r="L351" s="569"/>
      <c r="M351" s="569"/>
      <c r="N351" s="569"/>
      <c r="O351" s="570"/>
      <c r="P351" s="575" t="s">
        <v>71</v>
      </c>
      <c r="Q351" s="576"/>
      <c r="R351" s="576"/>
      <c r="S351" s="576"/>
      <c r="T351" s="576"/>
      <c r="U351" s="576"/>
      <c r="V351" s="577"/>
      <c r="W351" s="37" t="s">
        <v>72</v>
      </c>
      <c r="X351" s="559">
        <f>IFERROR(X344/H344,"0")+IFERROR(X345/H345,"0")+IFERROR(X346/H346,"0")+IFERROR(X347/H347,"0")+IFERROR(X348/H348,"0")+IFERROR(X349/H349,"0")+IFERROR(X350/H350,"0")</f>
        <v>275.33333333333331</v>
      </c>
      <c r="Y351" s="559">
        <f>IFERROR(Y344/H344,"0")+IFERROR(Y345/H345,"0")+IFERROR(Y346/H346,"0")+IFERROR(Y347/H347,"0")+IFERROR(Y348/H348,"0")+IFERROR(Y349/H349,"0")+IFERROR(Y350/H350,"0")</f>
        <v>277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5.9992900000000002</v>
      </c>
      <c r="AA351" s="560"/>
      <c r="AB351" s="560"/>
      <c r="AC351" s="560"/>
    </row>
    <row r="352" spans="1:68" x14ac:dyDescent="0.2">
      <c r="A352" s="569"/>
      <c r="B352" s="569"/>
      <c r="C352" s="569"/>
      <c r="D352" s="569"/>
      <c r="E352" s="569"/>
      <c r="F352" s="569"/>
      <c r="G352" s="569"/>
      <c r="H352" s="569"/>
      <c r="I352" s="569"/>
      <c r="J352" s="569"/>
      <c r="K352" s="569"/>
      <c r="L352" s="569"/>
      <c r="M352" s="569"/>
      <c r="N352" s="569"/>
      <c r="O352" s="570"/>
      <c r="P352" s="575" t="s">
        <v>71</v>
      </c>
      <c r="Q352" s="576"/>
      <c r="R352" s="576"/>
      <c r="S352" s="576"/>
      <c r="T352" s="576"/>
      <c r="U352" s="576"/>
      <c r="V352" s="577"/>
      <c r="W352" s="37" t="s">
        <v>69</v>
      </c>
      <c r="X352" s="559">
        <f>IFERROR(SUM(X344:X350),"0")</f>
        <v>4110</v>
      </c>
      <c r="Y352" s="559">
        <f>IFERROR(SUM(Y344:Y350),"0")</f>
        <v>4135</v>
      </c>
      <c r="Z352" s="37"/>
      <c r="AA352" s="560"/>
      <c r="AB352" s="560"/>
      <c r="AC352" s="560"/>
    </row>
    <row r="353" spans="1:68" ht="14.25" customHeight="1" x14ac:dyDescent="0.25">
      <c r="A353" s="572" t="s">
        <v>136</v>
      </c>
      <c r="B353" s="569"/>
      <c r="C353" s="569"/>
      <c r="D353" s="569"/>
      <c r="E353" s="569"/>
      <c r="F353" s="569"/>
      <c r="G353" s="569"/>
      <c r="H353" s="569"/>
      <c r="I353" s="569"/>
      <c r="J353" s="569"/>
      <c r="K353" s="569"/>
      <c r="L353" s="569"/>
      <c r="M353" s="569"/>
      <c r="N353" s="569"/>
      <c r="O353" s="569"/>
      <c r="P353" s="569"/>
      <c r="Q353" s="569"/>
      <c r="R353" s="569"/>
      <c r="S353" s="569"/>
      <c r="T353" s="569"/>
      <c r="U353" s="569"/>
      <c r="V353" s="569"/>
      <c r="W353" s="569"/>
      <c r="X353" s="569"/>
      <c r="Y353" s="569"/>
      <c r="Z353" s="569"/>
      <c r="AA353" s="553"/>
      <c r="AB353" s="553"/>
      <c r="AC353" s="553"/>
    </row>
    <row r="354" spans="1:68" ht="27" customHeight="1" x14ac:dyDescent="0.25">
      <c r="A354" s="54" t="s">
        <v>566</v>
      </c>
      <c r="B354" s="54" t="s">
        <v>567</v>
      </c>
      <c r="C354" s="31">
        <v>4301020178</v>
      </c>
      <c r="D354" s="564">
        <v>4607091383980</v>
      </c>
      <c r="E354" s="565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105</v>
      </c>
      <c r="L354" s="32" t="s">
        <v>111</v>
      </c>
      <c r="M354" s="33" t="s">
        <v>106</v>
      </c>
      <c r="N354" s="33"/>
      <c r="O354" s="32">
        <v>50</v>
      </c>
      <c r="P354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69</v>
      </c>
      <c r="X354" s="557">
        <v>1000</v>
      </c>
      <c r="Y354" s="558">
        <f>IFERROR(IF(X354="",0,CEILING((X354/$H354),1)*$H354),"")</f>
        <v>1005</v>
      </c>
      <c r="Z354" s="36">
        <f>IFERROR(IF(Y354=0,"",ROUNDUP(Y354/H354,0)*0.02175),"")</f>
        <v>1.4572499999999999</v>
      </c>
      <c r="AA354" s="56"/>
      <c r="AB354" s="57"/>
      <c r="AC354" s="405" t="s">
        <v>568</v>
      </c>
      <c r="AG354" s="64"/>
      <c r="AJ354" s="68" t="s">
        <v>112</v>
      </c>
      <c r="AK354" s="68">
        <v>720</v>
      </c>
      <c r="BB354" s="406" t="s">
        <v>1</v>
      </c>
      <c r="BM354" s="64">
        <f>IFERROR(X354*I354/H354,"0")</f>
        <v>1032</v>
      </c>
      <c r="BN354" s="64">
        <f>IFERROR(Y354*I354/H354,"0")</f>
        <v>1037.1600000000001</v>
      </c>
      <c r="BO354" s="64">
        <f>IFERROR(1/J354*(X354/H354),"0")</f>
        <v>1.3888888888888888</v>
      </c>
      <c r="BP354" s="64">
        <f>IFERROR(1/J354*(Y354/H354),"0")</f>
        <v>1.3958333333333333</v>
      </c>
    </row>
    <row r="355" spans="1:68" ht="16.5" customHeight="1" x14ac:dyDescent="0.25">
      <c r="A355" s="54" t="s">
        <v>569</v>
      </c>
      <c r="B355" s="54" t="s">
        <v>570</v>
      </c>
      <c r="C355" s="31">
        <v>4301020179</v>
      </c>
      <c r="D355" s="564">
        <v>4607091384178</v>
      </c>
      <c r="E355" s="565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69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568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8"/>
      <c r="B356" s="569"/>
      <c r="C356" s="569"/>
      <c r="D356" s="569"/>
      <c r="E356" s="569"/>
      <c r="F356" s="569"/>
      <c r="G356" s="569"/>
      <c r="H356" s="569"/>
      <c r="I356" s="569"/>
      <c r="J356" s="569"/>
      <c r="K356" s="569"/>
      <c r="L356" s="569"/>
      <c r="M356" s="569"/>
      <c r="N356" s="569"/>
      <c r="O356" s="570"/>
      <c r="P356" s="575" t="s">
        <v>71</v>
      </c>
      <c r="Q356" s="576"/>
      <c r="R356" s="576"/>
      <c r="S356" s="576"/>
      <c r="T356" s="576"/>
      <c r="U356" s="576"/>
      <c r="V356" s="577"/>
      <c r="W356" s="37" t="s">
        <v>72</v>
      </c>
      <c r="X356" s="559">
        <f>IFERROR(X354/H354,"0")+IFERROR(X355/H355,"0")</f>
        <v>66.666666666666671</v>
      </c>
      <c r="Y356" s="559">
        <f>IFERROR(Y354/H354,"0")+IFERROR(Y355/H355,"0")</f>
        <v>67</v>
      </c>
      <c r="Z356" s="559">
        <f>IFERROR(IF(Z354="",0,Z354),"0")+IFERROR(IF(Z355="",0,Z355),"0")</f>
        <v>1.4572499999999999</v>
      </c>
      <c r="AA356" s="560"/>
      <c r="AB356" s="560"/>
      <c r="AC356" s="560"/>
    </row>
    <row r="357" spans="1:68" x14ac:dyDescent="0.2">
      <c r="A357" s="569"/>
      <c r="B357" s="569"/>
      <c r="C357" s="569"/>
      <c r="D357" s="569"/>
      <c r="E357" s="569"/>
      <c r="F357" s="569"/>
      <c r="G357" s="569"/>
      <c r="H357" s="569"/>
      <c r="I357" s="569"/>
      <c r="J357" s="569"/>
      <c r="K357" s="569"/>
      <c r="L357" s="569"/>
      <c r="M357" s="569"/>
      <c r="N357" s="569"/>
      <c r="O357" s="570"/>
      <c r="P357" s="575" t="s">
        <v>71</v>
      </c>
      <c r="Q357" s="576"/>
      <c r="R357" s="576"/>
      <c r="S357" s="576"/>
      <c r="T357" s="576"/>
      <c r="U357" s="576"/>
      <c r="V357" s="577"/>
      <c r="W357" s="37" t="s">
        <v>69</v>
      </c>
      <c r="X357" s="559">
        <f>IFERROR(SUM(X354:X355),"0")</f>
        <v>1000</v>
      </c>
      <c r="Y357" s="559">
        <f>IFERROR(SUM(Y354:Y355),"0")</f>
        <v>1005</v>
      </c>
      <c r="Z357" s="37"/>
      <c r="AA357" s="560"/>
      <c r="AB357" s="560"/>
      <c r="AC357" s="560"/>
    </row>
    <row r="358" spans="1:68" ht="14.25" customHeight="1" x14ac:dyDescent="0.25">
      <c r="A358" s="572" t="s">
        <v>73</v>
      </c>
      <c r="B358" s="569"/>
      <c r="C358" s="569"/>
      <c r="D358" s="569"/>
      <c r="E358" s="569"/>
      <c r="F358" s="569"/>
      <c r="G358" s="569"/>
      <c r="H358" s="569"/>
      <c r="I358" s="569"/>
      <c r="J358" s="569"/>
      <c r="K358" s="569"/>
      <c r="L358" s="569"/>
      <c r="M358" s="569"/>
      <c r="N358" s="569"/>
      <c r="O358" s="569"/>
      <c r="P358" s="569"/>
      <c r="Q358" s="569"/>
      <c r="R358" s="569"/>
      <c r="S358" s="569"/>
      <c r="T358" s="569"/>
      <c r="U358" s="569"/>
      <c r="V358" s="569"/>
      <c r="W358" s="569"/>
      <c r="X358" s="569"/>
      <c r="Y358" s="569"/>
      <c r="Z358" s="569"/>
      <c r="AA358" s="553"/>
      <c r="AB358" s="553"/>
      <c r="AC358" s="553"/>
    </row>
    <row r="359" spans="1:68" ht="27" customHeight="1" x14ac:dyDescent="0.25">
      <c r="A359" s="54" t="s">
        <v>571</v>
      </c>
      <c r="B359" s="54" t="s">
        <v>572</v>
      </c>
      <c r="C359" s="31">
        <v>4301051903</v>
      </c>
      <c r="D359" s="564">
        <v>4607091383928</v>
      </c>
      <c r="E359" s="565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105</v>
      </c>
      <c r="L359" s="32"/>
      <c r="M359" s="33" t="s">
        <v>77</v>
      </c>
      <c r="N359" s="33"/>
      <c r="O359" s="32">
        <v>40</v>
      </c>
      <c r="P359" s="8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69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573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574</v>
      </c>
      <c r="B360" s="54" t="s">
        <v>575</v>
      </c>
      <c r="C360" s="31">
        <v>4301051897</v>
      </c>
      <c r="D360" s="564">
        <v>4607091384260</v>
      </c>
      <c r="E360" s="565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105</v>
      </c>
      <c r="L360" s="32"/>
      <c r="M360" s="33" t="s">
        <v>77</v>
      </c>
      <c r="N360" s="33"/>
      <c r="O360" s="32">
        <v>40</v>
      </c>
      <c r="P360" s="88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69</v>
      </c>
      <c r="X360" s="557">
        <v>0</v>
      </c>
      <c r="Y360" s="558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576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568"/>
      <c r="B361" s="569"/>
      <c r="C361" s="569"/>
      <c r="D361" s="569"/>
      <c r="E361" s="569"/>
      <c r="F361" s="569"/>
      <c r="G361" s="569"/>
      <c r="H361" s="569"/>
      <c r="I361" s="569"/>
      <c r="J361" s="569"/>
      <c r="K361" s="569"/>
      <c r="L361" s="569"/>
      <c r="M361" s="569"/>
      <c r="N361" s="569"/>
      <c r="O361" s="570"/>
      <c r="P361" s="575" t="s">
        <v>71</v>
      </c>
      <c r="Q361" s="576"/>
      <c r="R361" s="576"/>
      <c r="S361" s="576"/>
      <c r="T361" s="576"/>
      <c r="U361" s="576"/>
      <c r="V361" s="577"/>
      <c r="W361" s="37" t="s">
        <v>72</v>
      </c>
      <c r="X361" s="559">
        <f>IFERROR(X359/H359,"0")+IFERROR(X360/H360,"0")</f>
        <v>0</v>
      </c>
      <c r="Y361" s="559">
        <f>IFERROR(Y359/H359,"0")+IFERROR(Y360/H360,"0")</f>
        <v>0</v>
      </c>
      <c r="Z361" s="559">
        <f>IFERROR(IF(Z359="",0,Z359),"0")+IFERROR(IF(Z360="",0,Z360),"0")</f>
        <v>0</v>
      </c>
      <c r="AA361" s="560"/>
      <c r="AB361" s="560"/>
      <c r="AC361" s="560"/>
    </row>
    <row r="362" spans="1:68" x14ac:dyDescent="0.2">
      <c r="A362" s="569"/>
      <c r="B362" s="569"/>
      <c r="C362" s="569"/>
      <c r="D362" s="569"/>
      <c r="E362" s="569"/>
      <c r="F362" s="569"/>
      <c r="G362" s="569"/>
      <c r="H362" s="569"/>
      <c r="I362" s="569"/>
      <c r="J362" s="569"/>
      <c r="K362" s="569"/>
      <c r="L362" s="569"/>
      <c r="M362" s="569"/>
      <c r="N362" s="569"/>
      <c r="O362" s="570"/>
      <c r="P362" s="575" t="s">
        <v>71</v>
      </c>
      <c r="Q362" s="576"/>
      <c r="R362" s="576"/>
      <c r="S362" s="576"/>
      <c r="T362" s="576"/>
      <c r="U362" s="576"/>
      <c r="V362" s="577"/>
      <c r="W362" s="37" t="s">
        <v>69</v>
      </c>
      <c r="X362" s="559">
        <f>IFERROR(SUM(X359:X360),"0")</f>
        <v>0</v>
      </c>
      <c r="Y362" s="559">
        <f>IFERROR(SUM(Y359:Y360),"0")</f>
        <v>0</v>
      </c>
      <c r="Z362" s="37"/>
      <c r="AA362" s="560"/>
      <c r="AB362" s="560"/>
      <c r="AC362" s="560"/>
    </row>
    <row r="363" spans="1:68" ht="14.25" customHeight="1" x14ac:dyDescent="0.25">
      <c r="A363" s="572" t="s">
        <v>171</v>
      </c>
      <c r="B363" s="569"/>
      <c r="C363" s="569"/>
      <c r="D363" s="569"/>
      <c r="E363" s="569"/>
      <c r="F363" s="569"/>
      <c r="G363" s="569"/>
      <c r="H363" s="569"/>
      <c r="I363" s="569"/>
      <c r="J363" s="569"/>
      <c r="K363" s="569"/>
      <c r="L363" s="569"/>
      <c r="M363" s="569"/>
      <c r="N363" s="569"/>
      <c r="O363" s="569"/>
      <c r="P363" s="569"/>
      <c r="Q363" s="569"/>
      <c r="R363" s="569"/>
      <c r="S363" s="569"/>
      <c r="T363" s="569"/>
      <c r="U363" s="569"/>
      <c r="V363" s="569"/>
      <c r="W363" s="569"/>
      <c r="X363" s="569"/>
      <c r="Y363" s="569"/>
      <c r="Z363" s="569"/>
      <c r="AA363" s="553"/>
      <c r="AB363" s="553"/>
      <c r="AC363" s="553"/>
    </row>
    <row r="364" spans="1:68" ht="27" customHeight="1" x14ac:dyDescent="0.25">
      <c r="A364" s="54" t="s">
        <v>577</v>
      </c>
      <c r="B364" s="54" t="s">
        <v>578</v>
      </c>
      <c r="C364" s="31">
        <v>4301060439</v>
      </c>
      <c r="D364" s="564">
        <v>4607091384673</v>
      </c>
      <c r="E364" s="565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105</v>
      </c>
      <c r="L364" s="32"/>
      <c r="M364" s="33" t="s">
        <v>77</v>
      </c>
      <c r="N364" s="33"/>
      <c r="O364" s="32">
        <v>30</v>
      </c>
      <c r="P364" s="84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69</v>
      </c>
      <c r="X364" s="557">
        <v>50</v>
      </c>
      <c r="Y364" s="558">
        <f>IFERROR(IF(X364="",0,CEILING((X364/$H364),1)*$H364),"")</f>
        <v>54</v>
      </c>
      <c r="Z364" s="36">
        <f>IFERROR(IF(Y364=0,"",ROUNDUP(Y364/H364,0)*0.01898),"")</f>
        <v>0.11388000000000001</v>
      </c>
      <c r="AA364" s="56"/>
      <c r="AB364" s="57"/>
      <c r="AC364" s="413" t="s">
        <v>579</v>
      </c>
      <c r="AG364" s="64"/>
      <c r="AJ364" s="68"/>
      <c r="AK364" s="68">
        <v>0</v>
      </c>
      <c r="BB364" s="414" t="s">
        <v>1</v>
      </c>
      <c r="BM364" s="64">
        <f>IFERROR(X364*I364/H364,"0")</f>
        <v>52.883333333333333</v>
      </c>
      <c r="BN364" s="64">
        <f>IFERROR(Y364*I364/H364,"0")</f>
        <v>57.113999999999997</v>
      </c>
      <c r="BO364" s="64">
        <f>IFERROR(1/J364*(X364/H364),"0")</f>
        <v>8.6805555555555552E-2</v>
      </c>
      <c r="BP364" s="64">
        <f>IFERROR(1/J364*(Y364/H364),"0")</f>
        <v>9.375E-2</v>
      </c>
    </row>
    <row r="365" spans="1:68" x14ac:dyDescent="0.2">
      <c r="A365" s="568"/>
      <c r="B365" s="569"/>
      <c r="C365" s="569"/>
      <c r="D365" s="569"/>
      <c r="E365" s="569"/>
      <c r="F365" s="569"/>
      <c r="G365" s="569"/>
      <c r="H365" s="569"/>
      <c r="I365" s="569"/>
      <c r="J365" s="569"/>
      <c r="K365" s="569"/>
      <c r="L365" s="569"/>
      <c r="M365" s="569"/>
      <c r="N365" s="569"/>
      <c r="O365" s="570"/>
      <c r="P365" s="575" t="s">
        <v>71</v>
      </c>
      <c r="Q365" s="576"/>
      <c r="R365" s="576"/>
      <c r="S365" s="576"/>
      <c r="T365" s="576"/>
      <c r="U365" s="576"/>
      <c r="V365" s="577"/>
      <c r="W365" s="37" t="s">
        <v>72</v>
      </c>
      <c r="X365" s="559">
        <f>IFERROR(X364/H364,"0")</f>
        <v>5.5555555555555554</v>
      </c>
      <c r="Y365" s="559">
        <f>IFERROR(Y364/H364,"0")</f>
        <v>6</v>
      </c>
      <c r="Z365" s="559">
        <f>IFERROR(IF(Z364="",0,Z364),"0")</f>
        <v>0.11388000000000001</v>
      </c>
      <c r="AA365" s="560"/>
      <c r="AB365" s="560"/>
      <c r="AC365" s="560"/>
    </row>
    <row r="366" spans="1:68" x14ac:dyDescent="0.2">
      <c r="A366" s="569"/>
      <c r="B366" s="569"/>
      <c r="C366" s="569"/>
      <c r="D366" s="569"/>
      <c r="E366" s="569"/>
      <c r="F366" s="569"/>
      <c r="G366" s="569"/>
      <c r="H366" s="569"/>
      <c r="I366" s="569"/>
      <c r="J366" s="569"/>
      <c r="K366" s="569"/>
      <c r="L366" s="569"/>
      <c r="M366" s="569"/>
      <c r="N366" s="569"/>
      <c r="O366" s="570"/>
      <c r="P366" s="575" t="s">
        <v>71</v>
      </c>
      <c r="Q366" s="576"/>
      <c r="R366" s="576"/>
      <c r="S366" s="576"/>
      <c r="T366" s="576"/>
      <c r="U366" s="576"/>
      <c r="V366" s="577"/>
      <c r="W366" s="37" t="s">
        <v>69</v>
      </c>
      <c r="X366" s="559">
        <f>IFERROR(SUM(X364:X364),"0")</f>
        <v>50</v>
      </c>
      <c r="Y366" s="559">
        <f>IFERROR(SUM(Y364:Y364),"0")</f>
        <v>54</v>
      </c>
      <c r="Z366" s="37"/>
      <c r="AA366" s="560"/>
      <c r="AB366" s="560"/>
      <c r="AC366" s="560"/>
    </row>
    <row r="367" spans="1:68" ht="16.5" customHeight="1" x14ac:dyDescent="0.25">
      <c r="A367" s="580" t="s">
        <v>580</v>
      </c>
      <c r="B367" s="569"/>
      <c r="C367" s="569"/>
      <c r="D367" s="569"/>
      <c r="E367" s="569"/>
      <c r="F367" s="569"/>
      <c r="G367" s="569"/>
      <c r="H367" s="569"/>
      <c r="I367" s="569"/>
      <c r="J367" s="569"/>
      <c r="K367" s="569"/>
      <c r="L367" s="569"/>
      <c r="M367" s="569"/>
      <c r="N367" s="569"/>
      <c r="O367" s="569"/>
      <c r="P367" s="569"/>
      <c r="Q367" s="569"/>
      <c r="R367" s="569"/>
      <c r="S367" s="569"/>
      <c r="T367" s="569"/>
      <c r="U367" s="569"/>
      <c r="V367" s="569"/>
      <c r="W367" s="569"/>
      <c r="X367" s="569"/>
      <c r="Y367" s="569"/>
      <c r="Z367" s="569"/>
      <c r="AA367" s="552"/>
      <c r="AB367" s="552"/>
      <c r="AC367" s="552"/>
    </row>
    <row r="368" spans="1:68" ht="14.25" customHeight="1" x14ac:dyDescent="0.25">
      <c r="A368" s="572" t="s">
        <v>102</v>
      </c>
      <c r="B368" s="569"/>
      <c r="C368" s="569"/>
      <c r="D368" s="569"/>
      <c r="E368" s="569"/>
      <c r="F368" s="569"/>
      <c r="G368" s="569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  <c r="U368" s="569"/>
      <c r="V368" s="569"/>
      <c r="W368" s="569"/>
      <c r="X368" s="569"/>
      <c r="Y368" s="569"/>
      <c r="Z368" s="569"/>
      <c r="AA368" s="553"/>
      <c r="AB368" s="553"/>
      <c r="AC368" s="553"/>
    </row>
    <row r="369" spans="1:68" ht="37.5" customHeight="1" x14ac:dyDescent="0.25">
      <c r="A369" s="54" t="s">
        <v>581</v>
      </c>
      <c r="B369" s="54" t="s">
        <v>582</v>
      </c>
      <c r="C369" s="31">
        <v>4301011873</v>
      </c>
      <c r="D369" s="564">
        <v>4680115881907</v>
      </c>
      <c r="E369" s="565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105</v>
      </c>
      <c r="L369" s="32"/>
      <c r="M369" s="33" t="s">
        <v>68</v>
      </c>
      <c r="N369" s="33"/>
      <c r="O369" s="32">
        <v>60</v>
      </c>
      <c r="P369" s="8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69</v>
      </c>
      <c r="X369" s="557">
        <v>0</v>
      </c>
      <c r="Y369" s="55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583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customHeight="1" x14ac:dyDescent="0.25">
      <c r="A370" s="54" t="s">
        <v>584</v>
      </c>
      <c r="B370" s="54" t="s">
        <v>585</v>
      </c>
      <c r="C370" s="31">
        <v>4301011875</v>
      </c>
      <c r="D370" s="564">
        <v>4680115884885</v>
      </c>
      <c r="E370" s="565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105</v>
      </c>
      <c r="L370" s="32"/>
      <c r="M370" s="33" t="s">
        <v>68</v>
      </c>
      <c r="N370" s="33"/>
      <c r="O370" s="32">
        <v>60</v>
      </c>
      <c r="P370" s="8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69</v>
      </c>
      <c r="X370" s="557">
        <v>40</v>
      </c>
      <c r="Y370" s="558">
        <f>IFERROR(IF(X370="",0,CEILING((X370/$H370),1)*$H370),"")</f>
        <v>48</v>
      </c>
      <c r="Z370" s="36">
        <f>IFERROR(IF(Y370=0,"",ROUNDUP(Y370/H370,0)*0.01898),"")</f>
        <v>7.5920000000000001E-2</v>
      </c>
      <c r="AA370" s="56"/>
      <c r="AB370" s="57"/>
      <c r="AC370" s="417" t="s">
        <v>586</v>
      </c>
      <c r="AG370" s="64"/>
      <c r="AJ370" s="68"/>
      <c r="AK370" s="68">
        <v>0</v>
      </c>
      <c r="BB370" s="418" t="s">
        <v>1</v>
      </c>
      <c r="BM370" s="64">
        <f>IFERROR(X370*I370/H370,"0")</f>
        <v>41.45</v>
      </c>
      <c r="BN370" s="64">
        <f>IFERROR(Y370*I370/H370,"0")</f>
        <v>49.74</v>
      </c>
      <c r="BO370" s="64">
        <f>IFERROR(1/J370*(X370/H370),"0")</f>
        <v>5.2083333333333336E-2</v>
      </c>
      <c r="BP370" s="64">
        <f>IFERROR(1/J370*(Y370/H370),"0")</f>
        <v>6.25E-2</v>
      </c>
    </row>
    <row r="371" spans="1:68" ht="37.5" customHeight="1" x14ac:dyDescent="0.25">
      <c r="A371" s="54" t="s">
        <v>587</v>
      </c>
      <c r="B371" s="54" t="s">
        <v>588</v>
      </c>
      <c r="C371" s="31">
        <v>4301011871</v>
      </c>
      <c r="D371" s="564">
        <v>4680115884908</v>
      </c>
      <c r="E371" s="565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69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69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586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568"/>
      <c r="B372" s="569"/>
      <c r="C372" s="569"/>
      <c r="D372" s="569"/>
      <c r="E372" s="569"/>
      <c r="F372" s="569"/>
      <c r="G372" s="569"/>
      <c r="H372" s="569"/>
      <c r="I372" s="569"/>
      <c r="J372" s="569"/>
      <c r="K372" s="569"/>
      <c r="L372" s="569"/>
      <c r="M372" s="569"/>
      <c r="N372" s="569"/>
      <c r="O372" s="570"/>
      <c r="P372" s="575" t="s">
        <v>71</v>
      </c>
      <c r="Q372" s="576"/>
      <c r="R372" s="576"/>
      <c r="S372" s="576"/>
      <c r="T372" s="576"/>
      <c r="U372" s="576"/>
      <c r="V372" s="577"/>
      <c r="W372" s="37" t="s">
        <v>72</v>
      </c>
      <c r="X372" s="559">
        <f>IFERROR(X369/H369,"0")+IFERROR(X370/H370,"0")+IFERROR(X371/H371,"0")</f>
        <v>3.3333333333333335</v>
      </c>
      <c r="Y372" s="559">
        <f>IFERROR(Y369/H369,"0")+IFERROR(Y370/H370,"0")+IFERROR(Y371/H371,"0")</f>
        <v>4</v>
      </c>
      <c r="Z372" s="559">
        <f>IFERROR(IF(Z369="",0,Z369),"0")+IFERROR(IF(Z370="",0,Z370),"0")+IFERROR(IF(Z371="",0,Z371),"0")</f>
        <v>7.5920000000000001E-2</v>
      </c>
      <c r="AA372" s="560"/>
      <c r="AB372" s="560"/>
      <c r="AC372" s="560"/>
    </row>
    <row r="373" spans="1:68" x14ac:dyDescent="0.2">
      <c r="A373" s="569"/>
      <c r="B373" s="569"/>
      <c r="C373" s="569"/>
      <c r="D373" s="569"/>
      <c r="E373" s="569"/>
      <c r="F373" s="569"/>
      <c r="G373" s="569"/>
      <c r="H373" s="569"/>
      <c r="I373" s="569"/>
      <c r="J373" s="569"/>
      <c r="K373" s="569"/>
      <c r="L373" s="569"/>
      <c r="M373" s="569"/>
      <c r="N373" s="569"/>
      <c r="O373" s="570"/>
      <c r="P373" s="575" t="s">
        <v>71</v>
      </c>
      <c r="Q373" s="576"/>
      <c r="R373" s="576"/>
      <c r="S373" s="576"/>
      <c r="T373" s="576"/>
      <c r="U373" s="576"/>
      <c r="V373" s="577"/>
      <c r="W373" s="37" t="s">
        <v>69</v>
      </c>
      <c r="X373" s="559">
        <f>IFERROR(SUM(X369:X371),"0")</f>
        <v>40</v>
      </c>
      <c r="Y373" s="559">
        <f>IFERROR(SUM(Y369:Y371),"0")</f>
        <v>48</v>
      </c>
      <c r="Z373" s="37"/>
      <c r="AA373" s="560"/>
      <c r="AB373" s="560"/>
      <c r="AC373" s="560"/>
    </row>
    <row r="374" spans="1:68" ht="14.25" customHeight="1" x14ac:dyDescent="0.25">
      <c r="A374" s="572" t="s">
        <v>64</v>
      </c>
      <c r="B374" s="569"/>
      <c r="C374" s="569"/>
      <c r="D374" s="569"/>
      <c r="E374" s="569"/>
      <c r="F374" s="569"/>
      <c r="G374" s="569"/>
      <c r="H374" s="569"/>
      <c r="I374" s="569"/>
      <c r="J374" s="569"/>
      <c r="K374" s="569"/>
      <c r="L374" s="569"/>
      <c r="M374" s="569"/>
      <c r="N374" s="569"/>
      <c r="O374" s="569"/>
      <c r="P374" s="569"/>
      <c r="Q374" s="569"/>
      <c r="R374" s="569"/>
      <c r="S374" s="569"/>
      <c r="T374" s="569"/>
      <c r="U374" s="569"/>
      <c r="V374" s="569"/>
      <c r="W374" s="569"/>
      <c r="X374" s="569"/>
      <c r="Y374" s="569"/>
      <c r="Z374" s="569"/>
      <c r="AA374" s="553"/>
      <c r="AB374" s="553"/>
      <c r="AC374" s="553"/>
    </row>
    <row r="375" spans="1:68" ht="27" customHeight="1" x14ac:dyDescent="0.25">
      <c r="A375" s="54" t="s">
        <v>589</v>
      </c>
      <c r="B375" s="54" t="s">
        <v>590</v>
      </c>
      <c r="C375" s="31">
        <v>4301031303</v>
      </c>
      <c r="D375" s="564">
        <v>4607091384802</v>
      </c>
      <c r="E375" s="565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110</v>
      </c>
      <c r="L375" s="32"/>
      <c r="M375" s="33" t="s">
        <v>68</v>
      </c>
      <c r="N375" s="33"/>
      <c r="O375" s="32">
        <v>35</v>
      </c>
      <c r="P375" s="74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69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591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568"/>
      <c r="B376" s="569"/>
      <c r="C376" s="569"/>
      <c r="D376" s="569"/>
      <c r="E376" s="569"/>
      <c r="F376" s="569"/>
      <c r="G376" s="569"/>
      <c r="H376" s="569"/>
      <c r="I376" s="569"/>
      <c r="J376" s="569"/>
      <c r="K376" s="569"/>
      <c r="L376" s="569"/>
      <c r="M376" s="569"/>
      <c r="N376" s="569"/>
      <c r="O376" s="570"/>
      <c r="P376" s="575" t="s">
        <v>71</v>
      </c>
      <c r="Q376" s="576"/>
      <c r="R376" s="576"/>
      <c r="S376" s="576"/>
      <c r="T376" s="576"/>
      <c r="U376" s="576"/>
      <c r="V376" s="577"/>
      <c r="W376" s="37" t="s">
        <v>72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x14ac:dyDescent="0.2">
      <c r="A377" s="569"/>
      <c r="B377" s="569"/>
      <c r="C377" s="569"/>
      <c r="D377" s="569"/>
      <c r="E377" s="569"/>
      <c r="F377" s="569"/>
      <c r="G377" s="569"/>
      <c r="H377" s="569"/>
      <c r="I377" s="569"/>
      <c r="J377" s="569"/>
      <c r="K377" s="569"/>
      <c r="L377" s="569"/>
      <c r="M377" s="569"/>
      <c r="N377" s="569"/>
      <c r="O377" s="570"/>
      <c r="P377" s="575" t="s">
        <v>71</v>
      </c>
      <c r="Q377" s="576"/>
      <c r="R377" s="576"/>
      <c r="S377" s="576"/>
      <c r="T377" s="576"/>
      <c r="U377" s="576"/>
      <c r="V377" s="577"/>
      <c r="W377" s="37" t="s">
        <v>69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customHeight="1" x14ac:dyDescent="0.25">
      <c r="A378" s="572" t="s">
        <v>73</v>
      </c>
      <c r="B378" s="569"/>
      <c r="C378" s="569"/>
      <c r="D378" s="569"/>
      <c r="E378" s="569"/>
      <c r="F378" s="569"/>
      <c r="G378" s="569"/>
      <c r="H378" s="569"/>
      <c r="I378" s="569"/>
      <c r="J378" s="569"/>
      <c r="K378" s="569"/>
      <c r="L378" s="569"/>
      <c r="M378" s="569"/>
      <c r="N378" s="569"/>
      <c r="O378" s="569"/>
      <c r="P378" s="569"/>
      <c r="Q378" s="569"/>
      <c r="R378" s="569"/>
      <c r="S378" s="569"/>
      <c r="T378" s="569"/>
      <c r="U378" s="569"/>
      <c r="V378" s="569"/>
      <c r="W378" s="569"/>
      <c r="X378" s="569"/>
      <c r="Y378" s="569"/>
      <c r="Z378" s="569"/>
      <c r="AA378" s="553"/>
      <c r="AB378" s="553"/>
      <c r="AC378" s="553"/>
    </row>
    <row r="379" spans="1:68" ht="27" customHeight="1" x14ac:dyDescent="0.25">
      <c r="A379" s="54" t="s">
        <v>592</v>
      </c>
      <c r="B379" s="54" t="s">
        <v>593</v>
      </c>
      <c r="C379" s="31">
        <v>4301051899</v>
      </c>
      <c r="D379" s="564">
        <v>4607091384246</v>
      </c>
      <c r="E379" s="565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105</v>
      </c>
      <c r="L379" s="32"/>
      <c r="M379" s="33" t="s">
        <v>77</v>
      </c>
      <c r="N379" s="33"/>
      <c r="O379" s="32">
        <v>40</v>
      </c>
      <c r="P379" s="61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69</v>
      </c>
      <c r="X379" s="557">
        <v>20</v>
      </c>
      <c r="Y379" s="558">
        <f>IFERROR(IF(X379="",0,CEILING((X379/$H379),1)*$H379),"")</f>
        <v>27</v>
      </c>
      <c r="Z379" s="36">
        <f>IFERROR(IF(Y379=0,"",ROUNDUP(Y379/H379,0)*0.01898),"")</f>
        <v>5.6940000000000004E-2</v>
      </c>
      <c r="AA379" s="56"/>
      <c r="AB379" s="57"/>
      <c r="AC379" s="423" t="s">
        <v>594</v>
      </c>
      <c r="AG379" s="64"/>
      <c r="AJ379" s="68"/>
      <c r="AK379" s="68">
        <v>0</v>
      </c>
      <c r="BB379" s="424" t="s">
        <v>1</v>
      </c>
      <c r="BM379" s="64">
        <f>IFERROR(X379*I379/H379,"0")</f>
        <v>21.153333333333332</v>
      </c>
      <c r="BN379" s="64">
        <f>IFERROR(Y379*I379/H379,"0")</f>
        <v>28.556999999999999</v>
      </c>
      <c r="BO379" s="64">
        <f>IFERROR(1/J379*(X379/H379),"0")</f>
        <v>3.4722222222222224E-2</v>
      </c>
      <c r="BP379" s="64">
        <f>IFERROR(1/J379*(Y379/H379),"0")</f>
        <v>4.6875E-2</v>
      </c>
    </row>
    <row r="380" spans="1:68" ht="27" customHeight="1" x14ac:dyDescent="0.25">
      <c r="A380" s="54" t="s">
        <v>595</v>
      </c>
      <c r="B380" s="54" t="s">
        <v>596</v>
      </c>
      <c r="C380" s="31">
        <v>4301051660</v>
      </c>
      <c r="D380" s="564">
        <v>4607091384253</v>
      </c>
      <c r="E380" s="565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76</v>
      </c>
      <c r="L380" s="32"/>
      <c r="M380" s="33" t="s">
        <v>77</v>
      </c>
      <c r="N380" s="33"/>
      <c r="O380" s="32">
        <v>40</v>
      </c>
      <c r="P380" s="74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69</v>
      </c>
      <c r="X380" s="557">
        <v>0</v>
      </c>
      <c r="Y380" s="558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594</v>
      </c>
      <c r="AG380" s="64"/>
      <c r="AJ380" s="68"/>
      <c r="AK380" s="68">
        <v>0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8"/>
      <c r="B381" s="569"/>
      <c r="C381" s="569"/>
      <c r="D381" s="569"/>
      <c r="E381" s="569"/>
      <c r="F381" s="569"/>
      <c r="G381" s="569"/>
      <c r="H381" s="569"/>
      <c r="I381" s="569"/>
      <c r="J381" s="569"/>
      <c r="K381" s="569"/>
      <c r="L381" s="569"/>
      <c r="M381" s="569"/>
      <c r="N381" s="569"/>
      <c r="O381" s="570"/>
      <c r="P381" s="575" t="s">
        <v>71</v>
      </c>
      <c r="Q381" s="576"/>
      <c r="R381" s="576"/>
      <c r="S381" s="576"/>
      <c r="T381" s="576"/>
      <c r="U381" s="576"/>
      <c r="V381" s="577"/>
      <c r="W381" s="37" t="s">
        <v>72</v>
      </c>
      <c r="X381" s="559">
        <f>IFERROR(X379/H379,"0")+IFERROR(X380/H380,"0")</f>
        <v>2.2222222222222223</v>
      </c>
      <c r="Y381" s="559">
        <f>IFERROR(Y379/H379,"0")+IFERROR(Y380/H380,"0")</f>
        <v>3</v>
      </c>
      <c r="Z381" s="559">
        <f>IFERROR(IF(Z379="",0,Z379),"0")+IFERROR(IF(Z380="",0,Z380),"0")</f>
        <v>5.6940000000000004E-2</v>
      </c>
      <c r="AA381" s="560"/>
      <c r="AB381" s="560"/>
      <c r="AC381" s="560"/>
    </row>
    <row r="382" spans="1:68" x14ac:dyDescent="0.2">
      <c r="A382" s="569"/>
      <c r="B382" s="569"/>
      <c r="C382" s="569"/>
      <c r="D382" s="569"/>
      <c r="E382" s="569"/>
      <c r="F382" s="569"/>
      <c r="G382" s="569"/>
      <c r="H382" s="569"/>
      <c r="I382" s="569"/>
      <c r="J382" s="569"/>
      <c r="K382" s="569"/>
      <c r="L382" s="569"/>
      <c r="M382" s="569"/>
      <c r="N382" s="569"/>
      <c r="O382" s="570"/>
      <c r="P382" s="575" t="s">
        <v>71</v>
      </c>
      <c r="Q382" s="576"/>
      <c r="R382" s="576"/>
      <c r="S382" s="576"/>
      <c r="T382" s="576"/>
      <c r="U382" s="576"/>
      <c r="V382" s="577"/>
      <c r="W382" s="37" t="s">
        <v>69</v>
      </c>
      <c r="X382" s="559">
        <f>IFERROR(SUM(X379:X380),"0")</f>
        <v>20</v>
      </c>
      <c r="Y382" s="559">
        <f>IFERROR(SUM(Y379:Y380),"0")</f>
        <v>27</v>
      </c>
      <c r="Z382" s="37"/>
      <c r="AA382" s="560"/>
      <c r="AB382" s="560"/>
      <c r="AC382" s="560"/>
    </row>
    <row r="383" spans="1:68" ht="14.25" customHeight="1" x14ac:dyDescent="0.25">
      <c r="A383" s="572" t="s">
        <v>171</v>
      </c>
      <c r="B383" s="569"/>
      <c r="C383" s="569"/>
      <c r="D383" s="569"/>
      <c r="E383" s="569"/>
      <c r="F383" s="569"/>
      <c r="G383" s="569"/>
      <c r="H383" s="569"/>
      <c r="I383" s="569"/>
      <c r="J383" s="569"/>
      <c r="K383" s="569"/>
      <c r="L383" s="569"/>
      <c r="M383" s="569"/>
      <c r="N383" s="569"/>
      <c r="O383" s="569"/>
      <c r="P383" s="569"/>
      <c r="Q383" s="569"/>
      <c r="R383" s="569"/>
      <c r="S383" s="569"/>
      <c r="T383" s="569"/>
      <c r="U383" s="569"/>
      <c r="V383" s="569"/>
      <c r="W383" s="569"/>
      <c r="X383" s="569"/>
      <c r="Y383" s="569"/>
      <c r="Z383" s="569"/>
      <c r="AA383" s="553"/>
      <c r="AB383" s="553"/>
      <c r="AC383" s="553"/>
    </row>
    <row r="384" spans="1:68" ht="27" customHeight="1" x14ac:dyDescent="0.25">
      <c r="A384" s="54" t="s">
        <v>597</v>
      </c>
      <c r="B384" s="54" t="s">
        <v>598</v>
      </c>
      <c r="C384" s="31">
        <v>4301060441</v>
      </c>
      <c r="D384" s="564">
        <v>4607091389357</v>
      </c>
      <c r="E384" s="565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105</v>
      </c>
      <c r="L384" s="32"/>
      <c r="M384" s="33" t="s">
        <v>77</v>
      </c>
      <c r="N384" s="33"/>
      <c r="O384" s="32">
        <v>40</v>
      </c>
      <c r="P384" s="5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69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599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568"/>
      <c r="B385" s="569"/>
      <c r="C385" s="569"/>
      <c r="D385" s="569"/>
      <c r="E385" s="569"/>
      <c r="F385" s="569"/>
      <c r="G385" s="569"/>
      <c r="H385" s="569"/>
      <c r="I385" s="569"/>
      <c r="J385" s="569"/>
      <c r="K385" s="569"/>
      <c r="L385" s="569"/>
      <c r="M385" s="569"/>
      <c r="N385" s="569"/>
      <c r="O385" s="570"/>
      <c r="P385" s="575" t="s">
        <v>71</v>
      </c>
      <c r="Q385" s="576"/>
      <c r="R385" s="576"/>
      <c r="S385" s="576"/>
      <c r="T385" s="576"/>
      <c r="U385" s="576"/>
      <c r="V385" s="577"/>
      <c r="W385" s="37" t="s">
        <v>72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x14ac:dyDescent="0.2">
      <c r="A386" s="569"/>
      <c r="B386" s="569"/>
      <c r="C386" s="569"/>
      <c r="D386" s="569"/>
      <c r="E386" s="569"/>
      <c r="F386" s="569"/>
      <c r="G386" s="569"/>
      <c r="H386" s="569"/>
      <c r="I386" s="569"/>
      <c r="J386" s="569"/>
      <c r="K386" s="569"/>
      <c r="L386" s="569"/>
      <c r="M386" s="569"/>
      <c r="N386" s="569"/>
      <c r="O386" s="570"/>
      <c r="P386" s="575" t="s">
        <v>71</v>
      </c>
      <c r="Q386" s="576"/>
      <c r="R386" s="576"/>
      <c r="S386" s="576"/>
      <c r="T386" s="576"/>
      <c r="U386" s="576"/>
      <c r="V386" s="577"/>
      <c r="W386" s="37" t="s">
        <v>69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customHeight="1" x14ac:dyDescent="0.2">
      <c r="A387" s="646" t="s">
        <v>600</v>
      </c>
      <c r="B387" s="647"/>
      <c r="C387" s="647"/>
      <c r="D387" s="647"/>
      <c r="E387" s="647"/>
      <c r="F387" s="647"/>
      <c r="G387" s="647"/>
      <c r="H387" s="647"/>
      <c r="I387" s="647"/>
      <c r="J387" s="647"/>
      <c r="K387" s="647"/>
      <c r="L387" s="647"/>
      <c r="M387" s="647"/>
      <c r="N387" s="647"/>
      <c r="O387" s="647"/>
      <c r="P387" s="647"/>
      <c r="Q387" s="647"/>
      <c r="R387" s="647"/>
      <c r="S387" s="647"/>
      <c r="T387" s="647"/>
      <c r="U387" s="647"/>
      <c r="V387" s="647"/>
      <c r="W387" s="647"/>
      <c r="X387" s="647"/>
      <c r="Y387" s="647"/>
      <c r="Z387" s="647"/>
      <c r="AA387" s="48"/>
      <c r="AB387" s="48"/>
      <c r="AC387" s="48"/>
    </row>
    <row r="388" spans="1:68" ht="16.5" customHeight="1" x14ac:dyDescent="0.25">
      <c r="A388" s="580" t="s">
        <v>601</v>
      </c>
      <c r="B388" s="569"/>
      <c r="C388" s="569"/>
      <c r="D388" s="569"/>
      <c r="E388" s="569"/>
      <c r="F388" s="569"/>
      <c r="G388" s="569"/>
      <c r="H388" s="569"/>
      <c r="I388" s="569"/>
      <c r="J388" s="569"/>
      <c r="K388" s="569"/>
      <c r="L388" s="569"/>
      <c r="M388" s="569"/>
      <c r="N388" s="569"/>
      <c r="O388" s="569"/>
      <c r="P388" s="569"/>
      <c r="Q388" s="569"/>
      <c r="R388" s="569"/>
      <c r="S388" s="569"/>
      <c r="T388" s="569"/>
      <c r="U388" s="569"/>
      <c r="V388" s="569"/>
      <c r="W388" s="569"/>
      <c r="X388" s="569"/>
      <c r="Y388" s="569"/>
      <c r="Z388" s="569"/>
      <c r="AA388" s="552"/>
      <c r="AB388" s="552"/>
      <c r="AC388" s="552"/>
    </row>
    <row r="389" spans="1:68" ht="14.25" customHeight="1" x14ac:dyDescent="0.25">
      <c r="A389" s="572" t="s">
        <v>64</v>
      </c>
      <c r="B389" s="569"/>
      <c r="C389" s="569"/>
      <c r="D389" s="569"/>
      <c r="E389" s="569"/>
      <c r="F389" s="569"/>
      <c r="G389" s="569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  <c r="U389" s="569"/>
      <c r="V389" s="569"/>
      <c r="W389" s="569"/>
      <c r="X389" s="569"/>
      <c r="Y389" s="569"/>
      <c r="Z389" s="569"/>
      <c r="AA389" s="553"/>
      <c r="AB389" s="553"/>
      <c r="AC389" s="553"/>
    </row>
    <row r="390" spans="1:68" ht="27" customHeight="1" x14ac:dyDescent="0.25">
      <c r="A390" s="54" t="s">
        <v>602</v>
      </c>
      <c r="B390" s="54" t="s">
        <v>603</v>
      </c>
      <c r="C390" s="31">
        <v>4301031405</v>
      </c>
      <c r="D390" s="564">
        <v>4680115886100</v>
      </c>
      <c r="E390" s="565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110</v>
      </c>
      <c r="L390" s="32"/>
      <c r="M390" s="33" t="s">
        <v>68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69</v>
      </c>
      <c r="X390" s="557">
        <v>0</v>
      </c>
      <c r="Y390" s="558">
        <f t="shared" ref="Y390:Y399" si="52"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29" t="s">
        <v>604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0</v>
      </c>
      <c r="BN390" s="64">
        <f t="shared" ref="BN390:BN399" si="54">IFERROR(Y390*I390/H390,"0")</f>
        <v>0</v>
      </c>
      <c r="BO390" s="64">
        <f t="shared" ref="BO390:BO399" si="55">IFERROR(1/J390*(X390/H390),"0")</f>
        <v>0</v>
      </c>
      <c r="BP390" s="64">
        <f t="shared" ref="BP390:BP399" si="56">IFERROR(1/J390*(Y390/H390),"0")</f>
        <v>0</v>
      </c>
    </row>
    <row r="391" spans="1:68" ht="27" customHeight="1" x14ac:dyDescent="0.25">
      <c r="A391" s="54" t="s">
        <v>605</v>
      </c>
      <c r="B391" s="54" t="s">
        <v>606</v>
      </c>
      <c r="C391" s="31">
        <v>4301031382</v>
      </c>
      <c r="D391" s="564">
        <v>4680115886117</v>
      </c>
      <c r="E391" s="565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110</v>
      </c>
      <c r="L391" s="32"/>
      <c r="M391" s="33" t="s">
        <v>68</v>
      </c>
      <c r="N391" s="33"/>
      <c r="O391" s="32">
        <v>50</v>
      </c>
      <c r="P391" s="58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69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607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customHeight="1" x14ac:dyDescent="0.25">
      <c r="A392" s="54" t="s">
        <v>605</v>
      </c>
      <c r="B392" s="54" t="s">
        <v>608</v>
      </c>
      <c r="C392" s="31">
        <v>4301031406</v>
      </c>
      <c r="D392" s="564">
        <v>4680115886117</v>
      </c>
      <c r="E392" s="565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110</v>
      </c>
      <c r="L392" s="32"/>
      <c r="M392" s="33" t="s">
        <v>68</v>
      </c>
      <c r="N392" s="33"/>
      <c r="O392" s="32">
        <v>50</v>
      </c>
      <c r="P392" s="59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69</v>
      </c>
      <c r="X392" s="557">
        <v>0</v>
      </c>
      <c r="Y392" s="558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607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customHeight="1" x14ac:dyDescent="0.25">
      <c r="A393" s="54" t="s">
        <v>609</v>
      </c>
      <c r="B393" s="54" t="s">
        <v>610</v>
      </c>
      <c r="C393" s="31">
        <v>4301031402</v>
      </c>
      <c r="D393" s="564">
        <v>4680115886124</v>
      </c>
      <c r="E393" s="565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110</v>
      </c>
      <c r="L393" s="32"/>
      <c r="M393" s="33" t="s">
        <v>68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69</v>
      </c>
      <c r="X393" s="557">
        <v>0</v>
      </c>
      <c r="Y393" s="558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611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customHeight="1" x14ac:dyDescent="0.25">
      <c r="A394" s="54" t="s">
        <v>612</v>
      </c>
      <c r="B394" s="54" t="s">
        <v>613</v>
      </c>
      <c r="C394" s="31">
        <v>4301031366</v>
      </c>
      <c r="D394" s="564">
        <v>4680115883147</v>
      </c>
      <c r="E394" s="565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2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69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604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614</v>
      </c>
      <c r="B395" s="54" t="s">
        <v>615</v>
      </c>
      <c r="C395" s="31">
        <v>4301031362</v>
      </c>
      <c r="D395" s="564">
        <v>4607091384338</v>
      </c>
      <c r="E395" s="565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69</v>
      </c>
      <c r="X395" s="557">
        <v>35</v>
      </c>
      <c r="Y395" s="558">
        <f t="shared" si="52"/>
        <v>35.700000000000003</v>
      </c>
      <c r="Z395" s="36">
        <f t="shared" si="57"/>
        <v>8.5339999999999999E-2</v>
      </c>
      <c r="AA395" s="56"/>
      <c r="AB395" s="57"/>
      <c r="AC395" s="439" t="s">
        <v>604</v>
      </c>
      <c r="AG395" s="64"/>
      <c r="AJ395" s="68"/>
      <c r="AK395" s="68">
        <v>0</v>
      </c>
      <c r="BB395" s="440" t="s">
        <v>1</v>
      </c>
      <c r="BM395" s="64">
        <f t="shared" si="53"/>
        <v>37.166666666666664</v>
      </c>
      <c r="BN395" s="64">
        <f t="shared" si="54"/>
        <v>37.910000000000004</v>
      </c>
      <c r="BO395" s="64">
        <f t="shared" si="55"/>
        <v>7.1225071225071226E-2</v>
      </c>
      <c r="BP395" s="64">
        <f t="shared" si="56"/>
        <v>7.2649572649572655E-2</v>
      </c>
    </row>
    <row r="396" spans="1:68" ht="37.5" customHeight="1" x14ac:dyDescent="0.25">
      <c r="A396" s="54" t="s">
        <v>616</v>
      </c>
      <c r="B396" s="54" t="s">
        <v>617</v>
      </c>
      <c r="C396" s="31">
        <v>4301031361</v>
      </c>
      <c r="D396" s="564">
        <v>4607091389524</v>
      </c>
      <c r="E396" s="565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69</v>
      </c>
      <c r="X396" s="557">
        <v>17.5</v>
      </c>
      <c r="Y396" s="558">
        <f t="shared" si="52"/>
        <v>18.900000000000002</v>
      </c>
      <c r="Z396" s="36">
        <f t="shared" si="57"/>
        <v>4.5179999999999998E-2</v>
      </c>
      <c r="AA396" s="56"/>
      <c r="AB396" s="57"/>
      <c r="AC396" s="441" t="s">
        <v>618</v>
      </c>
      <c r="AG396" s="64"/>
      <c r="AJ396" s="68"/>
      <c r="AK396" s="68">
        <v>0</v>
      </c>
      <c r="BB396" s="442" t="s">
        <v>1</v>
      </c>
      <c r="BM396" s="64">
        <f t="shared" si="53"/>
        <v>18.583333333333332</v>
      </c>
      <c r="BN396" s="64">
        <f t="shared" si="54"/>
        <v>20.07</v>
      </c>
      <c r="BO396" s="64">
        <f t="shared" si="55"/>
        <v>3.5612535612535613E-2</v>
      </c>
      <c r="BP396" s="64">
        <f t="shared" si="56"/>
        <v>3.8461538461538464E-2</v>
      </c>
    </row>
    <row r="397" spans="1:68" ht="27" customHeight="1" x14ac:dyDescent="0.25">
      <c r="A397" s="54" t="s">
        <v>619</v>
      </c>
      <c r="B397" s="54" t="s">
        <v>620</v>
      </c>
      <c r="C397" s="31">
        <v>4301031364</v>
      </c>
      <c r="D397" s="564">
        <v>4680115883161</v>
      </c>
      <c r="E397" s="565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1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69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621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customHeight="1" x14ac:dyDescent="0.25">
      <c r="A398" s="54" t="s">
        <v>622</v>
      </c>
      <c r="B398" s="54" t="s">
        <v>623</v>
      </c>
      <c r="C398" s="31">
        <v>4301031358</v>
      </c>
      <c r="D398" s="564">
        <v>4607091389531</v>
      </c>
      <c r="E398" s="565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79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69</v>
      </c>
      <c r="X398" s="557">
        <v>35</v>
      </c>
      <c r="Y398" s="558">
        <f t="shared" si="52"/>
        <v>35.700000000000003</v>
      </c>
      <c r="Z398" s="36">
        <f t="shared" si="57"/>
        <v>8.5339999999999999E-2</v>
      </c>
      <c r="AA398" s="56"/>
      <c r="AB398" s="57"/>
      <c r="AC398" s="445" t="s">
        <v>624</v>
      </c>
      <c r="AG398" s="64"/>
      <c r="AJ398" s="68"/>
      <c r="AK398" s="68">
        <v>0</v>
      </c>
      <c r="BB398" s="446" t="s">
        <v>1</v>
      </c>
      <c r="BM398" s="64">
        <f t="shared" si="53"/>
        <v>37.166666666666664</v>
      </c>
      <c r="BN398" s="64">
        <f t="shared" si="54"/>
        <v>37.910000000000004</v>
      </c>
      <c r="BO398" s="64">
        <f t="shared" si="55"/>
        <v>7.1225071225071226E-2</v>
      </c>
      <c r="BP398" s="64">
        <f t="shared" si="56"/>
        <v>7.2649572649572655E-2</v>
      </c>
    </row>
    <row r="399" spans="1:68" ht="37.5" customHeight="1" x14ac:dyDescent="0.25">
      <c r="A399" s="54" t="s">
        <v>625</v>
      </c>
      <c r="B399" s="54" t="s">
        <v>626</v>
      </c>
      <c r="C399" s="31">
        <v>4301031360</v>
      </c>
      <c r="D399" s="564">
        <v>4607091384345</v>
      </c>
      <c r="E399" s="565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0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69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621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x14ac:dyDescent="0.2">
      <c r="A400" s="568"/>
      <c r="B400" s="569"/>
      <c r="C400" s="569"/>
      <c r="D400" s="569"/>
      <c r="E400" s="569"/>
      <c r="F400" s="569"/>
      <c r="G400" s="569"/>
      <c r="H400" s="569"/>
      <c r="I400" s="569"/>
      <c r="J400" s="569"/>
      <c r="K400" s="569"/>
      <c r="L400" s="569"/>
      <c r="M400" s="569"/>
      <c r="N400" s="569"/>
      <c r="O400" s="570"/>
      <c r="P400" s="575" t="s">
        <v>71</v>
      </c>
      <c r="Q400" s="576"/>
      <c r="R400" s="576"/>
      <c r="S400" s="576"/>
      <c r="T400" s="576"/>
      <c r="U400" s="576"/>
      <c r="V400" s="577"/>
      <c r="W400" s="37" t="s">
        <v>72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41.666666666666657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43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0.21586</v>
      </c>
      <c r="AA400" s="560"/>
      <c r="AB400" s="560"/>
      <c r="AC400" s="560"/>
    </row>
    <row r="401" spans="1:68" x14ac:dyDescent="0.2">
      <c r="A401" s="569"/>
      <c r="B401" s="569"/>
      <c r="C401" s="569"/>
      <c r="D401" s="569"/>
      <c r="E401" s="569"/>
      <c r="F401" s="569"/>
      <c r="G401" s="569"/>
      <c r="H401" s="569"/>
      <c r="I401" s="569"/>
      <c r="J401" s="569"/>
      <c r="K401" s="569"/>
      <c r="L401" s="569"/>
      <c r="M401" s="569"/>
      <c r="N401" s="569"/>
      <c r="O401" s="570"/>
      <c r="P401" s="575" t="s">
        <v>71</v>
      </c>
      <c r="Q401" s="576"/>
      <c r="R401" s="576"/>
      <c r="S401" s="576"/>
      <c r="T401" s="576"/>
      <c r="U401" s="576"/>
      <c r="V401" s="577"/>
      <c r="W401" s="37" t="s">
        <v>69</v>
      </c>
      <c r="X401" s="559">
        <f>IFERROR(SUM(X390:X399),"0")</f>
        <v>87.5</v>
      </c>
      <c r="Y401" s="559">
        <f>IFERROR(SUM(Y390:Y399),"0")</f>
        <v>90.300000000000011</v>
      </c>
      <c r="Z401" s="37"/>
      <c r="AA401" s="560"/>
      <c r="AB401" s="560"/>
      <c r="AC401" s="560"/>
    </row>
    <row r="402" spans="1:68" ht="14.25" customHeight="1" x14ac:dyDescent="0.25">
      <c r="A402" s="572" t="s">
        <v>73</v>
      </c>
      <c r="B402" s="569"/>
      <c r="C402" s="569"/>
      <c r="D402" s="569"/>
      <c r="E402" s="569"/>
      <c r="F402" s="569"/>
      <c r="G402" s="569"/>
      <c r="H402" s="569"/>
      <c r="I402" s="569"/>
      <c r="J402" s="569"/>
      <c r="K402" s="569"/>
      <c r="L402" s="569"/>
      <c r="M402" s="569"/>
      <c r="N402" s="569"/>
      <c r="O402" s="569"/>
      <c r="P402" s="569"/>
      <c r="Q402" s="569"/>
      <c r="R402" s="569"/>
      <c r="S402" s="569"/>
      <c r="T402" s="569"/>
      <c r="U402" s="569"/>
      <c r="V402" s="569"/>
      <c r="W402" s="569"/>
      <c r="X402" s="569"/>
      <c r="Y402" s="569"/>
      <c r="Z402" s="569"/>
      <c r="AA402" s="553"/>
      <c r="AB402" s="553"/>
      <c r="AC402" s="553"/>
    </row>
    <row r="403" spans="1:68" ht="27" customHeight="1" x14ac:dyDescent="0.25">
      <c r="A403" s="54" t="s">
        <v>627</v>
      </c>
      <c r="B403" s="54" t="s">
        <v>628</v>
      </c>
      <c r="C403" s="31">
        <v>4301051284</v>
      </c>
      <c r="D403" s="564">
        <v>4607091384352</v>
      </c>
      <c r="E403" s="565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110</v>
      </c>
      <c r="L403" s="32"/>
      <c r="M403" s="33" t="s">
        <v>77</v>
      </c>
      <c r="N403" s="33"/>
      <c r="O403" s="32">
        <v>45</v>
      </c>
      <c r="P403" s="6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69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629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630</v>
      </c>
      <c r="B404" s="54" t="s">
        <v>631</v>
      </c>
      <c r="C404" s="31">
        <v>4301051431</v>
      </c>
      <c r="D404" s="564">
        <v>4607091389654</v>
      </c>
      <c r="E404" s="565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76</v>
      </c>
      <c r="L404" s="32"/>
      <c r="M404" s="33" t="s">
        <v>77</v>
      </c>
      <c r="N404" s="33"/>
      <c r="O404" s="32">
        <v>45</v>
      </c>
      <c r="P404" s="6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69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632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568"/>
      <c r="B405" s="569"/>
      <c r="C405" s="569"/>
      <c r="D405" s="569"/>
      <c r="E405" s="569"/>
      <c r="F405" s="569"/>
      <c r="G405" s="569"/>
      <c r="H405" s="569"/>
      <c r="I405" s="569"/>
      <c r="J405" s="569"/>
      <c r="K405" s="569"/>
      <c r="L405" s="569"/>
      <c r="M405" s="569"/>
      <c r="N405" s="569"/>
      <c r="O405" s="570"/>
      <c r="P405" s="575" t="s">
        <v>71</v>
      </c>
      <c r="Q405" s="576"/>
      <c r="R405" s="576"/>
      <c r="S405" s="576"/>
      <c r="T405" s="576"/>
      <c r="U405" s="576"/>
      <c r="V405" s="577"/>
      <c r="W405" s="37" t="s">
        <v>72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x14ac:dyDescent="0.2">
      <c r="A406" s="569"/>
      <c r="B406" s="569"/>
      <c r="C406" s="569"/>
      <c r="D406" s="569"/>
      <c r="E406" s="569"/>
      <c r="F406" s="569"/>
      <c r="G406" s="569"/>
      <c r="H406" s="569"/>
      <c r="I406" s="569"/>
      <c r="J406" s="569"/>
      <c r="K406" s="569"/>
      <c r="L406" s="569"/>
      <c r="M406" s="569"/>
      <c r="N406" s="569"/>
      <c r="O406" s="570"/>
      <c r="P406" s="575" t="s">
        <v>71</v>
      </c>
      <c r="Q406" s="576"/>
      <c r="R406" s="576"/>
      <c r="S406" s="576"/>
      <c r="T406" s="576"/>
      <c r="U406" s="576"/>
      <c r="V406" s="577"/>
      <c r="W406" s="37" t="s">
        <v>69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customHeight="1" x14ac:dyDescent="0.25">
      <c r="A407" s="580" t="s">
        <v>633</v>
      </c>
      <c r="B407" s="569"/>
      <c r="C407" s="569"/>
      <c r="D407" s="569"/>
      <c r="E407" s="569"/>
      <c r="F407" s="569"/>
      <c r="G407" s="569"/>
      <c r="H407" s="569"/>
      <c r="I407" s="569"/>
      <c r="J407" s="569"/>
      <c r="K407" s="569"/>
      <c r="L407" s="569"/>
      <c r="M407" s="569"/>
      <c r="N407" s="569"/>
      <c r="O407" s="569"/>
      <c r="P407" s="569"/>
      <c r="Q407" s="569"/>
      <c r="R407" s="569"/>
      <c r="S407" s="569"/>
      <c r="T407" s="569"/>
      <c r="U407" s="569"/>
      <c r="V407" s="569"/>
      <c r="W407" s="569"/>
      <c r="X407" s="569"/>
      <c r="Y407" s="569"/>
      <c r="Z407" s="569"/>
      <c r="AA407" s="552"/>
      <c r="AB407" s="552"/>
      <c r="AC407" s="552"/>
    </row>
    <row r="408" spans="1:68" ht="14.25" customHeight="1" x14ac:dyDescent="0.25">
      <c r="A408" s="572" t="s">
        <v>136</v>
      </c>
      <c r="B408" s="569"/>
      <c r="C408" s="569"/>
      <c r="D408" s="569"/>
      <c r="E408" s="569"/>
      <c r="F408" s="569"/>
      <c r="G408" s="569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  <c r="U408" s="569"/>
      <c r="V408" s="569"/>
      <c r="W408" s="569"/>
      <c r="X408" s="569"/>
      <c r="Y408" s="569"/>
      <c r="Z408" s="569"/>
      <c r="AA408" s="553"/>
      <c r="AB408" s="553"/>
      <c r="AC408" s="553"/>
    </row>
    <row r="409" spans="1:68" ht="27" customHeight="1" x14ac:dyDescent="0.25">
      <c r="A409" s="54" t="s">
        <v>634</v>
      </c>
      <c r="B409" s="54" t="s">
        <v>635</v>
      </c>
      <c r="C409" s="31">
        <v>4301020319</v>
      </c>
      <c r="D409" s="564">
        <v>4680115885240</v>
      </c>
      <c r="E409" s="565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76</v>
      </c>
      <c r="L409" s="32"/>
      <c r="M409" s="33" t="s">
        <v>68</v>
      </c>
      <c r="N409" s="33"/>
      <c r="O409" s="32">
        <v>40</v>
      </c>
      <c r="P409" s="80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69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636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568"/>
      <c r="B410" s="569"/>
      <c r="C410" s="569"/>
      <c r="D410" s="569"/>
      <c r="E410" s="569"/>
      <c r="F410" s="569"/>
      <c r="G410" s="569"/>
      <c r="H410" s="569"/>
      <c r="I410" s="569"/>
      <c r="J410" s="569"/>
      <c r="K410" s="569"/>
      <c r="L410" s="569"/>
      <c r="M410" s="569"/>
      <c r="N410" s="569"/>
      <c r="O410" s="570"/>
      <c r="P410" s="575" t="s">
        <v>71</v>
      </c>
      <c r="Q410" s="576"/>
      <c r="R410" s="576"/>
      <c r="S410" s="576"/>
      <c r="T410" s="576"/>
      <c r="U410" s="576"/>
      <c r="V410" s="577"/>
      <c r="W410" s="37" t="s">
        <v>72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x14ac:dyDescent="0.2">
      <c r="A411" s="569"/>
      <c r="B411" s="569"/>
      <c r="C411" s="569"/>
      <c r="D411" s="569"/>
      <c r="E411" s="569"/>
      <c r="F411" s="569"/>
      <c r="G411" s="569"/>
      <c r="H411" s="569"/>
      <c r="I411" s="569"/>
      <c r="J411" s="569"/>
      <c r="K411" s="569"/>
      <c r="L411" s="569"/>
      <c r="M411" s="569"/>
      <c r="N411" s="569"/>
      <c r="O411" s="570"/>
      <c r="P411" s="575" t="s">
        <v>71</v>
      </c>
      <c r="Q411" s="576"/>
      <c r="R411" s="576"/>
      <c r="S411" s="576"/>
      <c r="T411" s="576"/>
      <c r="U411" s="576"/>
      <c r="V411" s="577"/>
      <c r="W411" s="37" t="s">
        <v>69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customHeight="1" x14ac:dyDescent="0.25">
      <c r="A412" s="572" t="s">
        <v>64</v>
      </c>
      <c r="B412" s="569"/>
      <c r="C412" s="569"/>
      <c r="D412" s="569"/>
      <c r="E412" s="569"/>
      <c r="F412" s="569"/>
      <c r="G412" s="569"/>
      <c r="H412" s="569"/>
      <c r="I412" s="569"/>
      <c r="J412" s="569"/>
      <c r="K412" s="569"/>
      <c r="L412" s="569"/>
      <c r="M412" s="569"/>
      <c r="N412" s="569"/>
      <c r="O412" s="569"/>
      <c r="P412" s="569"/>
      <c r="Q412" s="569"/>
      <c r="R412" s="569"/>
      <c r="S412" s="569"/>
      <c r="T412" s="569"/>
      <c r="U412" s="569"/>
      <c r="V412" s="569"/>
      <c r="W412" s="569"/>
      <c r="X412" s="569"/>
      <c r="Y412" s="569"/>
      <c r="Z412" s="569"/>
      <c r="AA412" s="553"/>
      <c r="AB412" s="553"/>
      <c r="AC412" s="553"/>
    </row>
    <row r="413" spans="1:68" ht="27" customHeight="1" x14ac:dyDescent="0.25">
      <c r="A413" s="54" t="s">
        <v>637</v>
      </c>
      <c r="B413" s="54" t="s">
        <v>638</v>
      </c>
      <c r="C413" s="31">
        <v>4301031403</v>
      </c>
      <c r="D413" s="564">
        <v>4680115886094</v>
      </c>
      <c r="E413" s="565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4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69</v>
      </c>
      <c r="X413" s="557">
        <v>0</v>
      </c>
      <c r="Y413" s="55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639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640</v>
      </c>
      <c r="B414" s="54" t="s">
        <v>641</v>
      </c>
      <c r="C414" s="31">
        <v>4301031363</v>
      </c>
      <c r="D414" s="564">
        <v>4607091389425</v>
      </c>
      <c r="E414" s="565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69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642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643</v>
      </c>
      <c r="B415" s="54" t="s">
        <v>644</v>
      </c>
      <c r="C415" s="31">
        <v>4301031373</v>
      </c>
      <c r="D415" s="564">
        <v>4680115880771</v>
      </c>
      <c r="E415" s="565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69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645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646</v>
      </c>
      <c r="B416" s="54" t="s">
        <v>647</v>
      </c>
      <c r="C416" s="31">
        <v>4301031359</v>
      </c>
      <c r="D416" s="564">
        <v>4607091389500</v>
      </c>
      <c r="E416" s="565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6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69</v>
      </c>
      <c r="X416" s="557">
        <v>7</v>
      </c>
      <c r="Y416" s="558">
        <f>IFERROR(IF(X416="",0,CEILING((X416/$H416),1)*$H416),"")</f>
        <v>8.4</v>
      </c>
      <c r="Z416" s="36">
        <f>IFERROR(IF(Y416=0,"",ROUNDUP(Y416/H416,0)*0.00502),"")</f>
        <v>2.0080000000000001E-2</v>
      </c>
      <c r="AA416" s="56"/>
      <c r="AB416" s="57"/>
      <c r="AC416" s="461" t="s">
        <v>645</v>
      </c>
      <c r="AG416" s="64"/>
      <c r="AJ416" s="68"/>
      <c r="AK416" s="68">
        <v>0</v>
      </c>
      <c r="BB416" s="462" t="s">
        <v>1</v>
      </c>
      <c r="BM416" s="64">
        <f>IFERROR(X416*I416/H416,"0")</f>
        <v>7.4333333333333327</v>
      </c>
      <c r="BN416" s="64">
        <f>IFERROR(Y416*I416/H416,"0")</f>
        <v>8.92</v>
      </c>
      <c r="BO416" s="64">
        <f>IFERROR(1/J416*(X416/H416),"0")</f>
        <v>1.4245014245014245E-2</v>
      </c>
      <c r="BP416" s="64">
        <f>IFERROR(1/J416*(Y416/H416),"0")</f>
        <v>1.7094017094017096E-2</v>
      </c>
    </row>
    <row r="417" spans="1:68" x14ac:dyDescent="0.2">
      <c r="A417" s="568"/>
      <c r="B417" s="569"/>
      <c r="C417" s="569"/>
      <c r="D417" s="569"/>
      <c r="E417" s="569"/>
      <c r="F417" s="569"/>
      <c r="G417" s="569"/>
      <c r="H417" s="569"/>
      <c r="I417" s="569"/>
      <c r="J417" s="569"/>
      <c r="K417" s="569"/>
      <c r="L417" s="569"/>
      <c r="M417" s="569"/>
      <c r="N417" s="569"/>
      <c r="O417" s="570"/>
      <c r="P417" s="575" t="s">
        <v>71</v>
      </c>
      <c r="Q417" s="576"/>
      <c r="R417" s="576"/>
      <c r="S417" s="576"/>
      <c r="T417" s="576"/>
      <c r="U417" s="576"/>
      <c r="V417" s="577"/>
      <c r="W417" s="37" t="s">
        <v>72</v>
      </c>
      <c r="X417" s="559">
        <f>IFERROR(X413/H413,"0")+IFERROR(X414/H414,"0")+IFERROR(X415/H415,"0")+IFERROR(X416/H416,"0")</f>
        <v>3.333333333333333</v>
      </c>
      <c r="Y417" s="559">
        <f>IFERROR(Y413/H413,"0")+IFERROR(Y414/H414,"0")+IFERROR(Y415/H415,"0")+IFERROR(Y416/H416,"0")</f>
        <v>4</v>
      </c>
      <c r="Z417" s="559">
        <f>IFERROR(IF(Z413="",0,Z413),"0")+IFERROR(IF(Z414="",0,Z414),"0")+IFERROR(IF(Z415="",0,Z415),"0")+IFERROR(IF(Z416="",0,Z416),"0")</f>
        <v>2.0080000000000001E-2</v>
      </c>
      <c r="AA417" s="560"/>
      <c r="AB417" s="560"/>
      <c r="AC417" s="560"/>
    </row>
    <row r="418" spans="1:68" x14ac:dyDescent="0.2">
      <c r="A418" s="569"/>
      <c r="B418" s="569"/>
      <c r="C418" s="569"/>
      <c r="D418" s="569"/>
      <c r="E418" s="569"/>
      <c r="F418" s="569"/>
      <c r="G418" s="569"/>
      <c r="H418" s="569"/>
      <c r="I418" s="569"/>
      <c r="J418" s="569"/>
      <c r="K418" s="569"/>
      <c r="L418" s="569"/>
      <c r="M418" s="569"/>
      <c r="N418" s="569"/>
      <c r="O418" s="570"/>
      <c r="P418" s="575" t="s">
        <v>71</v>
      </c>
      <c r="Q418" s="576"/>
      <c r="R418" s="576"/>
      <c r="S418" s="576"/>
      <c r="T418" s="576"/>
      <c r="U418" s="576"/>
      <c r="V418" s="577"/>
      <c r="W418" s="37" t="s">
        <v>69</v>
      </c>
      <c r="X418" s="559">
        <f>IFERROR(SUM(X413:X416),"0")</f>
        <v>7</v>
      </c>
      <c r="Y418" s="559">
        <f>IFERROR(SUM(Y413:Y416),"0")</f>
        <v>8.4</v>
      </c>
      <c r="Z418" s="37"/>
      <c r="AA418" s="560"/>
      <c r="AB418" s="560"/>
      <c r="AC418" s="560"/>
    </row>
    <row r="419" spans="1:68" ht="16.5" customHeight="1" x14ac:dyDescent="0.25">
      <c r="A419" s="580" t="s">
        <v>648</v>
      </c>
      <c r="B419" s="569"/>
      <c r="C419" s="569"/>
      <c r="D419" s="569"/>
      <c r="E419" s="569"/>
      <c r="F419" s="569"/>
      <c r="G419" s="569"/>
      <c r="H419" s="569"/>
      <c r="I419" s="569"/>
      <c r="J419" s="569"/>
      <c r="K419" s="569"/>
      <c r="L419" s="569"/>
      <c r="M419" s="569"/>
      <c r="N419" s="569"/>
      <c r="O419" s="569"/>
      <c r="P419" s="569"/>
      <c r="Q419" s="569"/>
      <c r="R419" s="569"/>
      <c r="S419" s="569"/>
      <c r="T419" s="569"/>
      <c r="U419" s="569"/>
      <c r="V419" s="569"/>
      <c r="W419" s="569"/>
      <c r="X419" s="569"/>
      <c r="Y419" s="569"/>
      <c r="Z419" s="569"/>
      <c r="AA419" s="552"/>
      <c r="AB419" s="552"/>
      <c r="AC419" s="552"/>
    </row>
    <row r="420" spans="1:68" ht="14.25" customHeight="1" x14ac:dyDescent="0.25">
      <c r="A420" s="572" t="s">
        <v>64</v>
      </c>
      <c r="B420" s="569"/>
      <c r="C420" s="569"/>
      <c r="D420" s="569"/>
      <c r="E420" s="569"/>
      <c r="F420" s="569"/>
      <c r="G420" s="569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  <c r="U420" s="569"/>
      <c r="V420" s="569"/>
      <c r="W420" s="569"/>
      <c r="X420" s="569"/>
      <c r="Y420" s="569"/>
      <c r="Z420" s="569"/>
      <c r="AA420" s="553"/>
      <c r="AB420" s="553"/>
      <c r="AC420" s="553"/>
    </row>
    <row r="421" spans="1:68" ht="27" customHeight="1" x14ac:dyDescent="0.25">
      <c r="A421" s="54" t="s">
        <v>649</v>
      </c>
      <c r="B421" s="54" t="s">
        <v>650</v>
      </c>
      <c r="C421" s="31">
        <v>4301031347</v>
      </c>
      <c r="D421" s="564">
        <v>4680115885110</v>
      </c>
      <c r="E421" s="565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76</v>
      </c>
      <c r="L421" s="32"/>
      <c r="M421" s="33" t="s">
        <v>68</v>
      </c>
      <c r="N421" s="33"/>
      <c r="O421" s="32">
        <v>50</v>
      </c>
      <c r="P421" s="8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69</v>
      </c>
      <c r="X421" s="557">
        <v>20</v>
      </c>
      <c r="Y421" s="558">
        <f>IFERROR(IF(X421="",0,CEILING((X421/$H421),1)*$H421),"")</f>
        <v>20.399999999999999</v>
      </c>
      <c r="Z421" s="36">
        <f>IFERROR(IF(Y421=0,"",ROUNDUP(Y421/H421,0)*0.00651),"")</f>
        <v>0.11067</v>
      </c>
      <c r="AA421" s="56"/>
      <c r="AB421" s="57"/>
      <c r="AC421" s="463" t="s">
        <v>651</v>
      </c>
      <c r="AG421" s="64"/>
      <c r="AJ421" s="68"/>
      <c r="AK421" s="68">
        <v>0</v>
      </c>
      <c r="BB421" s="464" t="s">
        <v>1</v>
      </c>
      <c r="BM421" s="64">
        <f>IFERROR(X421*I421/H421,"0")</f>
        <v>35</v>
      </c>
      <c r="BN421" s="64">
        <f>IFERROR(Y421*I421/H421,"0")</f>
        <v>35.699999999999996</v>
      </c>
      <c r="BO421" s="64">
        <f>IFERROR(1/J421*(X421/H421),"0")</f>
        <v>9.1575091575091583E-2</v>
      </c>
      <c r="BP421" s="64">
        <f>IFERROR(1/J421*(Y421/H421),"0")</f>
        <v>9.3406593406593408E-2</v>
      </c>
    </row>
    <row r="422" spans="1:68" x14ac:dyDescent="0.2">
      <c r="A422" s="568"/>
      <c r="B422" s="569"/>
      <c r="C422" s="569"/>
      <c r="D422" s="569"/>
      <c r="E422" s="569"/>
      <c r="F422" s="569"/>
      <c r="G422" s="569"/>
      <c r="H422" s="569"/>
      <c r="I422" s="569"/>
      <c r="J422" s="569"/>
      <c r="K422" s="569"/>
      <c r="L422" s="569"/>
      <c r="M422" s="569"/>
      <c r="N422" s="569"/>
      <c r="O422" s="570"/>
      <c r="P422" s="575" t="s">
        <v>71</v>
      </c>
      <c r="Q422" s="576"/>
      <c r="R422" s="576"/>
      <c r="S422" s="576"/>
      <c r="T422" s="576"/>
      <c r="U422" s="576"/>
      <c r="V422" s="577"/>
      <c r="W422" s="37" t="s">
        <v>72</v>
      </c>
      <c r="X422" s="559">
        <f>IFERROR(X421/H421,"0")</f>
        <v>16.666666666666668</v>
      </c>
      <c r="Y422" s="559">
        <f>IFERROR(Y421/H421,"0")</f>
        <v>17</v>
      </c>
      <c r="Z422" s="559">
        <f>IFERROR(IF(Z421="",0,Z421),"0")</f>
        <v>0.11067</v>
      </c>
      <c r="AA422" s="560"/>
      <c r="AB422" s="560"/>
      <c r="AC422" s="560"/>
    </row>
    <row r="423" spans="1:68" x14ac:dyDescent="0.2">
      <c r="A423" s="569"/>
      <c r="B423" s="569"/>
      <c r="C423" s="569"/>
      <c r="D423" s="569"/>
      <c r="E423" s="569"/>
      <c r="F423" s="569"/>
      <c r="G423" s="569"/>
      <c r="H423" s="569"/>
      <c r="I423" s="569"/>
      <c r="J423" s="569"/>
      <c r="K423" s="569"/>
      <c r="L423" s="569"/>
      <c r="M423" s="569"/>
      <c r="N423" s="569"/>
      <c r="O423" s="570"/>
      <c r="P423" s="575" t="s">
        <v>71</v>
      </c>
      <c r="Q423" s="576"/>
      <c r="R423" s="576"/>
      <c r="S423" s="576"/>
      <c r="T423" s="576"/>
      <c r="U423" s="576"/>
      <c r="V423" s="577"/>
      <c r="W423" s="37" t="s">
        <v>69</v>
      </c>
      <c r="X423" s="559">
        <f>IFERROR(SUM(X421:X421),"0")</f>
        <v>20</v>
      </c>
      <c r="Y423" s="559">
        <f>IFERROR(SUM(Y421:Y421),"0")</f>
        <v>20.399999999999999</v>
      </c>
      <c r="Z423" s="37"/>
      <c r="AA423" s="560"/>
      <c r="AB423" s="560"/>
      <c r="AC423" s="560"/>
    </row>
    <row r="424" spans="1:68" ht="16.5" customHeight="1" x14ac:dyDescent="0.25">
      <c r="A424" s="580" t="s">
        <v>652</v>
      </c>
      <c r="B424" s="569"/>
      <c r="C424" s="569"/>
      <c r="D424" s="569"/>
      <c r="E424" s="569"/>
      <c r="F424" s="569"/>
      <c r="G424" s="569"/>
      <c r="H424" s="569"/>
      <c r="I424" s="569"/>
      <c r="J424" s="569"/>
      <c r="K424" s="569"/>
      <c r="L424" s="569"/>
      <c r="M424" s="569"/>
      <c r="N424" s="569"/>
      <c r="O424" s="569"/>
      <c r="P424" s="569"/>
      <c r="Q424" s="569"/>
      <c r="R424" s="569"/>
      <c r="S424" s="569"/>
      <c r="T424" s="569"/>
      <c r="U424" s="569"/>
      <c r="V424" s="569"/>
      <c r="W424" s="569"/>
      <c r="X424" s="569"/>
      <c r="Y424" s="569"/>
      <c r="Z424" s="569"/>
      <c r="AA424" s="552"/>
      <c r="AB424" s="552"/>
      <c r="AC424" s="552"/>
    </row>
    <row r="425" spans="1:68" ht="14.25" customHeight="1" x14ac:dyDescent="0.25">
      <c r="A425" s="572" t="s">
        <v>64</v>
      </c>
      <c r="B425" s="569"/>
      <c r="C425" s="569"/>
      <c r="D425" s="569"/>
      <c r="E425" s="569"/>
      <c r="F425" s="569"/>
      <c r="G425" s="569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  <c r="U425" s="569"/>
      <c r="V425" s="569"/>
      <c r="W425" s="569"/>
      <c r="X425" s="569"/>
      <c r="Y425" s="569"/>
      <c r="Z425" s="569"/>
      <c r="AA425" s="553"/>
      <c r="AB425" s="553"/>
      <c r="AC425" s="553"/>
    </row>
    <row r="426" spans="1:68" ht="27" customHeight="1" x14ac:dyDescent="0.25">
      <c r="A426" s="54" t="s">
        <v>653</v>
      </c>
      <c r="B426" s="54" t="s">
        <v>654</v>
      </c>
      <c r="C426" s="31">
        <v>4301031261</v>
      </c>
      <c r="D426" s="564">
        <v>4680115885103</v>
      </c>
      <c r="E426" s="565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76</v>
      </c>
      <c r="L426" s="32"/>
      <c r="M426" s="33" t="s">
        <v>68</v>
      </c>
      <c r="N426" s="33"/>
      <c r="O426" s="32">
        <v>40</v>
      </c>
      <c r="P426" s="6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69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655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x14ac:dyDescent="0.2">
      <c r="A427" s="568"/>
      <c r="B427" s="569"/>
      <c r="C427" s="569"/>
      <c r="D427" s="569"/>
      <c r="E427" s="569"/>
      <c r="F427" s="569"/>
      <c r="G427" s="569"/>
      <c r="H427" s="569"/>
      <c r="I427" s="569"/>
      <c r="J427" s="569"/>
      <c r="K427" s="569"/>
      <c r="L427" s="569"/>
      <c r="M427" s="569"/>
      <c r="N427" s="569"/>
      <c r="O427" s="570"/>
      <c r="P427" s="575" t="s">
        <v>71</v>
      </c>
      <c r="Q427" s="576"/>
      <c r="R427" s="576"/>
      <c r="S427" s="576"/>
      <c r="T427" s="576"/>
      <c r="U427" s="576"/>
      <c r="V427" s="577"/>
      <c r="W427" s="37" t="s">
        <v>72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x14ac:dyDescent="0.2">
      <c r="A428" s="569"/>
      <c r="B428" s="569"/>
      <c r="C428" s="569"/>
      <c r="D428" s="569"/>
      <c r="E428" s="569"/>
      <c r="F428" s="569"/>
      <c r="G428" s="569"/>
      <c r="H428" s="569"/>
      <c r="I428" s="569"/>
      <c r="J428" s="569"/>
      <c r="K428" s="569"/>
      <c r="L428" s="569"/>
      <c r="M428" s="569"/>
      <c r="N428" s="569"/>
      <c r="O428" s="570"/>
      <c r="P428" s="575" t="s">
        <v>71</v>
      </c>
      <c r="Q428" s="576"/>
      <c r="R428" s="576"/>
      <c r="S428" s="576"/>
      <c r="T428" s="576"/>
      <c r="U428" s="576"/>
      <c r="V428" s="577"/>
      <c r="W428" s="37" t="s">
        <v>69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customHeight="1" x14ac:dyDescent="0.2">
      <c r="A429" s="646" t="s">
        <v>656</v>
      </c>
      <c r="B429" s="647"/>
      <c r="C429" s="647"/>
      <c r="D429" s="647"/>
      <c r="E429" s="647"/>
      <c r="F429" s="647"/>
      <c r="G429" s="647"/>
      <c r="H429" s="647"/>
      <c r="I429" s="647"/>
      <c r="J429" s="647"/>
      <c r="K429" s="647"/>
      <c r="L429" s="647"/>
      <c r="M429" s="647"/>
      <c r="N429" s="647"/>
      <c r="O429" s="647"/>
      <c r="P429" s="647"/>
      <c r="Q429" s="647"/>
      <c r="R429" s="647"/>
      <c r="S429" s="647"/>
      <c r="T429" s="647"/>
      <c r="U429" s="647"/>
      <c r="V429" s="647"/>
      <c r="W429" s="647"/>
      <c r="X429" s="647"/>
      <c r="Y429" s="647"/>
      <c r="Z429" s="647"/>
      <c r="AA429" s="48"/>
      <c r="AB429" s="48"/>
      <c r="AC429" s="48"/>
    </row>
    <row r="430" spans="1:68" ht="16.5" customHeight="1" x14ac:dyDescent="0.25">
      <c r="A430" s="580" t="s">
        <v>656</v>
      </c>
      <c r="B430" s="569"/>
      <c r="C430" s="569"/>
      <c r="D430" s="569"/>
      <c r="E430" s="569"/>
      <c r="F430" s="569"/>
      <c r="G430" s="569"/>
      <c r="H430" s="569"/>
      <c r="I430" s="569"/>
      <c r="J430" s="569"/>
      <c r="K430" s="569"/>
      <c r="L430" s="569"/>
      <c r="M430" s="569"/>
      <c r="N430" s="569"/>
      <c r="O430" s="569"/>
      <c r="P430" s="569"/>
      <c r="Q430" s="569"/>
      <c r="R430" s="569"/>
      <c r="S430" s="569"/>
      <c r="T430" s="569"/>
      <c r="U430" s="569"/>
      <c r="V430" s="569"/>
      <c r="W430" s="569"/>
      <c r="X430" s="569"/>
      <c r="Y430" s="569"/>
      <c r="Z430" s="569"/>
      <c r="AA430" s="552"/>
      <c r="AB430" s="552"/>
      <c r="AC430" s="552"/>
    </row>
    <row r="431" spans="1:68" ht="14.25" customHeight="1" x14ac:dyDescent="0.25">
      <c r="A431" s="572" t="s">
        <v>102</v>
      </c>
      <c r="B431" s="569"/>
      <c r="C431" s="569"/>
      <c r="D431" s="569"/>
      <c r="E431" s="569"/>
      <c r="F431" s="569"/>
      <c r="G431" s="569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  <c r="U431" s="569"/>
      <c r="V431" s="569"/>
      <c r="W431" s="569"/>
      <c r="X431" s="569"/>
      <c r="Y431" s="569"/>
      <c r="Z431" s="569"/>
      <c r="AA431" s="553"/>
      <c r="AB431" s="553"/>
      <c r="AC431" s="553"/>
    </row>
    <row r="432" spans="1:68" ht="27" customHeight="1" x14ac:dyDescent="0.25">
      <c r="A432" s="54" t="s">
        <v>657</v>
      </c>
      <c r="B432" s="54" t="s">
        <v>658</v>
      </c>
      <c r="C432" s="31">
        <v>4301011795</v>
      </c>
      <c r="D432" s="564">
        <v>4607091389067</v>
      </c>
      <c r="E432" s="565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9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69</v>
      </c>
      <c r="X432" s="557">
        <v>70</v>
      </c>
      <c r="Y432" s="558">
        <f t="shared" ref="Y432:Y445" si="58">IFERROR(IF(X432="",0,CEILING((X432/$H432),1)*$H432),"")</f>
        <v>73.92</v>
      </c>
      <c r="Z432" s="36">
        <f t="shared" ref="Z432:Z438" si="59">IFERROR(IF(Y432=0,"",ROUNDUP(Y432/H432,0)*0.01196),"")</f>
        <v>0.16744000000000001</v>
      </c>
      <c r="AA432" s="56"/>
      <c r="AB432" s="57"/>
      <c r="AC432" s="467" t="s">
        <v>659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74.772727272727266</v>
      </c>
      <c r="BN432" s="64">
        <f t="shared" ref="BN432:BN445" si="61">IFERROR(Y432*I432/H432,"0")</f>
        <v>78.959999999999994</v>
      </c>
      <c r="BO432" s="64">
        <f t="shared" ref="BO432:BO445" si="62">IFERROR(1/J432*(X432/H432),"0")</f>
        <v>0.12747668997668998</v>
      </c>
      <c r="BP432" s="64">
        <f t="shared" ref="BP432:BP445" si="63">IFERROR(1/J432*(Y432/H432),"0")</f>
        <v>0.13461538461538464</v>
      </c>
    </row>
    <row r="433" spans="1:68" ht="27" customHeight="1" x14ac:dyDescent="0.25">
      <c r="A433" s="54" t="s">
        <v>660</v>
      </c>
      <c r="B433" s="54" t="s">
        <v>661</v>
      </c>
      <c r="C433" s="31">
        <v>4301011961</v>
      </c>
      <c r="D433" s="564">
        <v>4680115885271</v>
      </c>
      <c r="E433" s="565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5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69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662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customHeight="1" x14ac:dyDescent="0.25">
      <c r="A434" s="54" t="s">
        <v>663</v>
      </c>
      <c r="B434" s="54" t="s">
        <v>664</v>
      </c>
      <c r="C434" s="31">
        <v>4301011376</v>
      </c>
      <c r="D434" s="564">
        <v>4680115885226</v>
      </c>
      <c r="E434" s="565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69</v>
      </c>
      <c r="X434" s="557">
        <v>120</v>
      </c>
      <c r="Y434" s="558">
        <f t="shared" si="58"/>
        <v>121.44000000000001</v>
      </c>
      <c r="Z434" s="36">
        <f t="shared" si="59"/>
        <v>0.27507999999999999</v>
      </c>
      <c r="AA434" s="56"/>
      <c r="AB434" s="57"/>
      <c r="AC434" s="471" t="s">
        <v>665</v>
      </c>
      <c r="AG434" s="64"/>
      <c r="AJ434" s="68"/>
      <c r="AK434" s="68">
        <v>0</v>
      </c>
      <c r="BB434" s="472" t="s">
        <v>1</v>
      </c>
      <c r="BM434" s="64">
        <f t="shared" si="60"/>
        <v>128.18181818181816</v>
      </c>
      <c r="BN434" s="64">
        <f t="shared" si="61"/>
        <v>129.72</v>
      </c>
      <c r="BO434" s="64">
        <f t="shared" si="62"/>
        <v>0.21853146853146854</v>
      </c>
      <c r="BP434" s="64">
        <f t="shared" si="63"/>
        <v>0.22115384615384617</v>
      </c>
    </row>
    <row r="435" spans="1:68" ht="27" customHeight="1" x14ac:dyDescent="0.25">
      <c r="A435" s="54" t="s">
        <v>666</v>
      </c>
      <c r="B435" s="54" t="s">
        <v>667</v>
      </c>
      <c r="C435" s="31">
        <v>4301012145</v>
      </c>
      <c r="D435" s="564">
        <v>4607091383522</v>
      </c>
      <c r="E435" s="565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4" t="s">
        <v>668</v>
      </c>
      <c r="Q435" s="562"/>
      <c r="R435" s="562"/>
      <c r="S435" s="562"/>
      <c r="T435" s="563"/>
      <c r="U435" s="34"/>
      <c r="V435" s="34"/>
      <c r="W435" s="35" t="s">
        <v>69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669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customHeight="1" x14ac:dyDescent="0.25">
      <c r="A436" s="54" t="s">
        <v>670</v>
      </c>
      <c r="B436" s="54" t="s">
        <v>671</v>
      </c>
      <c r="C436" s="31">
        <v>4301011774</v>
      </c>
      <c r="D436" s="564">
        <v>4680115884502</v>
      </c>
      <c r="E436" s="565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7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69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672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673</v>
      </c>
      <c r="B437" s="54" t="s">
        <v>674</v>
      </c>
      <c r="C437" s="31">
        <v>4301011771</v>
      </c>
      <c r="D437" s="564">
        <v>4607091389104</v>
      </c>
      <c r="E437" s="565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69</v>
      </c>
      <c r="X437" s="557">
        <v>130</v>
      </c>
      <c r="Y437" s="558">
        <f t="shared" si="58"/>
        <v>132</v>
      </c>
      <c r="Z437" s="36">
        <f t="shared" si="59"/>
        <v>0.29899999999999999</v>
      </c>
      <c r="AA437" s="56"/>
      <c r="AB437" s="57"/>
      <c r="AC437" s="477" t="s">
        <v>675</v>
      </c>
      <c r="AG437" s="64"/>
      <c r="AJ437" s="68"/>
      <c r="AK437" s="68">
        <v>0</v>
      </c>
      <c r="BB437" s="478" t="s">
        <v>1</v>
      </c>
      <c r="BM437" s="64">
        <f t="shared" si="60"/>
        <v>138.86363636363635</v>
      </c>
      <c r="BN437" s="64">
        <f t="shared" si="61"/>
        <v>140.99999999999997</v>
      </c>
      <c r="BO437" s="64">
        <f t="shared" si="62"/>
        <v>0.23674242424242425</v>
      </c>
      <c r="BP437" s="64">
        <f t="shared" si="63"/>
        <v>0.24038461538461539</v>
      </c>
    </row>
    <row r="438" spans="1:68" ht="16.5" customHeight="1" x14ac:dyDescent="0.25">
      <c r="A438" s="54" t="s">
        <v>676</v>
      </c>
      <c r="B438" s="54" t="s">
        <v>677</v>
      </c>
      <c r="C438" s="31">
        <v>4301011799</v>
      </c>
      <c r="D438" s="564">
        <v>4680115884519</v>
      </c>
      <c r="E438" s="565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69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678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customHeight="1" x14ac:dyDescent="0.25">
      <c r="A439" s="54" t="s">
        <v>679</v>
      </c>
      <c r="B439" s="54" t="s">
        <v>680</v>
      </c>
      <c r="C439" s="31">
        <v>4301012125</v>
      </c>
      <c r="D439" s="564">
        <v>4680115886391</v>
      </c>
      <c r="E439" s="565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5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69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659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customHeight="1" x14ac:dyDescent="0.25">
      <c r="A440" s="54" t="s">
        <v>681</v>
      </c>
      <c r="B440" s="54" t="s">
        <v>682</v>
      </c>
      <c r="C440" s="31">
        <v>4301012035</v>
      </c>
      <c r="D440" s="564">
        <v>4680115880603</v>
      </c>
      <c r="E440" s="565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4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69</v>
      </c>
      <c r="X440" s="557">
        <v>120</v>
      </c>
      <c r="Y440" s="558">
        <f t="shared" si="58"/>
        <v>120</v>
      </c>
      <c r="Z440" s="36">
        <f>IFERROR(IF(Y440=0,"",ROUNDUP(Y440/H440,0)*0.00902),"")</f>
        <v>0.22550000000000001</v>
      </c>
      <c r="AA440" s="56"/>
      <c r="AB440" s="57"/>
      <c r="AC440" s="483" t="s">
        <v>659</v>
      </c>
      <c r="AG440" s="64"/>
      <c r="AJ440" s="68"/>
      <c r="AK440" s="68">
        <v>0</v>
      </c>
      <c r="BB440" s="484" t="s">
        <v>1</v>
      </c>
      <c r="BM440" s="64">
        <f t="shared" si="60"/>
        <v>173.25</v>
      </c>
      <c r="BN440" s="64">
        <f t="shared" si="61"/>
        <v>173.25</v>
      </c>
      <c r="BO440" s="64">
        <f t="shared" si="62"/>
        <v>0.18939393939393939</v>
      </c>
      <c r="BP440" s="64">
        <f t="shared" si="63"/>
        <v>0.18939393939393939</v>
      </c>
    </row>
    <row r="441" spans="1:68" ht="27" customHeight="1" x14ac:dyDescent="0.25">
      <c r="A441" s="54" t="s">
        <v>683</v>
      </c>
      <c r="B441" s="54" t="s">
        <v>684</v>
      </c>
      <c r="C441" s="31">
        <v>4301012146</v>
      </c>
      <c r="D441" s="564">
        <v>4607091389999</v>
      </c>
      <c r="E441" s="565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53" t="s">
        <v>685</v>
      </c>
      <c r="Q441" s="562"/>
      <c r="R441" s="562"/>
      <c r="S441" s="562"/>
      <c r="T441" s="563"/>
      <c r="U441" s="34"/>
      <c r="V441" s="34"/>
      <c r="W441" s="35" t="s">
        <v>69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669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customHeight="1" x14ac:dyDescent="0.25">
      <c r="A442" s="54" t="s">
        <v>686</v>
      </c>
      <c r="B442" s="54" t="s">
        <v>687</v>
      </c>
      <c r="C442" s="31">
        <v>4301012036</v>
      </c>
      <c r="D442" s="564">
        <v>4680115882782</v>
      </c>
      <c r="E442" s="565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9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69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662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customHeight="1" x14ac:dyDescent="0.25">
      <c r="A443" s="54" t="s">
        <v>688</v>
      </c>
      <c r="B443" s="54" t="s">
        <v>689</v>
      </c>
      <c r="C443" s="31">
        <v>4301012050</v>
      </c>
      <c r="D443" s="564">
        <v>4680115885479</v>
      </c>
      <c r="E443" s="565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76</v>
      </c>
      <c r="L443" s="32"/>
      <c r="M443" s="33" t="s">
        <v>106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69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675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690</v>
      </c>
      <c r="B444" s="54" t="s">
        <v>691</v>
      </c>
      <c r="C444" s="31">
        <v>4301011784</v>
      </c>
      <c r="D444" s="564">
        <v>4607091389982</v>
      </c>
      <c r="E444" s="565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69</v>
      </c>
      <c r="X444" s="557">
        <v>132</v>
      </c>
      <c r="Y444" s="558">
        <f t="shared" si="58"/>
        <v>133.20000000000002</v>
      </c>
      <c r="Z444" s="36">
        <f>IFERROR(IF(Y444=0,"",ROUNDUP(Y444/H444,0)*0.00902),"")</f>
        <v>0.33374000000000004</v>
      </c>
      <c r="AA444" s="56"/>
      <c r="AB444" s="57"/>
      <c r="AC444" s="491" t="s">
        <v>675</v>
      </c>
      <c r="AG444" s="64"/>
      <c r="AJ444" s="68"/>
      <c r="AK444" s="68">
        <v>0</v>
      </c>
      <c r="BB444" s="492" t="s">
        <v>1</v>
      </c>
      <c r="BM444" s="64">
        <f t="shared" si="60"/>
        <v>139.69999999999999</v>
      </c>
      <c r="BN444" s="64">
        <f t="shared" si="61"/>
        <v>140.97000000000003</v>
      </c>
      <c r="BO444" s="64">
        <f t="shared" si="62"/>
        <v>0.27777777777777779</v>
      </c>
      <c r="BP444" s="64">
        <f t="shared" si="63"/>
        <v>0.28030303030303039</v>
      </c>
    </row>
    <row r="445" spans="1:68" ht="27" customHeight="1" x14ac:dyDescent="0.25">
      <c r="A445" s="54" t="s">
        <v>690</v>
      </c>
      <c r="B445" s="54" t="s">
        <v>692</v>
      </c>
      <c r="C445" s="31">
        <v>4301012034</v>
      </c>
      <c r="D445" s="564">
        <v>4607091389982</v>
      </c>
      <c r="E445" s="565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110</v>
      </c>
      <c r="L445" s="32"/>
      <c r="M445" s="33" t="s">
        <v>106</v>
      </c>
      <c r="N445" s="33"/>
      <c r="O445" s="32">
        <v>60</v>
      </c>
      <c r="P445" s="61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69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675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8"/>
      <c r="B446" s="569"/>
      <c r="C446" s="569"/>
      <c r="D446" s="569"/>
      <c r="E446" s="569"/>
      <c r="F446" s="569"/>
      <c r="G446" s="569"/>
      <c r="H446" s="569"/>
      <c r="I446" s="569"/>
      <c r="J446" s="569"/>
      <c r="K446" s="569"/>
      <c r="L446" s="569"/>
      <c r="M446" s="569"/>
      <c r="N446" s="569"/>
      <c r="O446" s="570"/>
      <c r="P446" s="575" t="s">
        <v>71</v>
      </c>
      <c r="Q446" s="576"/>
      <c r="R446" s="576"/>
      <c r="S446" s="576"/>
      <c r="T446" s="576"/>
      <c r="U446" s="576"/>
      <c r="V446" s="577"/>
      <c r="W446" s="37" t="s">
        <v>72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122.27272727272728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124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1.3007599999999999</v>
      </c>
      <c r="AA446" s="560"/>
      <c r="AB446" s="560"/>
      <c r="AC446" s="560"/>
    </row>
    <row r="447" spans="1:68" x14ac:dyDescent="0.2">
      <c r="A447" s="569"/>
      <c r="B447" s="569"/>
      <c r="C447" s="569"/>
      <c r="D447" s="569"/>
      <c r="E447" s="569"/>
      <c r="F447" s="569"/>
      <c r="G447" s="569"/>
      <c r="H447" s="569"/>
      <c r="I447" s="569"/>
      <c r="J447" s="569"/>
      <c r="K447" s="569"/>
      <c r="L447" s="569"/>
      <c r="M447" s="569"/>
      <c r="N447" s="569"/>
      <c r="O447" s="570"/>
      <c r="P447" s="575" t="s">
        <v>71</v>
      </c>
      <c r="Q447" s="576"/>
      <c r="R447" s="576"/>
      <c r="S447" s="576"/>
      <c r="T447" s="576"/>
      <c r="U447" s="576"/>
      <c r="V447" s="577"/>
      <c r="W447" s="37" t="s">
        <v>69</v>
      </c>
      <c r="X447" s="559">
        <f>IFERROR(SUM(X432:X445),"0")</f>
        <v>572</v>
      </c>
      <c r="Y447" s="559">
        <f>IFERROR(SUM(Y432:Y445),"0")</f>
        <v>580.56000000000006</v>
      </c>
      <c r="Z447" s="37"/>
      <c r="AA447" s="560"/>
      <c r="AB447" s="560"/>
      <c r="AC447" s="560"/>
    </row>
    <row r="448" spans="1:68" ht="14.25" customHeight="1" x14ac:dyDescent="0.25">
      <c r="A448" s="572" t="s">
        <v>136</v>
      </c>
      <c r="B448" s="569"/>
      <c r="C448" s="569"/>
      <c r="D448" s="569"/>
      <c r="E448" s="569"/>
      <c r="F448" s="569"/>
      <c r="G448" s="569"/>
      <c r="H448" s="569"/>
      <c r="I448" s="569"/>
      <c r="J448" s="569"/>
      <c r="K448" s="569"/>
      <c r="L448" s="569"/>
      <c r="M448" s="569"/>
      <c r="N448" s="569"/>
      <c r="O448" s="569"/>
      <c r="P448" s="569"/>
      <c r="Q448" s="569"/>
      <c r="R448" s="569"/>
      <c r="S448" s="569"/>
      <c r="T448" s="569"/>
      <c r="U448" s="569"/>
      <c r="V448" s="569"/>
      <c r="W448" s="569"/>
      <c r="X448" s="569"/>
      <c r="Y448" s="569"/>
      <c r="Z448" s="569"/>
      <c r="AA448" s="553"/>
      <c r="AB448" s="553"/>
      <c r="AC448" s="553"/>
    </row>
    <row r="449" spans="1:68" ht="16.5" customHeight="1" x14ac:dyDescent="0.25">
      <c r="A449" s="54" t="s">
        <v>693</v>
      </c>
      <c r="B449" s="54" t="s">
        <v>694</v>
      </c>
      <c r="C449" s="31">
        <v>4301020334</v>
      </c>
      <c r="D449" s="564">
        <v>4607091388930</v>
      </c>
      <c r="E449" s="565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105</v>
      </c>
      <c r="L449" s="32"/>
      <c r="M449" s="33" t="s">
        <v>77</v>
      </c>
      <c r="N449" s="33"/>
      <c r="O449" s="32">
        <v>70</v>
      </c>
      <c r="P449" s="88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69</v>
      </c>
      <c r="X449" s="557">
        <v>140</v>
      </c>
      <c r="Y449" s="558">
        <f>IFERROR(IF(X449="",0,CEILING((X449/$H449),1)*$H449),"")</f>
        <v>142.56</v>
      </c>
      <c r="Z449" s="36">
        <f>IFERROR(IF(Y449=0,"",ROUNDUP(Y449/H449,0)*0.01196),"")</f>
        <v>0.32291999999999998</v>
      </c>
      <c r="AA449" s="56"/>
      <c r="AB449" s="57"/>
      <c r="AC449" s="495" t="s">
        <v>695</v>
      </c>
      <c r="AG449" s="64"/>
      <c r="AJ449" s="68"/>
      <c r="AK449" s="68">
        <v>0</v>
      </c>
      <c r="BB449" s="496" t="s">
        <v>1</v>
      </c>
      <c r="BM449" s="64">
        <f>IFERROR(X449*I449/H449,"0")</f>
        <v>149.54545454545453</v>
      </c>
      <c r="BN449" s="64">
        <f>IFERROR(Y449*I449/H449,"0")</f>
        <v>152.27999999999997</v>
      </c>
      <c r="BO449" s="64">
        <f>IFERROR(1/J449*(X449/H449),"0")</f>
        <v>0.25495337995337997</v>
      </c>
      <c r="BP449" s="64">
        <f>IFERROR(1/J449*(Y449/H449),"0")</f>
        <v>0.25961538461538464</v>
      </c>
    </row>
    <row r="450" spans="1:68" ht="16.5" customHeight="1" x14ac:dyDescent="0.25">
      <c r="A450" s="54" t="s">
        <v>696</v>
      </c>
      <c r="B450" s="54" t="s">
        <v>697</v>
      </c>
      <c r="C450" s="31">
        <v>4301020384</v>
      </c>
      <c r="D450" s="564">
        <v>4680115886407</v>
      </c>
      <c r="E450" s="565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76</v>
      </c>
      <c r="L450" s="32"/>
      <c r="M450" s="33" t="s">
        <v>77</v>
      </c>
      <c r="N450" s="33"/>
      <c r="O450" s="32">
        <v>70</v>
      </c>
      <c r="P450" s="7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69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695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customHeight="1" x14ac:dyDescent="0.25">
      <c r="A451" s="54" t="s">
        <v>698</v>
      </c>
      <c r="B451" s="54" t="s">
        <v>699</v>
      </c>
      <c r="C451" s="31">
        <v>4301020385</v>
      </c>
      <c r="D451" s="564">
        <v>4680115880054</v>
      </c>
      <c r="E451" s="565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110</v>
      </c>
      <c r="L451" s="32"/>
      <c r="M451" s="33" t="s">
        <v>106</v>
      </c>
      <c r="N451" s="33"/>
      <c r="O451" s="32">
        <v>70</v>
      </c>
      <c r="P451" s="73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69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695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568"/>
      <c r="B452" s="569"/>
      <c r="C452" s="569"/>
      <c r="D452" s="569"/>
      <c r="E452" s="569"/>
      <c r="F452" s="569"/>
      <c r="G452" s="569"/>
      <c r="H452" s="569"/>
      <c r="I452" s="569"/>
      <c r="J452" s="569"/>
      <c r="K452" s="569"/>
      <c r="L452" s="569"/>
      <c r="M452" s="569"/>
      <c r="N452" s="569"/>
      <c r="O452" s="570"/>
      <c r="P452" s="575" t="s">
        <v>71</v>
      </c>
      <c r="Q452" s="576"/>
      <c r="R452" s="576"/>
      <c r="S452" s="576"/>
      <c r="T452" s="576"/>
      <c r="U452" s="576"/>
      <c r="V452" s="577"/>
      <c r="W452" s="37" t="s">
        <v>72</v>
      </c>
      <c r="X452" s="559">
        <f>IFERROR(X449/H449,"0")+IFERROR(X450/H450,"0")+IFERROR(X451/H451,"0")</f>
        <v>26.515151515151516</v>
      </c>
      <c r="Y452" s="559">
        <f>IFERROR(Y449/H449,"0")+IFERROR(Y450/H450,"0")+IFERROR(Y451/H451,"0")</f>
        <v>27</v>
      </c>
      <c r="Z452" s="559">
        <f>IFERROR(IF(Z449="",0,Z449),"0")+IFERROR(IF(Z450="",0,Z450),"0")+IFERROR(IF(Z451="",0,Z451),"0")</f>
        <v>0.32291999999999998</v>
      </c>
      <c r="AA452" s="560"/>
      <c r="AB452" s="560"/>
      <c r="AC452" s="560"/>
    </row>
    <row r="453" spans="1:68" x14ac:dyDescent="0.2">
      <c r="A453" s="569"/>
      <c r="B453" s="569"/>
      <c r="C453" s="569"/>
      <c r="D453" s="569"/>
      <c r="E453" s="569"/>
      <c r="F453" s="569"/>
      <c r="G453" s="569"/>
      <c r="H453" s="569"/>
      <c r="I453" s="569"/>
      <c r="J453" s="569"/>
      <c r="K453" s="569"/>
      <c r="L453" s="569"/>
      <c r="M453" s="569"/>
      <c r="N453" s="569"/>
      <c r="O453" s="570"/>
      <c r="P453" s="575" t="s">
        <v>71</v>
      </c>
      <c r="Q453" s="576"/>
      <c r="R453" s="576"/>
      <c r="S453" s="576"/>
      <c r="T453" s="576"/>
      <c r="U453" s="576"/>
      <c r="V453" s="577"/>
      <c r="W453" s="37" t="s">
        <v>69</v>
      </c>
      <c r="X453" s="559">
        <f>IFERROR(SUM(X449:X451),"0")</f>
        <v>140</v>
      </c>
      <c r="Y453" s="559">
        <f>IFERROR(SUM(Y449:Y451),"0")</f>
        <v>142.56</v>
      </c>
      <c r="Z453" s="37"/>
      <c r="AA453" s="560"/>
      <c r="AB453" s="560"/>
      <c r="AC453" s="560"/>
    </row>
    <row r="454" spans="1:68" ht="14.25" customHeight="1" x14ac:dyDescent="0.25">
      <c r="A454" s="572" t="s">
        <v>64</v>
      </c>
      <c r="B454" s="569"/>
      <c r="C454" s="569"/>
      <c r="D454" s="569"/>
      <c r="E454" s="569"/>
      <c r="F454" s="569"/>
      <c r="G454" s="569"/>
      <c r="H454" s="569"/>
      <c r="I454" s="569"/>
      <c r="J454" s="569"/>
      <c r="K454" s="569"/>
      <c r="L454" s="569"/>
      <c r="M454" s="569"/>
      <c r="N454" s="569"/>
      <c r="O454" s="569"/>
      <c r="P454" s="569"/>
      <c r="Q454" s="569"/>
      <c r="R454" s="569"/>
      <c r="S454" s="569"/>
      <c r="T454" s="569"/>
      <c r="U454" s="569"/>
      <c r="V454" s="569"/>
      <c r="W454" s="569"/>
      <c r="X454" s="569"/>
      <c r="Y454" s="569"/>
      <c r="Z454" s="569"/>
      <c r="AA454" s="553"/>
      <c r="AB454" s="553"/>
      <c r="AC454" s="553"/>
    </row>
    <row r="455" spans="1:68" ht="27" customHeight="1" x14ac:dyDescent="0.25">
      <c r="A455" s="54" t="s">
        <v>700</v>
      </c>
      <c r="B455" s="54" t="s">
        <v>701</v>
      </c>
      <c r="C455" s="31">
        <v>4301031349</v>
      </c>
      <c r="D455" s="564">
        <v>4680115883116</v>
      </c>
      <c r="E455" s="565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105</v>
      </c>
      <c r="L455" s="32"/>
      <c r="M455" s="33" t="s">
        <v>106</v>
      </c>
      <c r="N455" s="33"/>
      <c r="O455" s="32">
        <v>70</v>
      </c>
      <c r="P455" s="584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69</v>
      </c>
      <c r="X455" s="557">
        <v>40</v>
      </c>
      <c r="Y455" s="558">
        <f t="shared" ref="Y455:Y461" si="64">IFERROR(IF(X455="",0,CEILING((X455/$H455),1)*$H455),"")</f>
        <v>42.24</v>
      </c>
      <c r="Z455" s="36">
        <f>IFERROR(IF(Y455=0,"",ROUNDUP(Y455/H455,0)*0.01196),"")</f>
        <v>9.5680000000000001E-2</v>
      </c>
      <c r="AA455" s="56"/>
      <c r="AB455" s="57"/>
      <c r="AC455" s="501" t="s">
        <v>702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42.727272727272727</v>
      </c>
      <c r="BN455" s="64">
        <f t="shared" ref="BN455:BN461" si="66">IFERROR(Y455*I455/H455,"0")</f>
        <v>45.12</v>
      </c>
      <c r="BO455" s="64">
        <f t="shared" ref="BO455:BO461" si="67">IFERROR(1/J455*(X455/H455),"0")</f>
        <v>7.2843822843822847E-2</v>
      </c>
      <c r="BP455" s="64">
        <f t="shared" ref="BP455:BP461" si="68">IFERROR(1/J455*(Y455/H455),"0")</f>
        <v>7.6923076923076927E-2</v>
      </c>
    </row>
    <row r="456" spans="1:68" ht="27" customHeight="1" x14ac:dyDescent="0.25">
      <c r="A456" s="54" t="s">
        <v>703</v>
      </c>
      <c r="B456" s="54" t="s">
        <v>704</v>
      </c>
      <c r="C456" s="31">
        <v>4301031350</v>
      </c>
      <c r="D456" s="564">
        <v>4680115883093</v>
      </c>
      <c r="E456" s="565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105</v>
      </c>
      <c r="L456" s="32"/>
      <c r="M456" s="33" t="s">
        <v>68</v>
      </c>
      <c r="N456" s="33"/>
      <c r="O456" s="32">
        <v>70</v>
      </c>
      <c r="P456" s="6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69</v>
      </c>
      <c r="X456" s="557">
        <v>40</v>
      </c>
      <c r="Y456" s="558">
        <f t="shared" si="64"/>
        <v>42.24</v>
      </c>
      <c r="Z456" s="36">
        <f>IFERROR(IF(Y456=0,"",ROUNDUP(Y456/H456,0)*0.01196),"")</f>
        <v>9.5680000000000001E-2</v>
      </c>
      <c r="AA456" s="56"/>
      <c r="AB456" s="57"/>
      <c r="AC456" s="503" t="s">
        <v>705</v>
      </c>
      <c r="AG456" s="64"/>
      <c r="AJ456" s="68"/>
      <c r="AK456" s="68">
        <v>0</v>
      </c>
      <c r="BB456" s="504" t="s">
        <v>1</v>
      </c>
      <c r="BM456" s="64">
        <f t="shared" si="65"/>
        <v>42.727272727272727</v>
      </c>
      <c r="BN456" s="64">
        <f t="shared" si="66"/>
        <v>45.12</v>
      </c>
      <c r="BO456" s="64">
        <f t="shared" si="67"/>
        <v>7.2843822843822847E-2</v>
      </c>
      <c r="BP456" s="64">
        <f t="shared" si="68"/>
        <v>7.6923076923076927E-2</v>
      </c>
    </row>
    <row r="457" spans="1:68" ht="27" customHeight="1" x14ac:dyDescent="0.25">
      <c r="A457" s="54" t="s">
        <v>706</v>
      </c>
      <c r="B457" s="54" t="s">
        <v>707</v>
      </c>
      <c r="C457" s="31">
        <v>4301031353</v>
      </c>
      <c r="D457" s="564">
        <v>4680115883109</v>
      </c>
      <c r="E457" s="565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105</v>
      </c>
      <c r="L457" s="32"/>
      <c r="M457" s="33" t="s">
        <v>68</v>
      </c>
      <c r="N457" s="33"/>
      <c r="O457" s="32">
        <v>70</v>
      </c>
      <c r="P457" s="59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69</v>
      </c>
      <c r="X457" s="557">
        <v>100</v>
      </c>
      <c r="Y457" s="558">
        <f t="shared" si="64"/>
        <v>100.32000000000001</v>
      </c>
      <c r="Z457" s="36">
        <f>IFERROR(IF(Y457=0,"",ROUNDUP(Y457/H457,0)*0.01196),"")</f>
        <v>0.22724</v>
      </c>
      <c r="AA457" s="56"/>
      <c r="AB457" s="57"/>
      <c r="AC457" s="505" t="s">
        <v>708</v>
      </c>
      <c r="AG457" s="64"/>
      <c r="AJ457" s="68"/>
      <c r="AK457" s="68">
        <v>0</v>
      </c>
      <c r="BB457" s="506" t="s">
        <v>1</v>
      </c>
      <c r="BM457" s="64">
        <f t="shared" si="65"/>
        <v>106.81818181818181</v>
      </c>
      <c r="BN457" s="64">
        <f t="shared" si="66"/>
        <v>107.16</v>
      </c>
      <c r="BO457" s="64">
        <f t="shared" si="67"/>
        <v>0.18210955710955709</v>
      </c>
      <c r="BP457" s="64">
        <f t="shared" si="68"/>
        <v>0.18269230769230771</v>
      </c>
    </row>
    <row r="458" spans="1:68" ht="27" customHeight="1" x14ac:dyDescent="0.25">
      <c r="A458" s="54" t="s">
        <v>709</v>
      </c>
      <c r="B458" s="54" t="s">
        <v>710</v>
      </c>
      <c r="C458" s="31">
        <v>4301031351</v>
      </c>
      <c r="D458" s="564">
        <v>4680115882072</v>
      </c>
      <c r="E458" s="565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110</v>
      </c>
      <c r="L458" s="32"/>
      <c r="M458" s="33" t="s">
        <v>106</v>
      </c>
      <c r="N458" s="33"/>
      <c r="O458" s="32">
        <v>70</v>
      </c>
      <c r="P458" s="626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69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702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customHeight="1" x14ac:dyDescent="0.25">
      <c r="A459" s="54" t="s">
        <v>709</v>
      </c>
      <c r="B459" s="54" t="s">
        <v>711</v>
      </c>
      <c r="C459" s="31">
        <v>4301031419</v>
      </c>
      <c r="D459" s="564">
        <v>4680115882072</v>
      </c>
      <c r="E459" s="565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69</v>
      </c>
      <c r="X459" s="557">
        <v>54</v>
      </c>
      <c r="Y459" s="558">
        <f t="shared" si="64"/>
        <v>57.599999999999994</v>
      </c>
      <c r="Z459" s="36">
        <f>IFERROR(IF(Y459=0,"",ROUNDUP(Y459/H459,0)*0.00902),"")</f>
        <v>0.10824</v>
      </c>
      <c r="AA459" s="56"/>
      <c r="AB459" s="57"/>
      <c r="AC459" s="509" t="s">
        <v>702</v>
      </c>
      <c r="AG459" s="64"/>
      <c r="AJ459" s="68"/>
      <c r="AK459" s="68">
        <v>0</v>
      </c>
      <c r="BB459" s="510" t="s">
        <v>1</v>
      </c>
      <c r="BM459" s="64">
        <f t="shared" si="65"/>
        <v>77.962499999999991</v>
      </c>
      <c r="BN459" s="64">
        <f t="shared" si="66"/>
        <v>83.16</v>
      </c>
      <c r="BO459" s="64">
        <f t="shared" si="67"/>
        <v>8.5227272727272735E-2</v>
      </c>
      <c r="BP459" s="64">
        <f t="shared" si="68"/>
        <v>9.0909090909090912E-2</v>
      </c>
    </row>
    <row r="460" spans="1:68" ht="27" customHeight="1" x14ac:dyDescent="0.25">
      <c r="A460" s="54" t="s">
        <v>712</v>
      </c>
      <c r="B460" s="54" t="s">
        <v>713</v>
      </c>
      <c r="C460" s="31">
        <v>4301031418</v>
      </c>
      <c r="D460" s="564">
        <v>4680115882102</v>
      </c>
      <c r="E460" s="565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110</v>
      </c>
      <c r="L460" s="32"/>
      <c r="M460" s="33" t="s">
        <v>68</v>
      </c>
      <c r="N460" s="33"/>
      <c r="O460" s="32">
        <v>70</v>
      </c>
      <c r="P460" s="7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69</v>
      </c>
      <c r="X460" s="557">
        <v>24</v>
      </c>
      <c r="Y460" s="558">
        <f t="shared" si="64"/>
        <v>24</v>
      </c>
      <c r="Z460" s="36">
        <f>IFERROR(IF(Y460=0,"",ROUNDUP(Y460/H460,0)*0.00902),"")</f>
        <v>4.5100000000000001E-2</v>
      </c>
      <c r="AA460" s="56"/>
      <c r="AB460" s="57"/>
      <c r="AC460" s="511" t="s">
        <v>705</v>
      </c>
      <c r="AG460" s="64"/>
      <c r="AJ460" s="68"/>
      <c r="AK460" s="68">
        <v>0</v>
      </c>
      <c r="BB460" s="512" t="s">
        <v>1</v>
      </c>
      <c r="BM460" s="64">
        <f t="shared" si="65"/>
        <v>33.450000000000003</v>
      </c>
      <c r="BN460" s="64">
        <f t="shared" si="66"/>
        <v>33.450000000000003</v>
      </c>
      <c r="BO460" s="64">
        <f t="shared" si="67"/>
        <v>3.787878787878788E-2</v>
      </c>
      <c r="BP460" s="64">
        <f t="shared" si="68"/>
        <v>3.787878787878788E-2</v>
      </c>
    </row>
    <row r="461" spans="1:68" ht="27" customHeight="1" x14ac:dyDescent="0.25">
      <c r="A461" s="54" t="s">
        <v>714</v>
      </c>
      <c r="B461" s="54" t="s">
        <v>715</v>
      </c>
      <c r="C461" s="31">
        <v>4301031417</v>
      </c>
      <c r="D461" s="564">
        <v>4680115882096</v>
      </c>
      <c r="E461" s="565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110</v>
      </c>
      <c r="L461" s="32"/>
      <c r="M461" s="33" t="s">
        <v>68</v>
      </c>
      <c r="N461" s="33"/>
      <c r="O461" s="32">
        <v>70</v>
      </c>
      <c r="P461" s="79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69</v>
      </c>
      <c r="X461" s="557">
        <v>72</v>
      </c>
      <c r="Y461" s="558">
        <f t="shared" si="64"/>
        <v>72</v>
      </c>
      <c r="Z461" s="36">
        <f>IFERROR(IF(Y461=0,"",ROUNDUP(Y461/H461,0)*0.00902),"")</f>
        <v>0.1353</v>
      </c>
      <c r="AA461" s="56"/>
      <c r="AB461" s="57"/>
      <c r="AC461" s="513" t="s">
        <v>708</v>
      </c>
      <c r="AG461" s="64"/>
      <c r="AJ461" s="68"/>
      <c r="AK461" s="68">
        <v>0</v>
      </c>
      <c r="BB461" s="514" t="s">
        <v>1</v>
      </c>
      <c r="BM461" s="64">
        <f t="shared" si="65"/>
        <v>100.35000000000001</v>
      </c>
      <c r="BN461" s="64">
        <f t="shared" si="66"/>
        <v>100.35000000000001</v>
      </c>
      <c r="BO461" s="64">
        <f t="shared" si="67"/>
        <v>0.11363636363636365</v>
      </c>
      <c r="BP461" s="64">
        <f t="shared" si="68"/>
        <v>0.11363636363636365</v>
      </c>
    </row>
    <row r="462" spans="1:68" x14ac:dyDescent="0.2">
      <c r="A462" s="568"/>
      <c r="B462" s="569"/>
      <c r="C462" s="569"/>
      <c r="D462" s="569"/>
      <c r="E462" s="569"/>
      <c r="F462" s="569"/>
      <c r="G462" s="569"/>
      <c r="H462" s="569"/>
      <c r="I462" s="569"/>
      <c r="J462" s="569"/>
      <c r="K462" s="569"/>
      <c r="L462" s="569"/>
      <c r="M462" s="569"/>
      <c r="N462" s="569"/>
      <c r="O462" s="570"/>
      <c r="P462" s="575" t="s">
        <v>71</v>
      </c>
      <c r="Q462" s="576"/>
      <c r="R462" s="576"/>
      <c r="S462" s="576"/>
      <c r="T462" s="576"/>
      <c r="U462" s="576"/>
      <c r="V462" s="577"/>
      <c r="W462" s="37" t="s">
        <v>72</v>
      </c>
      <c r="X462" s="559">
        <f>IFERROR(X455/H455,"0")+IFERROR(X456/H456,"0")+IFERROR(X457/H457,"0")+IFERROR(X458/H458,"0")+IFERROR(X459/H459,"0")+IFERROR(X460/H460,"0")+IFERROR(X461/H461,"0")</f>
        <v>65.340909090909093</v>
      </c>
      <c r="Y462" s="559">
        <f>IFERROR(Y455/H455,"0")+IFERROR(Y456/H456,"0")+IFERROR(Y457/H457,"0")+IFERROR(Y458/H458,"0")+IFERROR(Y459/H459,"0")+IFERROR(Y460/H460,"0")+IFERROR(Y461/H461,"0")</f>
        <v>67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0.70723999999999998</v>
      </c>
      <c r="AA462" s="560"/>
      <c r="AB462" s="560"/>
      <c r="AC462" s="560"/>
    </row>
    <row r="463" spans="1:68" x14ac:dyDescent="0.2">
      <c r="A463" s="569"/>
      <c r="B463" s="569"/>
      <c r="C463" s="569"/>
      <c r="D463" s="569"/>
      <c r="E463" s="569"/>
      <c r="F463" s="569"/>
      <c r="G463" s="569"/>
      <c r="H463" s="569"/>
      <c r="I463" s="569"/>
      <c r="J463" s="569"/>
      <c r="K463" s="569"/>
      <c r="L463" s="569"/>
      <c r="M463" s="569"/>
      <c r="N463" s="569"/>
      <c r="O463" s="570"/>
      <c r="P463" s="575" t="s">
        <v>71</v>
      </c>
      <c r="Q463" s="576"/>
      <c r="R463" s="576"/>
      <c r="S463" s="576"/>
      <c r="T463" s="576"/>
      <c r="U463" s="576"/>
      <c r="V463" s="577"/>
      <c r="W463" s="37" t="s">
        <v>69</v>
      </c>
      <c r="X463" s="559">
        <f>IFERROR(SUM(X455:X461),"0")</f>
        <v>330</v>
      </c>
      <c r="Y463" s="559">
        <f>IFERROR(SUM(Y455:Y461),"0")</f>
        <v>338.4</v>
      </c>
      <c r="Z463" s="37"/>
      <c r="AA463" s="560"/>
      <c r="AB463" s="560"/>
      <c r="AC463" s="560"/>
    </row>
    <row r="464" spans="1:68" ht="14.25" customHeight="1" x14ac:dyDescent="0.25">
      <c r="A464" s="572" t="s">
        <v>73</v>
      </c>
      <c r="B464" s="569"/>
      <c r="C464" s="569"/>
      <c r="D464" s="569"/>
      <c r="E464" s="569"/>
      <c r="F464" s="569"/>
      <c r="G464" s="569"/>
      <c r="H464" s="569"/>
      <c r="I464" s="569"/>
      <c r="J464" s="569"/>
      <c r="K464" s="569"/>
      <c r="L464" s="569"/>
      <c r="M464" s="569"/>
      <c r="N464" s="569"/>
      <c r="O464" s="569"/>
      <c r="P464" s="569"/>
      <c r="Q464" s="569"/>
      <c r="R464" s="569"/>
      <c r="S464" s="569"/>
      <c r="T464" s="569"/>
      <c r="U464" s="569"/>
      <c r="V464" s="569"/>
      <c r="W464" s="569"/>
      <c r="X464" s="569"/>
      <c r="Y464" s="569"/>
      <c r="Z464" s="569"/>
      <c r="AA464" s="553"/>
      <c r="AB464" s="553"/>
      <c r="AC464" s="553"/>
    </row>
    <row r="465" spans="1:68" ht="16.5" customHeight="1" x14ac:dyDescent="0.25">
      <c r="A465" s="54" t="s">
        <v>716</v>
      </c>
      <c r="B465" s="54" t="s">
        <v>717</v>
      </c>
      <c r="C465" s="31">
        <v>4301051232</v>
      </c>
      <c r="D465" s="564">
        <v>4607091383409</v>
      </c>
      <c r="E465" s="565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105</v>
      </c>
      <c r="L465" s="32"/>
      <c r="M465" s="33" t="s">
        <v>77</v>
      </c>
      <c r="N465" s="33"/>
      <c r="O465" s="32">
        <v>45</v>
      </c>
      <c r="P465" s="82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69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718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customHeight="1" x14ac:dyDescent="0.25">
      <c r="A466" s="54" t="s">
        <v>719</v>
      </c>
      <c r="B466" s="54" t="s">
        <v>720</v>
      </c>
      <c r="C466" s="31">
        <v>4301051233</v>
      </c>
      <c r="D466" s="564">
        <v>4607091383416</v>
      </c>
      <c r="E466" s="565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5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69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721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722</v>
      </c>
      <c r="B467" s="54" t="s">
        <v>723</v>
      </c>
      <c r="C467" s="31">
        <v>4301051064</v>
      </c>
      <c r="D467" s="564">
        <v>4680115883536</v>
      </c>
      <c r="E467" s="565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76</v>
      </c>
      <c r="L467" s="32"/>
      <c r="M467" s="33" t="s">
        <v>77</v>
      </c>
      <c r="N467" s="33"/>
      <c r="O467" s="32">
        <v>45</v>
      </c>
      <c r="P467" s="6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69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724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568"/>
      <c r="B468" s="569"/>
      <c r="C468" s="569"/>
      <c r="D468" s="569"/>
      <c r="E468" s="569"/>
      <c r="F468" s="569"/>
      <c r="G468" s="569"/>
      <c r="H468" s="569"/>
      <c r="I468" s="569"/>
      <c r="J468" s="569"/>
      <c r="K468" s="569"/>
      <c r="L468" s="569"/>
      <c r="M468" s="569"/>
      <c r="N468" s="569"/>
      <c r="O468" s="570"/>
      <c r="P468" s="575" t="s">
        <v>71</v>
      </c>
      <c r="Q468" s="576"/>
      <c r="R468" s="576"/>
      <c r="S468" s="576"/>
      <c r="T468" s="576"/>
      <c r="U468" s="576"/>
      <c r="V468" s="577"/>
      <c r="W468" s="37" t="s">
        <v>72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x14ac:dyDescent="0.2">
      <c r="A469" s="569"/>
      <c r="B469" s="569"/>
      <c r="C469" s="569"/>
      <c r="D469" s="569"/>
      <c r="E469" s="569"/>
      <c r="F469" s="569"/>
      <c r="G469" s="569"/>
      <c r="H469" s="569"/>
      <c r="I469" s="569"/>
      <c r="J469" s="569"/>
      <c r="K469" s="569"/>
      <c r="L469" s="569"/>
      <c r="M469" s="569"/>
      <c r="N469" s="569"/>
      <c r="O469" s="570"/>
      <c r="P469" s="575" t="s">
        <v>71</v>
      </c>
      <c r="Q469" s="576"/>
      <c r="R469" s="576"/>
      <c r="S469" s="576"/>
      <c r="T469" s="576"/>
      <c r="U469" s="576"/>
      <c r="V469" s="577"/>
      <c r="W469" s="37" t="s">
        <v>69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customHeight="1" x14ac:dyDescent="0.2">
      <c r="A470" s="646" t="s">
        <v>725</v>
      </c>
      <c r="B470" s="647"/>
      <c r="C470" s="647"/>
      <c r="D470" s="647"/>
      <c r="E470" s="647"/>
      <c r="F470" s="647"/>
      <c r="G470" s="647"/>
      <c r="H470" s="647"/>
      <c r="I470" s="647"/>
      <c r="J470" s="647"/>
      <c r="K470" s="647"/>
      <c r="L470" s="647"/>
      <c r="M470" s="647"/>
      <c r="N470" s="647"/>
      <c r="O470" s="647"/>
      <c r="P470" s="647"/>
      <c r="Q470" s="647"/>
      <c r="R470" s="647"/>
      <c r="S470" s="647"/>
      <c r="T470" s="647"/>
      <c r="U470" s="647"/>
      <c r="V470" s="647"/>
      <c r="W470" s="647"/>
      <c r="X470" s="647"/>
      <c r="Y470" s="647"/>
      <c r="Z470" s="647"/>
      <c r="AA470" s="48"/>
      <c r="AB470" s="48"/>
      <c r="AC470" s="48"/>
    </row>
    <row r="471" spans="1:68" ht="16.5" customHeight="1" x14ac:dyDescent="0.25">
      <c r="A471" s="580" t="s">
        <v>725</v>
      </c>
      <c r="B471" s="569"/>
      <c r="C471" s="569"/>
      <c r="D471" s="569"/>
      <c r="E471" s="569"/>
      <c r="F471" s="569"/>
      <c r="G471" s="569"/>
      <c r="H471" s="569"/>
      <c r="I471" s="569"/>
      <c r="J471" s="569"/>
      <c r="K471" s="569"/>
      <c r="L471" s="569"/>
      <c r="M471" s="569"/>
      <c r="N471" s="569"/>
      <c r="O471" s="569"/>
      <c r="P471" s="569"/>
      <c r="Q471" s="569"/>
      <c r="R471" s="569"/>
      <c r="S471" s="569"/>
      <c r="T471" s="569"/>
      <c r="U471" s="569"/>
      <c r="V471" s="569"/>
      <c r="W471" s="569"/>
      <c r="X471" s="569"/>
      <c r="Y471" s="569"/>
      <c r="Z471" s="569"/>
      <c r="AA471" s="552"/>
      <c r="AB471" s="552"/>
      <c r="AC471" s="552"/>
    </row>
    <row r="472" spans="1:68" ht="14.25" customHeight="1" x14ac:dyDescent="0.25">
      <c r="A472" s="572" t="s">
        <v>102</v>
      </c>
      <c r="B472" s="569"/>
      <c r="C472" s="569"/>
      <c r="D472" s="569"/>
      <c r="E472" s="569"/>
      <c r="F472" s="569"/>
      <c r="G472" s="569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  <c r="U472" s="569"/>
      <c r="V472" s="569"/>
      <c r="W472" s="569"/>
      <c r="X472" s="569"/>
      <c r="Y472" s="569"/>
      <c r="Z472" s="569"/>
      <c r="AA472" s="553"/>
      <c r="AB472" s="553"/>
      <c r="AC472" s="553"/>
    </row>
    <row r="473" spans="1:68" ht="27" customHeight="1" x14ac:dyDescent="0.25">
      <c r="A473" s="54" t="s">
        <v>726</v>
      </c>
      <c r="B473" s="54" t="s">
        <v>727</v>
      </c>
      <c r="C473" s="31">
        <v>4301011763</v>
      </c>
      <c r="D473" s="564">
        <v>4640242181011</v>
      </c>
      <c r="E473" s="565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105</v>
      </c>
      <c r="L473" s="32"/>
      <c r="M473" s="33" t="s">
        <v>77</v>
      </c>
      <c r="N473" s="33"/>
      <c r="O473" s="32">
        <v>55</v>
      </c>
      <c r="P473" s="631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3" s="562"/>
      <c r="R473" s="562"/>
      <c r="S473" s="562"/>
      <c r="T473" s="563"/>
      <c r="U473" s="34"/>
      <c r="V473" s="34"/>
      <c r="W473" s="35" t="s">
        <v>69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728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729</v>
      </c>
      <c r="B474" s="54" t="s">
        <v>730</v>
      </c>
      <c r="C474" s="31">
        <v>4301011585</v>
      </c>
      <c r="D474" s="564">
        <v>4640242180441</v>
      </c>
      <c r="E474" s="565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105</v>
      </c>
      <c r="L474" s="32"/>
      <c r="M474" s="33" t="s">
        <v>106</v>
      </c>
      <c r="N474" s="33"/>
      <c r="O474" s="32">
        <v>50</v>
      </c>
      <c r="P474" s="65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4" s="562"/>
      <c r="R474" s="562"/>
      <c r="S474" s="562"/>
      <c r="T474" s="563"/>
      <c r="U474" s="34"/>
      <c r="V474" s="34"/>
      <c r="W474" s="35" t="s">
        <v>69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731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732</v>
      </c>
      <c r="B475" s="54" t="s">
        <v>733</v>
      </c>
      <c r="C475" s="31">
        <v>4301011584</v>
      </c>
      <c r="D475" s="564">
        <v>4640242180564</v>
      </c>
      <c r="E475" s="565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799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5" s="562"/>
      <c r="R475" s="562"/>
      <c r="S475" s="562"/>
      <c r="T475" s="563"/>
      <c r="U475" s="34"/>
      <c r="V475" s="34"/>
      <c r="W475" s="35" t="s">
        <v>69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735</v>
      </c>
      <c r="B476" s="54" t="s">
        <v>736</v>
      </c>
      <c r="C476" s="31">
        <v>4301011764</v>
      </c>
      <c r="D476" s="564">
        <v>4640242181189</v>
      </c>
      <c r="E476" s="565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110</v>
      </c>
      <c r="L476" s="32"/>
      <c r="M476" s="33" t="s">
        <v>77</v>
      </c>
      <c r="N476" s="33"/>
      <c r="O476" s="32">
        <v>55</v>
      </c>
      <c r="P476" s="639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6" s="562"/>
      <c r="R476" s="562"/>
      <c r="S476" s="562"/>
      <c r="T476" s="563"/>
      <c r="U476" s="34"/>
      <c r="V476" s="34"/>
      <c r="W476" s="35" t="s">
        <v>69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728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568"/>
      <c r="B477" s="569"/>
      <c r="C477" s="569"/>
      <c r="D477" s="569"/>
      <c r="E477" s="569"/>
      <c r="F477" s="569"/>
      <c r="G477" s="569"/>
      <c r="H477" s="569"/>
      <c r="I477" s="569"/>
      <c r="J477" s="569"/>
      <c r="K477" s="569"/>
      <c r="L477" s="569"/>
      <c r="M477" s="569"/>
      <c r="N477" s="569"/>
      <c r="O477" s="570"/>
      <c r="P477" s="575" t="s">
        <v>71</v>
      </c>
      <c r="Q477" s="576"/>
      <c r="R477" s="576"/>
      <c r="S477" s="576"/>
      <c r="T477" s="576"/>
      <c r="U477" s="576"/>
      <c r="V477" s="577"/>
      <c r="W477" s="37" t="s">
        <v>72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x14ac:dyDescent="0.2">
      <c r="A478" s="569"/>
      <c r="B478" s="569"/>
      <c r="C478" s="569"/>
      <c r="D478" s="569"/>
      <c r="E478" s="569"/>
      <c r="F478" s="569"/>
      <c r="G478" s="569"/>
      <c r="H478" s="569"/>
      <c r="I478" s="569"/>
      <c r="J478" s="569"/>
      <c r="K478" s="569"/>
      <c r="L478" s="569"/>
      <c r="M478" s="569"/>
      <c r="N478" s="569"/>
      <c r="O478" s="570"/>
      <c r="P478" s="575" t="s">
        <v>71</v>
      </c>
      <c r="Q478" s="576"/>
      <c r="R478" s="576"/>
      <c r="S478" s="576"/>
      <c r="T478" s="576"/>
      <c r="U478" s="576"/>
      <c r="V478" s="577"/>
      <c r="W478" s="37" t="s">
        <v>69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customHeight="1" x14ac:dyDescent="0.25">
      <c r="A479" s="572" t="s">
        <v>136</v>
      </c>
      <c r="B479" s="569"/>
      <c r="C479" s="569"/>
      <c r="D479" s="569"/>
      <c r="E479" s="569"/>
      <c r="F479" s="569"/>
      <c r="G479" s="569"/>
      <c r="H479" s="569"/>
      <c r="I479" s="569"/>
      <c r="J479" s="569"/>
      <c r="K479" s="569"/>
      <c r="L479" s="569"/>
      <c r="M479" s="569"/>
      <c r="N479" s="569"/>
      <c r="O479" s="569"/>
      <c r="P479" s="569"/>
      <c r="Q479" s="569"/>
      <c r="R479" s="569"/>
      <c r="S479" s="569"/>
      <c r="T479" s="569"/>
      <c r="U479" s="569"/>
      <c r="V479" s="569"/>
      <c r="W479" s="569"/>
      <c r="X479" s="569"/>
      <c r="Y479" s="569"/>
      <c r="Z479" s="569"/>
      <c r="AA479" s="553"/>
      <c r="AB479" s="553"/>
      <c r="AC479" s="553"/>
    </row>
    <row r="480" spans="1:68" ht="27" customHeight="1" x14ac:dyDescent="0.25">
      <c r="A480" s="54" t="s">
        <v>737</v>
      </c>
      <c r="B480" s="54" t="s">
        <v>738</v>
      </c>
      <c r="C480" s="31">
        <v>4301020400</v>
      </c>
      <c r="D480" s="564">
        <v>4640242180519</v>
      </c>
      <c r="E480" s="565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105</v>
      </c>
      <c r="L480" s="32"/>
      <c r="M480" s="33" t="s">
        <v>106</v>
      </c>
      <c r="N480" s="33"/>
      <c r="O480" s="32">
        <v>50</v>
      </c>
      <c r="P480" s="688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80" s="562"/>
      <c r="R480" s="562"/>
      <c r="S480" s="562"/>
      <c r="T480" s="563"/>
      <c r="U480" s="34"/>
      <c r="V480" s="34"/>
      <c r="W480" s="35" t="s">
        <v>69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739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740</v>
      </c>
      <c r="B481" s="54" t="s">
        <v>741</v>
      </c>
      <c r="C481" s="31">
        <v>4301020260</v>
      </c>
      <c r="D481" s="564">
        <v>4640242180526</v>
      </c>
      <c r="E481" s="565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105</v>
      </c>
      <c r="L481" s="32"/>
      <c r="M481" s="33" t="s">
        <v>106</v>
      </c>
      <c r="N481" s="33"/>
      <c r="O481" s="32">
        <v>50</v>
      </c>
      <c r="P481" s="671" t="s">
        <v>742</v>
      </c>
      <c r="Q481" s="562"/>
      <c r="R481" s="562"/>
      <c r="S481" s="562"/>
      <c r="T481" s="563"/>
      <c r="U481" s="34"/>
      <c r="V481" s="34"/>
      <c r="W481" s="35" t="s">
        <v>69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743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744</v>
      </c>
      <c r="B482" s="54" t="s">
        <v>745</v>
      </c>
      <c r="C482" s="31">
        <v>4301020295</v>
      </c>
      <c r="D482" s="564">
        <v>4640242181363</v>
      </c>
      <c r="E482" s="565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50</v>
      </c>
      <c r="P482" s="645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82" s="562"/>
      <c r="R482" s="562"/>
      <c r="S482" s="562"/>
      <c r="T482" s="563"/>
      <c r="U482" s="34"/>
      <c r="V482" s="34"/>
      <c r="W482" s="35" t="s">
        <v>69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746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68"/>
      <c r="B483" s="569"/>
      <c r="C483" s="569"/>
      <c r="D483" s="569"/>
      <c r="E483" s="569"/>
      <c r="F483" s="569"/>
      <c r="G483" s="569"/>
      <c r="H483" s="569"/>
      <c r="I483" s="569"/>
      <c r="J483" s="569"/>
      <c r="K483" s="569"/>
      <c r="L483" s="569"/>
      <c r="M483" s="569"/>
      <c r="N483" s="569"/>
      <c r="O483" s="570"/>
      <c r="P483" s="575" t="s">
        <v>71</v>
      </c>
      <c r="Q483" s="576"/>
      <c r="R483" s="576"/>
      <c r="S483" s="576"/>
      <c r="T483" s="576"/>
      <c r="U483" s="576"/>
      <c r="V483" s="577"/>
      <c r="W483" s="37" t="s">
        <v>72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x14ac:dyDescent="0.2">
      <c r="A484" s="569"/>
      <c r="B484" s="569"/>
      <c r="C484" s="569"/>
      <c r="D484" s="569"/>
      <c r="E484" s="569"/>
      <c r="F484" s="569"/>
      <c r="G484" s="569"/>
      <c r="H484" s="569"/>
      <c r="I484" s="569"/>
      <c r="J484" s="569"/>
      <c r="K484" s="569"/>
      <c r="L484" s="569"/>
      <c r="M484" s="569"/>
      <c r="N484" s="569"/>
      <c r="O484" s="570"/>
      <c r="P484" s="575" t="s">
        <v>71</v>
      </c>
      <c r="Q484" s="576"/>
      <c r="R484" s="576"/>
      <c r="S484" s="576"/>
      <c r="T484" s="576"/>
      <c r="U484" s="576"/>
      <c r="V484" s="577"/>
      <c r="W484" s="37" t="s">
        <v>69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customHeight="1" x14ac:dyDescent="0.25">
      <c r="A485" s="572" t="s">
        <v>64</v>
      </c>
      <c r="B485" s="569"/>
      <c r="C485" s="569"/>
      <c r="D485" s="569"/>
      <c r="E485" s="569"/>
      <c r="F485" s="569"/>
      <c r="G485" s="569"/>
      <c r="H485" s="569"/>
      <c r="I485" s="569"/>
      <c r="J485" s="569"/>
      <c r="K485" s="569"/>
      <c r="L485" s="569"/>
      <c r="M485" s="569"/>
      <c r="N485" s="569"/>
      <c r="O485" s="569"/>
      <c r="P485" s="569"/>
      <c r="Q485" s="569"/>
      <c r="R485" s="569"/>
      <c r="S485" s="569"/>
      <c r="T485" s="569"/>
      <c r="U485" s="569"/>
      <c r="V485" s="569"/>
      <c r="W485" s="569"/>
      <c r="X485" s="569"/>
      <c r="Y485" s="569"/>
      <c r="Z485" s="569"/>
      <c r="AA485" s="553"/>
      <c r="AB485" s="553"/>
      <c r="AC485" s="553"/>
    </row>
    <row r="486" spans="1:68" ht="27" customHeight="1" x14ac:dyDescent="0.25">
      <c r="A486" s="54" t="s">
        <v>747</v>
      </c>
      <c r="B486" s="54" t="s">
        <v>748</v>
      </c>
      <c r="C486" s="31">
        <v>4301031280</v>
      </c>
      <c r="D486" s="564">
        <v>4640242180816</v>
      </c>
      <c r="E486" s="565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40</v>
      </c>
      <c r="P486" s="851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6" s="562"/>
      <c r="R486" s="562"/>
      <c r="S486" s="562"/>
      <c r="T486" s="563"/>
      <c r="U486" s="34"/>
      <c r="V486" s="34"/>
      <c r="W486" s="35" t="s">
        <v>69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749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750</v>
      </c>
      <c r="B487" s="54" t="s">
        <v>751</v>
      </c>
      <c r="C487" s="31">
        <v>4301031244</v>
      </c>
      <c r="D487" s="564">
        <v>4640242180595</v>
      </c>
      <c r="E487" s="565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110</v>
      </c>
      <c r="L487" s="32"/>
      <c r="M487" s="33" t="s">
        <v>68</v>
      </c>
      <c r="N487" s="33"/>
      <c r="O487" s="32">
        <v>40</v>
      </c>
      <c r="P487" s="774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7" s="562"/>
      <c r="R487" s="562"/>
      <c r="S487" s="562"/>
      <c r="T487" s="563"/>
      <c r="U487" s="34"/>
      <c r="V487" s="34"/>
      <c r="W487" s="35" t="s">
        <v>69</v>
      </c>
      <c r="X487" s="557">
        <v>0</v>
      </c>
      <c r="Y487" s="55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752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68"/>
      <c r="B488" s="569"/>
      <c r="C488" s="569"/>
      <c r="D488" s="569"/>
      <c r="E488" s="569"/>
      <c r="F488" s="569"/>
      <c r="G488" s="569"/>
      <c r="H488" s="569"/>
      <c r="I488" s="569"/>
      <c r="J488" s="569"/>
      <c r="K488" s="569"/>
      <c r="L488" s="569"/>
      <c r="M488" s="569"/>
      <c r="N488" s="569"/>
      <c r="O488" s="570"/>
      <c r="P488" s="575" t="s">
        <v>71</v>
      </c>
      <c r="Q488" s="576"/>
      <c r="R488" s="576"/>
      <c r="S488" s="576"/>
      <c r="T488" s="576"/>
      <c r="U488" s="576"/>
      <c r="V488" s="577"/>
      <c r="W488" s="37" t="s">
        <v>72</v>
      </c>
      <c r="X488" s="559">
        <f>IFERROR(X486/H486,"0")+IFERROR(X487/H487,"0")</f>
        <v>0</v>
      </c>
      <c r="Y488" s="559">
        <f>IFERROR(Y486/H486,"0")+IFERROR(Y487/H487,"0")</f>
        <v>0</v>
      </c>
      <c r="Z488" s="559">
        <f>IFERROR(IF(Z486="",0,Z486),"0")+IFERROR(IF(Z487="",0,Z487),"0")</f>
        <v>0</v>
      </c>
      <c r="AA488" s="560"/>
      <c r="AB488" s="560"/>
      <c r="AC488" s="560"/>
    </row>
    <row r="489" spans="1:68" x14ac:dyDescent="0.2">
      <c r="A489" s="569"/>
      <c r="B489" s="569"/>
      <c r="C489" s="569"/>
      <c r="D489" s="569"/>
      <c r="E489" s="569"/>
      <c r="F489" s="569"/>
      <c r="G489" s="569"/>
      <c r="H489" s="569"/>
      <c r="I489" s="569"/>
      <c r="J489" s="569"/>
      <c r="K489" s="569"/>
      <c r="L489" s="569"/>
      <c r="M489" s="569"/>
      <c r="N489" s="569"/>
      <c r="O489" s="570"/>
      <c r="P489" s="575" t="s">
        <v>71</v>
      </c>
      <c r="Q489" s="576"/>
      <c r="R489" s="576"/>
      <c r="S489" s="576"/>
      <c r="T489" s="576"/>
      <c r="U489" s="576"/>
      <c r="V489" s="577"/>
      <c r="W489" s="37" t="s">
        <v>69</v>
      </c>
      <c r="X489" s="559">
        <f>IFERROR(SUM(X486:X487),"0")</f>
        <v>0</v>
      </c>
      <c r="Y489" s="559">
        <f>IFERROR(SUM(Y486:Y487),"0")</f>
        <v>0</v>
      </c>
      <c r="Z489" s="37"/>
      <c r="AA489" s="560"/>
      <c r="AB489" s="560"/>
      <c r="AC489" s="560"/>
    </row>
    <row r="490" spans="1:68" ht="14.25" customHeight="1" x14ac:dyDescent="0.25">
      <c r="A490" s="572" t="s">
        <v>73</v>
      </c>
      <c r="B490" s="569"/>
      <c r="C490" s="569"/>
      <c r="D490" s="569"/>
      <c r="E490" s="569"/>
      <c r="F490" s="569"/>
      <c r="G490" s="569"/>
      <c r="H490" s="569"/>
      <c r="I490" s="569"/>
      <c r="J490" s="569"/>
      <c r="K490" s="569"/>
      <c r="L490" s="569"/>
      <c r="M490" s="569"/>
      <c r="N490" s="569"/>
      <c r="O490" s="569"/>
      <c r="P490" s="569"/>
      <c r="Q490" s="569"/>
      <c r="R490" s="569"/>
      <c r="S490" s="569"/>
      <c r="T490" s="569"/>
      <c r="U490" s="569"/>
      <c r="V490" s="569"/>
      <c r="W490" s="569"/>
      <c r="X490" s="569"/>
      <c r="Y490" s="569"/>
      <c r="Z490" s="569"/>
      <c r="AA490" s="553"/>
      <c r="AB490" s="553"/>
      <c r="AC490" s="553"/>
    </row>
    <row r="491" spans="1:68" ht="27" customHeight="1" x14ac:dyDescent="0.25">
      <c r="A491" s="54" t="s">
        <v>753</v>
      </c>
      <c r="B491" s="54" t="s">
        <v>754</v>
      </c>
      <c r="C491" s="31">
        <v>4301052046</v>
      </c>
      <c r="D491" s="564">
        <v>4640242180533</v>
      </c>
      <c r="E491" s="565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105</v>
      </c>
      <c r="L491" s="32"/>
      <c r="M491" s="33" t="s">
        <v>92</v>
      </c>
      <c r="N491" s="33"/>
      <c r="O491" s="32">
        <v>45</v>
      </c>
      <c r="P491" s="735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91" s="562"/>
      <c r="R491" s="562"/>
      <c r="S491" s="562"/>
      <c r="T491" s="563"/>
      <c r="U491" s="34"/>
      <c r="V491" s="34"/>
      <c r="W491" s="35" t="s">
        <v>69</v>
      </c>
      <c r="X491" s="557">
        <v>1200</v>
      </c>
      <c r="Y491" s="558">
        <f>IFERROR(IF(X491="",0,CEILING((X491/$H491),1)*$H491),"")</f>
        <v>1206</v>
      </c>
      <c r="Z491" s="36">
        <f>IFERROR(IF(Y491=0,"",ROUNDUP(Y491/H491,0)*0.01898),"")</f>
        <v>2.54332</v>
      </c>
      <c r="AA491" s="56"/>
      <c r="AB491" s="57"/>
      <c r="AC491" s="539" t="s">
        <v>755</v>
      </c>
      <c r="AG491" s="64"/>
      <c r="AJ491" s="68"/>
      <c r="AK491" s="68">
        <v>0</v>
      </c>
      <c r="BB491" s="540" t="s">
        <v>1</v>
      </c>
      <c r="BM491" s="64">
        <f>IFERROR(X491*I491/H491,"0")</f>
        <v>1269.1999999999998</v>
      </c>
      <c r="BN491" s="64">
        <f>IFERROR(Y491*I491/H491,"0")</f>
        <v>1275.546</v>
      </c>
      <c r="BO491" s="64">
        <f>IFERROR(1/J491*(X491/H491),"0")</f>
        <v>2.0833333333333335</v>
      </c>
      <c r="BP491" s="64">
        <f>IFERROR(1/J491*(Y491/H491),"0")</f>
        <v>2.09375</v>
      </c>
    </row>
    <row r="492" spans="1:68" ht="27" customHeight="1" x14ac:dyDescent="0.25">
      <c r="A492" s="54" t="s">
        <v>756</v>
      </c>
      <c r="B492" s="54" t="s">
        <v>757</v>
      </c>
      <c r="C492" s="31">
        <v>4301051920</v>
      </c>
      <c r="D492" s="564">
        <v>4640242181233</v>
      </c>
      <c r="E492" s="565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76</v>
      </c>
      <c r="L492" s="32"/>
      <c r="M492" s="33" t="s">
        <v>92</v>
      </c>
      <c r="N492" s="33"/>
      <c r="O492" s="32">
        <v>45</v>
      </c>
      <c r="P492" s="667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92" s="562"/>
      <c r="R492" s="562"/>
      <c r="S492" s="562"/>
      <c r="T492" s="563"/>
      <c r="U492" s="34"/>
      <c r="V492" s="34"/>
      <c r="W492" s="35" t="s">
        <v>69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755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68"/>
      <c r="B493" s="569"/>
      <c r="C493" s="569"/>
      <c r="D493" s="569"/>
      <c r="E493" s="569"/>
      <c r="F493" s="569"/>
      <c r="G493" s="569"/>
      <c r="H493" s="569"/>
      <c r="I493" s="569"/>
      <c r="J493" s="569"/>
      <c r="K493" s="569"/>
      <c r="L493" s="569"/>
      <c r="M493" s="569"/>
      <c r="N493" s="569"/>
      <c r="O493" s="570"/>
      <c r="P493" s="575" t="s">
        <v>71</v>
      </c>
      <c r="Q493" s="576"/>
      <c r="R493" s="576"/>
      <c r="S493" s="576"/>
      <c r="T493" s="576"/>
      <c r="U493" s="576"/>
      <c r="V493" s="577"/>
      <c r="W493" s="37" t="s">
        <v>72</v>
      </c>
      <c r="X493" s="559">
        <f>IFERROR(X491/H491,"0")+IFERROR(X492/H492,"0")</f>
        <v>133.33333333333334</v>
      </c>
      <c r="Y493" s="559">
        <f>IFERROR(Y491/H491,"0")+IFERROR(Y492/H492,"0")</f>
        <v>134</v>
      </c>
      <c r="Z493" s="559">
        <f>IFERROR(IF(Z491="",0,Z491),"0")+IFERROR(IF(Z492="",0,Z492),"0")</f>
        <v>2.54332</v>
      </c>
      <c r="AA493" s="560"/>
      <c r="AB493" s="560"/>
      <c r="AC493" s="560"/>
    </row>
    <row r="494" spans="1:68" x14ac:dyDescent="0.2">
      <c r="A494" s="569"/>
      <c r="B494" s="569"/>
      <c r="C494" s="569"/>
      <c r="D494" s="569"/>
      <c r="E494" s="569"/>
      <c r="F494" s="569"/>
      <c r="G494" s="569"/>
      <c r="H494" s="569"/>
      <c r="I494" s="569"/>
      <c r="J494" s="569"/>
      <c r="K494" s="569"/>
      <c r="L494" s="569"/>
      <c r="M494" s="569"/>
      <c r="N494" s="569"/>
      <c r="O494" s="570"/>
      <c r="P494" s="575" t="s">
        <v>71</v>
      </c>
      <c r="Q494" s="576"/>
      <c r="R494" s="576"/>
      <c r="S494" s="576"/>
      <c r="T494" s="576"/>
      <c r="U494" s="576"/>
      <c r="V494" s="577"/>
      <c r="W494" s="37" t="s">
        <v>69</v>
      </c>
      <c r="X494" s="559">
        <f>IFERROR(SUM(X491:X492),"0")</f>
        <v>1200</v>
      </c>
      <c r="Y494" s="559">
        <f>IFERROR(SUM(Y491:Y492),"0")</f>
        <v>1206</v>
      </c>
      <c r="Z494" s="37"/>
      <c r="AA494" s="560"/>
      <c r="AB494" s="560"/>
      <c r="AC494" s="560"/>
    </row>
    <row r="495" spans="1:68" ht="14.25" customHeight="1" x14ac:dyDescent="0.25">
      <c r="A495" s="572" t="s">
        <v>171</v>
      </c>
      <c r="B495" s="569"/>
      <c r="C495" s="569"/>
      <c r="D495" s="569"/>
      <c r="E495" s="569"/>
      <c r="F495" s="569"/>
      <c r="G495" s="569"/>
      <c r="H495" s="569"/>
      <c r="I495" s="569"/>
      <c r="J495" s="569"/>
      <c r="K495" s="569"/>
      <c r="L495" s="569"/>
      <c r="M495" s="569"/>
      <c r="N495" s="569"/>
      <c r="O495" s="569"/>
      <c r="P495" s="569"/>
      <c r="Q495" s="569"/>
      <c r="R495" s="569"/>
      <c r="S495" s="569"/>
      <c r="T495" s="569"/>
      <c r="U495" s="569"/>
      <c r="V495" s="569"/>
      <c r="W495" s="569"/>
      <c r="X495" s="569"/>
      <c r="Y495" s="569"/>
      <c r="Z495" s="569"/>
      <c r="AA495" s="553"/>
      <c r="AB495" s="553"/>
      <c r="AC495" s="553"/>
    </row>
    <row r="496" spans="1:68" ht="27" customHeight="1" x14ac:dyDescent="0.25">
      <c r="A496" s="54" t="s">
        <v>758</v>
      </c>
      <c r="B496" s="54" t="s">
        <v>759</v>
      </c>
      <c r="C496" s="31">
        <v>4301060491</v>
      </c>
      <c r="D496" s="564">
        <v>4640242180120</v>
      </c>
      <c r="E496" s="565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105</v>
      </c>
      <c r="L496" s="32"/>
      <c r="M496" s="33" t="s">
        <v>77</v>
      </c>
      <c r="N496" s="33"/>
      <c r="O496" s="32">
        <v>40</v>
      </c>
      <c r="P496" s="722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6" s="562"/>
      <c r="R496" s="562"/>
      <c r="S496" s="562"/>
      <c r="T496" s="563"/>
      <c r="U496" s="34"/>
      <c r="V496" s="34"/>
      <c r="W496" s="35" t="s">
        <v>69</v>
      </c>
      <c r="X496" s="557">
        <v>10</v>
      </c>
      <c r="Y496" s="558">
        <f>IFERROR(IF(X496="",0,CEILING((X496/$H496),1)*$H496),"")</f>
        <v>18</v>
      </c>
      <c r="Z496" s="36">
        <f>IFERROR(IF(Y496=0,"",ROUNDUP(Y496/H496,0)*0.01898),"")</f>
        <v>3.7960000000000001E-2</v>
      </c>
      <c r="AA496" s="56"/>
      <c r="AB496" s="57"/>
      <c r="AC496" s="543" t="s">
        <v>760</v>
      </c>
      <c r="AG496" s="64"/>
      <c r="AJ496" s="68"/>
      <c r="AK496" s="68">
        <v>0</v>
      </c>
      <c r="BB496" s="544" t="s">
        <v>1</v>
      </c>
      <c r="BM496" s="64">
        <f>IFERROR(X496*I496/H496,"0")</f>
        <v>10.483333333333334</v>
      </c>
      <c r="BN496" s="64">
        <f>IFERROR(Y496*I496/H496,"0")</f>
        <v>18.87</v>
      </c>
      <c r="BO496" s="64">
        <f>IFERROR(1/J496*(X496/H496),"0")</f>
        <v>1.7361111111111112E-2</v>
      </c>
      <c r="BP496" s="64">
        <f>IFERROR(1/J496*(Y496/H496),"0")</f>
        <v>3.125E-2</v>
      </c>
    </row>
    <row r="497" spans="1:68" ht="27" customHeight="1" x14ac:dyDescent="0.25">
      <c r="A497" s="54" t="s">
        <v>761</v>
      </c>
      <c r="B497" s="54" t="s">
        <v>762</v>
      </c>
      <c r="C497" s="31">
        <v>4301060493</v>
      </c>
      <c r="D497" s="564">
        <v>4640242180137</v>
      </c>
      <c r="E497" s="565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105</v>
      </c>
      <c r="L497" s="32"/>
      <c r="M497" s="33" t="s">
        <v>77</v>
      </c>
      <c r="N497" s="33"/>
      <c r="O497" s="32">
        <v>40</v>
      </c>
      <c r="P497" s="862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7" s="562"/>
      <c r="R497" s="562"/>
      <c r="S497" s="562"/>
      <c r="T497" s="563"/>
      <c r="U497" s="34"/>
      <c r="V497" s="34"/>
      <c r="W497" s="35" t="s">
        <v>69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763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68"/>
      <c r="B498" s="569"/>
      <c r="C498" s="569"/>
      <c r="D498" s="569"/>
      <c r="E498" s="569"/>
      <c r="F498" s="569"/>
      <c r="G498" s="569"/>
      <c r="H498" s="569"/>
      <c r="I498" s="569"/>
      <c r="J498" s="569"/>
      <c r="K498" s="569"/>
      <c r="L498" s="569"/>
      <c r="M498" s="569"/>
      <c r="N498" s="569"/>
      <c r="O498" s="570"/>
      <c r="P498" s="575" t="s">
        <v>71</v>
      </c>
      <c r="Q498" s="576"/>
      <c r="R498" s="576"/>
      <c r="S498" s="576"/>
      <c r="T498" s="576"/>
      <c r="U498" s="576"/>
      <c r="V498" s="577"/>
      <c r="W498" s="37" t="s">
        <v>72</v>
      </c>
      <c r="X498" s="559">
        <f>IFERROR(X496/H496,"0")+IFERROR(X497/H497,"0")</f>
        <v>1.1111111111111112</v>
      </c>
      <c r="Y498" s="559">
        <f>IFERROR(Y496/H496,"0")+IFERROR(Y497/H497,"0")</f>
        <v>2</v>
      </c>
      <c r="Z498" s="559">
        <f>IFERROR(IF(Z496="",0,Z496),"0")+IFERROR(IF(Z497="",0,Z497),"0")</f>
        <v>3.7960000000000001E-2</v>
      </c>
      <c r="AA498" s="560"/>
      <c r="AB498" s="560"/>
      <c r="AC498" s="560"/>
    </row>
    <row r="499" spans="1:68" x14ac:dyDescent="0.2">
      <c r="A499" s="569"/>
      <c r="B499" s="569"/>
      <c r="C499" s="569"/>
      <c r="D499" s="569"/>
      <c r="E499" s="569"/>
      <c r="F499" s="569"/>
      <c r="G499" s="569"/>
      <c r="H499" s="569"/>
      <c r="I499" s="569"/>
      <c r="J499" s="569"/>
      <c r="K499" s="569"/>
      <c r="L499" s="569"/>
      <c r="M499" s="569"/>
      <c r="N499" s="569"/>
      <c r="O499" s="570"/>
      <c r="P499" s="575" t="s">
        <v>71</v>
      </c>
      <c r="Q499" s="576"/>
      <c r="R499" s="576"/>
      <c r="S499" s="576"/>
      <c r="T499" s="576"/>
      <c r="U499" s="576"/>
      <c r="V499" s="577"/>
      <c r="W499" s="37" t="s">
        <v>69</v>
      </c>
      <c r="X499" s="559">
        <f>IFERROR(SUM(X496:X497),"0")</f>
        <v>10</v>
      </c>
      <c r="Y499" s="559">
        <f>IFERROR(SUM(Y496:Y497),"0")</f>
        <v>18</v>
      </c>
      <c r="Z499" s="37"/>
      <c r="AA499" s="560"/>
      <c r="AB499" s="560"/>
      <c r="AC499" s="560"/>
    </row>
    <row r="500" spans="1:68" ht="16.5" customHeight="1" x14ac:dyDescent="0.25">
      <c r="A500" s="580" t="s">
        <v>764</v>
      </c>
      <c r="B500" s="569"/>
      <c r="C500" s="569"/>
      <c r="D500" s="569"/>
      <c r="E500" s="569"/>
      <c r="F500" s="569"/>
      <c r="G500" s="569"/>
      <c r="H500" s="569"/>
      <c r="I500" s="569"/>
      <c r="J500" s="569"/>
      <c r="K500" s="569"/>
      <c r="L500" s="569"/>
      <c r="M500" s="569"/>
      <c r="N500" s="569"/>
      <c r="O500" s="569"/>
      <c r="P500" s="569"/>
      <c r="Q500" s="569"/>
      <c r="R500" s="569"/>
      <c r="S500" s="569"/>
      <c r="T500" s="569"/>
      <c r="U500" s="569"/>
      <c r="V500" s="569"/>
      <c r="W500" s="569"/>
      <c r="X500" s="569"/>
      <c r="Y500" s="569"/>
      <c r="Z500" s="569"/>
      <c r="AA500" s="552"/>
      <c r="AB500" s="552"/>
      <c r="AC500" s="552"/>
    </row>
    <row r="501" spans="1:68" ht="14.25" customHeight="1" x14ac:dyDescent="0.25">
      <c r="A501" s="572" t="s">
        <v>136</v>
      </c>
      <c r="B501" s="569"/>
      <c r="C501" s="569"/>
      <c r="D501" s="569"/>
      <c r="E501" s="569"/>
      <c r="F501" s="569"/>
      <c r="G501" s="569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  <c r="U501" s="569"/>
      <c r="V501" s="569"/>
      <c r="W501" s="569"/>
      <c r="X501" s="569"/>
      <c r="Y501" s="569"/>
      <c r="Z501" s="569"/>
      <c r="AA501" s="553"/>
      <c r="AB501" s="553"/>
      <c r="AC501" s="553"/>
    </row>
    <row r="502" spans="1:68" ht="27" customHeight="1" x14ac:dyDescent="0.25">
      <c r="A502" s="54" t="s">
        <v>765</v>
      </c>
      <c r="B502" s="54" t="s">
        <v>766</v>
      </c>
      <c r="C502" s="31">
        <v>4301020314</v>
      </c>
      <c r="D502" s="564">
        <v>4640242180090</v>
      </c>
      <c r="E502" s="565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105</v>
      </c>
      <c r="L502" s="32"/>
      <c r="M502" s="33" t="s">
        <v>106</v>
      </c>
      <c r="N502" s="33"/>
      <c r="O502" s="32">
        <v>50</v>
      </c>
      <c r="P502" s="635" t="s">
        <v>767</v>
      </c>
      <c r="Q502" s="562"/>
      <c r="R502" s="562"/>
      <c r="S502" s="562"/>
      <c r="T502" s="563"/>
      <c r="U502" s="34"/>
      <c r="V502" s="34"/>
      <c r="W502" s="35" t="s">
        <v>69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768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68"/>
      <c r="B503" s="569"/>
      <c r="C503" s="569"/>
      <c r="D503" s="569"/>
      <c r="E503" s="569"/>
      <c r="F503" s="569"/>
      <c r="G503" s="569"/>
      <c r="H503" s="569"/>
      <c r="I503" s="569"/>
      <c r="J503" s="569"/>
      <c r="K503" s="569"/>
      <c r="L503" s="569"/>
      <c r="M503" s="569"/>
      <c r="N503" s="569"/>
      <c r="O503" s="570"/>
      <c r="P503" s="575" t="s">
        <v>71</v>
      </c>
      <c r="Q503" s="576"/>
      <c r="R503" s="576"/>
      <c r="S503" s="576"/>
      <c r="T503" s="576"/>
      <c r="U503" s="576"/>
      <c r="V503" s="577"/>
      <c r="W503" s="37" t="s">
        <v>72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x14ac:dyDescent="0.2">
      <c r="A504" s="569"/>
      <c r="B504" s="569"/>
      <c r="C504" s="569"/>
      <c r="D504" s="569"/>
      <c r="E504" s="569"/>
      <c r="F504" s="569"/>
      <c r="G504" s="569"/>
      <c r="H504" s="569"/>
      <c r="I504" s="569"/>
      <c r="J504" s="569"/>
      <c r="K504" s="569"/>
      <c r="L504" s="569"/>
      <c r="M504" s="569"/>
      <c r="N504" s="569"/>
      <c r="O504" s="570"/>
      <c r="P504" s="575" t="s">
        <v>71</v>
      </c>
      <c r="Q504" s="576"/>
      <c r="R504" s="576"/>
      <c r="S504" s="576"/>
      <c r="T504" s="576"/>
      <c r="U504" s="576"/>
      <c r="V504" s="577"/>
      <c r="W504" s="37" t="s">
        <v>69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5"/>
      <c r="B505" s="569"/>
      <c r="C505" s="569"/>
      <c r="D505" s="569"/>
      <c r="E505" s="569"/>
      <c r="F505" s="569"/>
      <c r="G505" s="569"/>
      <c r="H505" s="569"/>
      <c r="I505" s="569"/>
      <c r="J505" s="569"/>
      <c r="K505" s="569"/>
      <c r="L505" s="569"/>
      <c r="M505" s="569"/>
      <c r="N505" s="569"/>
      <c r="O505" s="586"/>
      <c r="P505" s="605" t="s">
        <v>769</v>
      </c>
      <c r="Q505" s="606"/>
      <c r="R505" s="606"/>
      <c r="S505" s="606"/>
      <c r="T505" s="606"/>
      <c r="U505" s="606"/>
      <c r="V505" s="607"/>
      <c r="W505" s="37" t="s">
        <v>69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17020.55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17208.659999999996</v>
      </c>
      <c r="Z505" s="37"/>
      <c r="AA505" s="560"/>
      <c r="AB505" s="560"/>
      <c r="AC505" s="560"/>
    </row>
    <row r="506" spans="1:68" x14ac:dyDescent="0.2">
      <c r="A506" s="56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69"/>
      <c r="O506" s="586"/>
      <c r="P506" s="605" t="s">
        <v>770</v>
      </c>
      <c r="Q506" s="606"/>
      <c r="R506" s="606"/>
      <c r="S506" s="606"/>
      <c r="T506" s="606"/>
      <c r="U506" s="606"/>
      <c r="V506" s="607"/>
      <c r="W506" s="37" t="s">
        <v>69</v>
      </c>
      <c r="X506" s="559">
        <f>IFERROR(SUM(BM22:BM502),"0")</f>
        <v>18141.437366225731</v>
      </c>
      <c r="Y506" s="559">
        <f>IFERROR(SUM(BN22:BN502),"0")</f>
        <v>18341.781999999988</v>
      </c>
      <c r="Z506" s="37"/>
      <c r="AA506" s="560"/>
      <c r="AB506" s="560"/>
      <c r="AC506" s="560"/>
    </row>
    <row r="507" spans="1:68" x14ac:dyDescent="0.2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69"/>
      <c r="L507" s="569"/>
      <c r="M507" s="569"/>
      <c r="N507" s="569"/>
      <c r="O507" s="586"/>
      <c r="P507" s="605" t="s">
        <v>771</v>
      </c>
      <c r="Q507" s="606"/>
      <c r="R507" s="606"/>
      <c r="S507" s="606"/>
      <c r="T507" s="606"/>
      <c r="U507" s="606"/>
      <c r="V507" s="607"/>
      <c r="W507" s="37" t="s">
        <v>772</v>
      </c>
      <c r="X507" s="38">
        <f>ROUNDUP(SUM(BO22:BO502),0)</f>
        <v>31</v>
      </c>
      <c r="Y507" s="38">
        <f>ROUNDUP(SUM(BP22:BP502),0)</f>
        <v>31</v>
      </c>
      <c r="Z507" s="37"/>
      <c r="AA507" s="560"/>
      <c r="AB507" s="560"/>
      <c r="AC507" s="560"/>
    </row>
    <row r="508" spans="1:68" x14ac:dyDescent="0.2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69"/>
      <c r="L508" s="569"/>
      <c r="M508" s="569"/>
      <c r="N508" s="569"/>
      <c r="O508" s="586"/>
      <c r="P508" s="605" t="s">
        <v>773</v>
      </c>
      <c r="Q508" s="606"/>
      <c r="R508" s="606"/>
      <c r="S508" s="606"/>
      <c r="T508" s="606"/>
      <c r="U508" s="606"/>
      <c r="V508" s="607"/>
      <c r="W508" s="37" t="s">
        <v>69</v>
      </c>
      <c r="X508" s="559">
        <f>GrossWeightTotal+PalletQtyTotal*25</f>
        <v>18916.437366225731</v>
      </c>
      <c r="Y508" s="559">
        <f>GrossWeightTotalR+PalletQtyTotalR*25</f>
        <v>19116.781999999988</v>
      </c>
      <c r="Z508" s="37"/>
      <c r="AA508" s="560"/>
      <c r="AB508" s="560"/>
      <c r="AC508" s="560"/>
    </row>
    <row r="509" spans="1:68" x14ac:dyDescent="0.2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69"/>
      <c r="L509" s="569"/>
      <c r="M509" s="569"/>
      <c r="N509" s="569"/>
      <c r="O509" s="586"/>
      <c r="P509" s="605" t="s">
        <v>774</v>
      </c>
      <c r="Q509" s="606"/>
      <c r="R509" s="606"/>
      <c r="S509" s="606"/>
      <c r="T509" s="606"/>
      <c r="U509" s="606"/>
      <c r="V509" s="607"/>
      <c r="W509" s="37" t="s">
        <v>772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3640.4483662357234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3674</v>
      </c>
      <c r="Z509" s="37"/>
      <c r="AA509" s="560"/>
      <c r="AB509" s="560"/>
      <c r="AC509" s="560"/>
    </row>
    <row r="510" spans="1:68" ht="14.25" customHeight="1" x14ac:dyDescent="0.2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69"/>
      <c r="L510" s="569"/>
      <c r="M510" s="569"/>
      <c r="N510" s="569"/>
      <c r="O510" s="586"/>
      <c r="P510" s="605" t="s">
        <v>775</v>
      </c>
      <c r="Q510" s="606"/>
      <c r="R510" s="606"/>
      <c r="S510" s="606"/>
      <c r="T510" s="606"/>
      <c r="U510" s="606"/>
      <c r="V510" s="607"/>
      <c r="W510" s="39" t="s">
        <v>776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35.804760000000002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777</v>
      </c>
      <c r="B512" s="554" t="s">
        <v>63</v>
      </c>
      <c r="C512" s="578" t="s">
        <v>100</v>
      </c>
      <c r="D512" s="695"/>
      <c r="E512" s="695"/>
      <c r="F512" s="695"/>
      <c r="G512" s="695"/>
      <c r="H512" s="595"/>
      <c r="I512" s="578" t="s">
        <v>257</v>
      </c>
      <c r="J512" s="695"/>
      <c r="K512" s="695"/>
      <c r="L512" s="695"/>
      <c r="M512" s="695"/>
      <c r="N512" s="695"/>
      <c r="O512" s="695"/>
      <c r="P512" s="695"/>
      <c r="Q512" s="695"/>
      <c r="R512" s="695"/>
      <c r="S512" s="595"/>
      <c r="T512" s="578" t="s">
        <v>545</v>
      </c>
      <c r="U512" s="595"/>
      <c r="V512" s="578" t="s">
        <v>600</v>
      </c>
      <c r="W512" s="695"/>
      <c r="X512" s="695"/>
      <c r="Y512" s="595"/>
      <c r="Z512" s="554" t="s">
        <v>656</v>
      </c>
      <c r="AA512" s="578" t="s">
        <v>725</v>
      </c>
      <c r="AB512" s="595"/>
      <c r="AC512" s="52"/>
      <c r="AF512" s="555"/>
    </row>
    <row r="513" spans="1:32" ht="14.25" customHeight="1" thickTop="1" x14ac:dyDescent="0.2">
      <c r="A513" s="587" t="s">
        <v>778</v>
      </c>
      <c r="B513" s="578" t="s">
        <v>63</v>
      </c>
      <c r="C513" s="578" t="s">
        <v>101</v>
      </c>
      <c r="D513" s="578" t="s">
        <v>118</v>
      </c>
      <c r="E513" s="578" t="s">
        <v>178</v>
      </c>
      <c r="F513" s="578" t="s">
        <v>200</v>
      </c>
      <c r="G513" s="578" t="s">
        <v>233</v>
      </c>
      <c r="H513" s="578" t="s">
        <v>100</v>
      </c>
      <c r="I513" s="578" t="s">
        <v>258</v>
      </c>
      <c r="J513" s="578" t="s">
        <v>298</v>
      </c>
      <c r="K513" s="578" t="s">
        <v>359</v>
      </c>
      <c r="L513" s="578" t="s">
        <v>399</v>
      </c>
      <c r="M513" s="578" t="s">
        <v>415</v>
      </c>
      <c r="N513" s="555"/>
      <c r="O513" s="578" t="s">
        <v>429</v>
      </c>
      <c r="P513" s="578" t="s">
        <v>439</v>
      </c>
      <c r="Q513" s="578" t="s">
        <v>446</v>
      </c>
      <c r="R513" s="578" t="s">
        <v>451</v>
      </c>
      <c r="S513" s="578" t="s">
        <v>535</v>
      </c>
      <c r="T513" s="578" t="s">
        <v>546</v>
      </c>
      <c r="U513" s="578" t="s">
        <v>580</v>
      </c>
      <c r="V513" s="578" t="s">
        <v>601</v>
      </c>
      <c r="W513" s="578" t="s">
        <v>633</v>
      </c>
      <c r="X513" s="578" t="s">
        <v>648</v>
      </c>
      <c r="Y513" s="578" t="s">
        <v>652</v>
      </c>
      <c r="Z513" s="578" t="s">
        <v>656</v>
      </c>
      <c r="AA513" s="578" t="s">
        <v>725</v>
      </c>
      <c r="AB513" s="578" t="s">
        <v>764</v>
      </c>
      <c r="AC513" s="52"/>
      <c r="AF513" s="555"/>
    </row>
    <row r="514" spans="1:32" ht="13.5" customHeight="1" thickBot="1" x14ac:dyDescent="0.25">
      <c r="A514" s="588"/>
      <c r="B514" s="579"/>
      <c r="C514" s="579"/>
      <c r="D514" s="579"/>
      <c r="E514" s="579"/>
      <c r="F514" s="579"/>
      <c r="G514" s="579"/>
      <c r="H514" s="579"/>
      <c r="I514" s="579"/>
      <c r="J514" s="579"/>
      <c r="K514" s="579"/>
      <c r="L514" s="579"/>
      <c r="M514" s="579"/>
      <c r="N514" s="555"/>
      <c r="O514" s="579"/>
      <c r="P514" s="579"/>
      <c r="Q514" s="579"/>
      <c r="R514" s="579"/>
      <c r="S514" s="579"/>
      <c r="T514" s="579"/>
      <c r="U514" s="579"/>
      <c r="V514" s="579"/>
      <c r="W514" s="579"/>
      <c r="X514" s="579"/>
      <c r="Y514" s="579"/>
      <c r="Z514" s="579"/>
      <c r="AA514" s="579"/>
      <c r="AB514" s="579"/>
      <c r="AC514" s="52"/>
      <c r="AF514" s="555"/>
    </row>
    <row r="515" spans="1:32" ht="18" customHeight="1" thickTop="1" thickBot="1" x14ac:dyDescent="0.25">
      <c r="A515" s="40" t="s">
        <v>779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368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987.90000000000009</v>
      </c>
      <c r="E515" s="46">
        <f>IFERROR(Y89*1,"0")+IFERROR(Y90*1,"0")+IFERROR(Y91*1,"0")+IFERROR(Y95*1,"0")+IFERROR(Y96*1,"0")+IFERROR(Y97*1,"0")+IFERROR(Y98*1,"0")+IFERROR(Y99*1,"0")</f>
        <v>1480.5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1592.1</v>
      </c>
      <c r="G515" s="46">
        <f>IFERROR(Y130*1,"0")+IFERROR(Y131*1,"0")+IFERROR(Y135*1,"0")+IFERROR(Y136*1,"0")+IFERROR(Y140*1,"0")+IFERROR(Y141*1,"0")</f>
        <v>102.80000000000001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837.90000000000009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1951.1999999999998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222.33999999999997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340.8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599.4</v>
      </c>
      <c r="S515" s="46">
        <f>IFERROR(Y336*1,"0")+IFERROR(Y337*1,"0")+IFERROR(Y338*1,"0")</f>
        <v>1052.0999999999999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5194</v>
      </c>
      <c r="U515" s="46">
        <f>IFERROR(Y369*1,"0")+IFERROR(Y370*1,"0")+IFERROR(Y371*1,"0")+IFERROR(Y375*1,"0")+IFERROR(Y379*1,"0")+IFERROR(Y380*1,"0")+IFERROR(Y384*1,"0")</f>
        <v>75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90.300000000000011</v>
      </c>
      <c r="W515" s="46">
        <f>IFERROR(Y409*1,"0")+IFERROR(Y413*1,"0")+IFERROR(Y414*1,"0")+IFERROR(Y415*1,"0")+IFERROR(Y416*1,"0")</f>
        <v>8.4</v>
      </c>
      <c r="X515" s="46">
        <f>IFERROR(Y421*1,"0")</f>
        <v>20.399999999999999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1061.5200000000002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1224</v>
      </c>
      <c r="AB515" s="46">
        <f>IFERROR(Y502*1,"0")</f>
        <v>0</v>
      </c>
      <c r="AC515" s="52"/>
      <c r="AF515" s="555"/>
    </row>
  </sheetData>
  <sheetProtection algorithmName="SHA-512" hashValue="EwpMD4P7YxJoMulxNQ6wrLysGrhwcue+9lQc98ChJkWU5yhQbYvMJtjrUq7rEYOu/tcBvsWNk6NiDV+TDM2ABw==" saltValue="vBz6gMgB860aAqJP6RWvo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2">
    <mergeCell ref="A479:Z479"/>
    <mergeCell ref="D344:E344"/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A477:O478"/>
    <mergeCell ref="D268:E268"/>
    <mergeCell ref="P151:T151"/>
    <mergeCell ref="A137:O138"/>
    <mergeCell ref="D395:E395"/>
    <mergeCell ref="P449:T449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B513:B514"/>
    <mergeCell ref="D218:E218"/>
    <mergeCell ref="P137:V137"/>
    <mergeCell ref="A249:Z249"/>
    <mergeCell ref="P351:V351"/>
    <mergeCell ref="P422:V422"/>
    <mergeCell ref="A412:Z412"/>
    <mergeCell ref="P239:V239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P469:V469"/>
    <mergeCell ref="A223:Z223"/>
    <mergeCell ref="V11:W11"/>
    <mergeCell ref="D457:E457"/>
    <mergeCell ref="A326:O327"/>
    <mergeCell ref="P57:T57"/>
    <mergeCell ref="D165:E165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P494:V494"/>
    <mergeCell ref="A297:Z297"/>
    <mergeCell ref="P410:V410"/>
    <mergeCell ref="P196:T196"/>
    <mergeCell ref="A313:O314"/>
    <mergeCell ref="P354:T35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D384:E384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V6:W9"/>
    <mergeCell ref="D199:E19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Z17:Z18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P491:T491"/>
    <mergeCell ref="P322:T322"/>
    <mergeCell ref="A285:O286"/>
    <mergeCell ref="P260:T260"/>
    <mergeCell ref="D399:E399"/>
    <mergeCell ref="P211:T211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I512:S512"/>
    <mergeCell ref="D119:E119"/>
    <mergeCell ref="P76:T76"/>
    <mergeCell ref="D190:E190"/>
    <mergeCell ref="P496:T496"/>
    <mergeCell ref="D246:E246"/>
    <mergeCell ref="A490:Z490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P489:V489"/>
    <mergeCell ref="P119:T119"/>
    <mergeCell ref="P246:T246"/>
    <mergeCell ref="P133:V133"/>
    <mergeCell ref="D390:E390"/>
    <mergeCell ref="P127:V127"/>
    <mergeCell ref="A123:Z123"/>
    <mergeCell ref="A250:Z250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A493:O494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478:V478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P126:V126"/>
    <mergeCell ref="P224:T224"/>
    <mergeCell ref="P26:T26"/>
    <mergeCell ref="P71:V71"/>
    <mergeCell ref="P58:V58"/>
    <mergeCell ref="P481:T481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P463:V463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79:T79"/>
    <mergeCell ref="D473:E473"/>
    <mergeCell ref="P244:T244"/>
    <mergeCell ref="P437:T437"/>
    <mergeCell ref="A361:O362"/>
    <mergeCell ref="P302:T302"/>
    <mergeCell ref="D174:E174"/>
    <mergeCell ref="A34:Z34"/>
    <mergeCell ref="A368:Z368"/>
    <mergeCell ref="D124:E124"/>
    <mergeCell ref="D360:E36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53 X57 X64 X91 X270 X344:X345 X347 X354" xr:uid="{00000000-0002-0000-0000-000011000000}">
      <formula1>IF(AK42&gt;0,OR(X42=0,AND(IF(X42-AK42&gt;=0,TRUE,FALSE),X42&gt;0,IF(X42/(H42*J42)=ROUND(X42/(H42*J42),0),TRUE,FALSE))),FALSE)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0" xr:uid="{00000000-0002-0000-0000-000012000000}">
      <formula1>IF(AK290&gt;0,OR(X290=0,AND(IF(X290-AK290&gt;=0,TRUE,FALSE),X290&gt;0,IF(X290/(H290*K290)=ROUND(X290/(H290*K290),0),TRUE,FALSE))),FALSE)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780</v>
      </c>
      <c r="H1" s="52"/>
    </row>
    <row r="3" spans="2:8" x14ac:dyDescent="0.2">
      <c r="B3" s="47" t="s">
        <v>781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782</v>
      </c>
      <c r="D6" s="47" t="s">
        <v>783</v>
      </c>
      <c r="E6" s="47"/>
    </row>
    <row r="8" spans="2:8" x14ac:dyDescent="0.2">
      <c r="B8" s="47" t="s">
        <v>19</v>
      </c>
      <c r="C8" s="47" t="s">
        <v>782</v>
      </c>
      <c r="D8" s="47"/>
      <c r="E8" s="47"/>
    </row>
    <row r="10" spans="2:8" x14ac:dyDescent="0.2">
      <c r="B10" s="47" t="s">
        <v>784</v>
      </c>
      <c r="C10" s="47"/>
      <c r="D10" s="47"/>
      <c r="E10" s="47"/>
    </row>
    <row r="11" spans="2:8" x14ac:dyDescent="0.2">
      <c r="B11" s="47" t="s">
        <v>785</v>
      </c>
      <c r="C11" s="47"/>
      <c r="D11" s="47"/>
      <c r="E11" s="47"/>
    </row>
    <row r="12" spans="2:8" x14ac:dyDescent="0.2">
      <c r="B12" s="47" t="s">
        <v>786</v>
      </c>
      <c r="C12" s="47"/>
      <c r="D12" s="47"/>
      <c r="E12" s="47"/>
    </row>
    <row r="13" spans="2:8" x14ac:dyDescent="0.2">
      <c r="B13" s="47" t="s">
        <v>787</v>
      </c>
      <c r="C13" s="47"/>
      <c r="D13" s="47"/>
      <c r="E13" s="47"/>
    </row>
    <row r="14" spans="2:8" x14ac:dyDescent="0.2">
      <c r="B14" s="47" t="s">
        <v>788</v>
      </c>
      <c r="C14" s="47"/>
      <c r="D14" s="47"/>
      <c r="E14" s="47"/>
    </row>
    <row r="15" spans="2:8" x14ac:dyDescent="0.2">
      <c r="B15" s="47" t="s">
        <v>789</v>
      </c>
      <c r="C15" s="47"/>
      <c r="D15" s="47"/>
      <c r="E15" s="47"/>
    </row>
    <row r="16" spans="2:8" x14ac:dyDescent="0.2">
      <c r="B16" s="47" t="s">
        <v>790</v>
      </c>
      <c r="C16" s="47"/>
      <c r="D16" s="47"/>
      <c r="E16" s="47"/>
    </row>
    <row r="17" spans="2:5" x14ac:dyDescent="0.2">
      <c r="B17" s="47" t="s">
        <v>791</v>
      </c>
      <c r="C17" s="47"/>
      <c r="D17" s="47"/>
      <c r="E17" s="47"/>
    </row>
    <row r="18" spans="2:5" x14ac:dyDescent="0.2">
      <c r="B18" s="47" t="s">
        <v>792</v>
      </c>
      <c r="C18" s="47"/>
      <c r="D18" s="47"/>
      <c r="E18" s="47"/>
    </row>
    <row r="19" spans="2:5" x14ac:dyDescent="0.2">
      <c r="B19" s="47" t="s">
        <v>793</v>
      </c>
      <c r="C19" s="47"/>
      <c r="D19" s="47"/>
      <c r="E19" s="47"/>
    </row>
    <row r="20" spans="2:5" x14ac:dyDescent="0.2">
      <c r="B20" s="47" t="s">
        <v>794</v>
      </c>
      <c r="C20" s="47"/>
      <c r="D20" s="47"/>
      <c r="E20" s="47"/>
    </row>
  </sheetData>
  <sheetProtection algorithmName="SHA-512" hashValue="NT1S4Q86RpqwtwLl43aG4IRMNYqbtPGeKCZoDvVp8gm7REX1+VfndQ1+Uemtfo/moMwldIiiytTqZ6qXPkVPlg==" saltValue="WTc2RprshZNPhrUvLqR7A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1001</vt:i4>
      </vt:variant>
    </vt:vector>
  </HeadingPairs>
  <TitlesOfParts>
    <vt:vector size="100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2025-08-22T09:20:29Z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