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B7427A-98F7-4C71-A172-20F5BDBCC3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O285" i="1"/>
  <c r="BM285" i="1"/>
  <c r="Z285" i="1"/>
  <c r="Y285" i="1"/>
  <c r="BP285" i="1" s="1"/>
  <c r="P285" i="1"/>
  <c r="BO284" i="1"/>
  <c r="BM284" i="1"/>
  <c r="Z284" i="1"/>
  <c r="Y284" i="1"/>
  <c r="P284" i="1"/>
  <c r="BO283" i="1"/>
  <c r="BM283" i="1"/>
  <c r="Z283" i="1"/>
  <c r="Y283" i="1"/>
  <c r="BP283" i="1" s="1"/>
  <c r="BO282" i="1"/>
  <c r="BM282" i="1"/>
  <c r="Z282" i="1"/>
  <c r="Y282" i="1"/>
  <c r="BP282" i="1" s="1"/>
  <c r="P282" i="1"/>
  <c r="BO281" i="1"/>
  <c r="BM281" i="1"/>
  <c r="Z281" i="1"/>
  <c r="Y281" i="1"/>
  <c r="P281" i="1"/>
  <c r="BO280" i="1"/>
  <c r="BM280" i="1"/>
  <c r="Z280" i="1"/>
  <c r="Y280" i="1"/>
  <c r="BP280" i="1" s="1"/>
  <c r="P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BP261" i="1" s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Y30" i="1"/>
  <c r="Y38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64" i="1"/>
  <c r="Y75" i="1"/>
  <c r="BN74" i="1"/>
  <c r="Y199" i="1"/>
  <c r="BN194" i="1"/>
  <c r="BN196" i="1"/>
  <c r="X289" i="1"/>
  <c r="Y96" i="1"/>
  <c r="BN91" i="1"/>
  <c r="BN93" i="1"/>
  <c r="BN95" i="1"/>
  <c r="Y112" i="1"/>
  <c r="Z111" i="1"/>
  <c r="BN107" i="1"/>
  <c r="BN109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BN163" i="1"/>
  <c r="Z198" i="1"/>
  <c r="BN227" i="1"/>
  <c r="Z263" i="1"/>
  <c r="BN261" i="1"/>
  <c r="Y288" i="1"/>
  <c r="BN273" i="1"/>
  <c r="BN276" i="1"/>
  <c r="BN278" i="1"/>
  <c r="BN280" i="1"/>
  <c r="BN282" i="1"/>
  <c r="BN283" i="1"/>
  <c r="BN285" i="1"/>
  <c r="BP67" i="1"/>
  <c r="BN67" i="1"/>
  <c r="Y81" i="1"/>
  <c r="Y80" i="1"/>
  <c r="BP79" i="1"/>
  <c r="BN79" i="1"/>
  <c r="Y125" i="1"/>
  <c r="BP123" i="1"/>
  <c r="BN123" i="1"/>
  <c r="BP136" i="1"/>
  <c r="BN136" i="1"/>
  <c r="BP169" i="1"/>
  <c r="BN169" i="1"/>
  <c r="BP171" i="1"/>
  <c r="BN171" i="1"/>
  <c r="Y183" i="1"/>
  <c r="Y182" i="1"/>
  <c r="BP181" i="1"/>
  <c r="BN181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BN22" i="1"/>
  <c r="BP22" i="1"/>
  <c r="Y23" i="1"/>
  <c r="Z30" i="1"/>
  <c r="BN28" i="1"/>
  <c r="BP28" i="1"/>
  <c r="Y31" i="1"/>
  <c r="Y45" i="1"/>
  <c r="BN42" i="1"/>
  <c r="BN44" i="1"/>
  <c r="Y63" i="1"/>
  <c r="Y86" i="1"/>
  <c r="BP84" i="1"/>
  <c r="BN84" i="1"/>
  <c r="Y102" i="1"/>
  <c r="BP100" i="1"/>
  <c r="BN100" i="1"/>
  <c r="Y120" i="1"/>
  <c r="Y119" i="1"/>
  <c r="BP118" i="1"/>
  <c r="BN118" i="1"/>
  <c r="BP185" i="1"/>
  <c r="BN185" i="1"/>
  <c r="BP187" i="1"/>
  <c r="BN187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Z287" i="1"/>
  <c r="Y70" i="1"/>
  <c r="Z69" i="1"/>
  <c r="Z75" i="1"/>
  <c r="Z86" i="1"/>
  <c r="Y87" i="1"/>
  <c r="Z96" i="1"/>
  <c r="Z102" i="1"/>
  <c r="Y103" i="1"/>
  <c r="Z125" i="1"/>
  <c r="Y126" i="1"/>
  <c r="Y131" i="1"/>
  <c r="Y137" i="1"/>
  <c r="Z164" i="1"/>
  <c r="Z172" i="1"/>
  <c r="Z189" i="1"/>
  <c r="Y190" i="1"/>
  <c r="Y223" i="1"/>
  <c r="Z222" i="1"/>
  <c r="Z228" i="1"/>
  <c r="Z258" i="1"/>
  <c r="Y263" i="1"/>
  <c r="Y264" i="1"/>
  <c r="Y270" i="1"/>
  <c r="Z269" i="1"/>
  <c r="H9" i="1"/>
  <c r="X290" i="1"/>
  <c r="X291" i="1"/>
  <c r="X293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65" i="1"/>
  <c r="Y173" i="1"/>
  <c r="BN170" i="1"/>
  <c r="Y172" i="1"/>
  <c r="Y176" i="1"/>
  <c r="BP175" i="1"/>
  <c r="BN175" i="1"/>
  <c r="Y189" i="1"/>
  <c r="Y198" i="1"/>
  <c r="BP193" i="1"/>
  <c r="BN193" i="1"/>
  <c r="BP195" i="1"/>
  <c r="BN195" i="1"/>
  <c r="BP197" i="1"/>
  <c r="BN197" i="1"/>
  <c r="Z206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Z294" i="1" l="1"/>
  <c r="Y291" i="1"/>
  <c r="Y290" i="1"/>
  <c r="Y289" i="1"/>
  <c r="Y293" i="1"/>
  <c r="X292" i="1"/>
  <c r="Y292" i="1" l="1"/>
  <c r="A302" i="1" s="1"/>
  <c r="C302" i="1"/>
  <c r="B302" i="1"/>
</calcChain>
</file>

<file path=xl/sharedStrings.xml><?xml version="1.0" encoding="utf-8"?>
<sst xmlns="http://schemas.openxmlformats.org/spreadsheetml/2006/main" count="1339" uniqueCount="436">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</sst>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 t="s">
        <v>435</v>
      </c>
      <c r="I5" s="433"/>
      <c r="J5" s="433"/>
      <c r="K5" s="433"/>
      <c r="L5" s="433"/>
      <c r="M5" s="351"/>
      <c r="N5" s="61"/>
      <c r="P5" s="24" t="s">
        <v>9</v>
      </c>
      <c r="Q5" s="458">
        <v>45894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4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/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18</v>
      </c>
      <c r="Q8" s="373">
        <v>0.45833333333333331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19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20</v>
      </c>
      <c r="Q10" s="399"/>
      <c r="R10" s="400"/>
      <c r="U10" s="24" t="s">
        <v>21</v>
      </c>
      <c r="V10" s="353" t="s">
        <v>22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5"/>
      <c r="R11" s="356"/>
      <c r="U11" s="24" t="s">
        <v>25</v>
      </c>
      <c r="V11" s="455" t="s">
        <v>26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28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30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33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68" t="s">
        <v>36</v>
      </c>
      <c r="D17" s="314" t="s">
        <v>37</v>
      </c>
      <c r="E17" s="341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40"/>
      <c r="R17" s="340"/>
      <c r="S17" s="340"/>
      <c r="T17" s="341"/>
      <c r="U17" s="477" t="s">
        <v>49</v>
      </c>
      <c r="V17" s="327"/>
      <c r="W17" s="314" t="s">
        <v>50</v>
      </c>
      <c r="X17" s="314" t="s">
        <v>51</v>
      </c>
      <c r="Y17" s="478" t="s">
        <v>52</v>
      </c>
      <c r="Z17" s="429" t="s">
        <v>53</v>
      </c>
      <c r="AA17" s="409" t="s">
        <v>54</v>
      </c>
      <c r="AB17" s="409" t="s">
        <v>55</v>
      </c>
      <c r="AC17" s="409" t="s">
        <v>56</v>
      </c>
      <c r="AD17" s="409" t="s">
        <v>57</v>
      </c>
      <c r="AE17" s="448"/>
      <c r="AF17" s="449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59</v>
      </c>
      <c r="V18" s="70" t="s">
        <v>60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61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62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71</v>
      </c>
      <c r="Q23" s="295"/>
      <c r="R23" s="295"/>
      <c r="S23" s="295"/>
      <c r="T23" s="295"/>
      <c r="U23" s="295"/>
      <c r="V23" s="296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71</v>
      </c>
      <c r="Q24" s="295"/>
      <c r="R24" s="295"/>
      <c r="S24" s="295"/>
      <c r="T24" s="295"/>
      <c r="U24" s="295"/>
      <c r="V24" s="296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74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75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68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68</v>
      </c>
      <c r="X29" s="284">
        <v>0</v>
      </c>
      <c r="Y29" s="28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71</v>
      </c>
      <c r="Q30" s="295"/>
      <c r="R30" s="295"/>
      <c r="S30" s="295"/>
      <c r="T30" s="295"/>
      <c r="U30" s="295"/>
      <c r="V30" s="296"/>
      <c r="W30" s="37" t="s">
        <v>68</v>
      </c>
      <c r="X30" s="286">
        <f>IFERROR(SUM(X28:X29),"0")</f>
        <v>0</v>
      </c>
      <c r="Y30" s="286">
        <f>IFERROR(SUM(Y28:Y29),"0")</f>
        <v>0</v>
      </c>
      <c r="Z30" s="286">
        <f>IFERROR(IF(Z28="",0,Z28),"0")+IFERROR(IF(Z29="",0,Z29),"0")</f>
        <v>0</v>
      </c>
      <c r="AA30" s="287"/>
      <c r="AB30" s="287"/>
      <c r="AC30" s="287"/>
    </row>
    <row r="31" spans="1:68" hidden="1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71</v>
      </c>
      <c r="Q31" s="295"/>
      <c r="R31" s="295"/>
      <c r="S31" s="295"/>
      <c r="T31" s="295"/>
      <c r="U31" s="295"/>
      <c r="V31" s="296"/>
      <c r="W31" s="37" t="s">
        <v>72</v>
      </c>
      <c r="X31" s="286">
        <f>IFERROR(SUMPRODUCT(X28:X29*H28:H29),"0")</f>
        <v>0</v>
      </c>
      <c r="Y31" s="286">
        <f>IFERROR(SUMPRODUCT(Y28:Y29*H28:H29),"0")</f>
        <v>0</v>
      </c>
      <c r="Z31" s="37"/>
      <c r="AA31" s="287"/>
      <c r="AB31" s="287"/>
      <c r="AC31" s="287"/>
    </row>
    <row r="32" spans="1:68" ht="16.5" hidden="1" customHeight="1" x14ac:dyDescent="0.25">
      <c r="A32" s="313" t="s">
        <v>83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68</v>
      </c>
      <c r="X36" s="284">
        <v>0</v>
      </c>
      <c r="Y36" s="28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71</v>
      </c>
      <c r="Q37" s="295"/>
      <c r="R37" s="295"/>
      <c r="S37" s="295"/>
      <c r="T37" s="295"/>
      <c r="U37" s="295"/>
      <c r="V37" s="296"/>
      <c r="W37" s="37" t="s">
        <v>68</v>
      </c>
      <c r="X37" s="286">
        <f>IFERROR(SUM(X34:X36),"0")</f>
        <v>0</v>
      </c>
      <c r="Y37" s="286">
        <f>IFERROR(SUM(Y34:Y36),"0")</f>
        <v>0</v>
      </c>
      <c r="Z37" s="286">
        <f>IFERROR(IF(Z34="",0,Z34),"0")+IFERROR(IF(Z35="",0,Z35),"0")+IFERROR(IF(Z36="",0,Z36),"0")</f>
        <v>0</v>
      </c>
      <c r="AA37" s="287"/>
      <c r="AB37" s="287"/>
      <c r="AC37" s="287"/>
    </row>
    <row r="38" spans="1:68" hidden="1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71</v>
      </c>
      <c r="Q38" s="295"/>
      <c r="R38" s="295"/>
      <c r="S38" s="295"/>
      <c r="T38" s="295"/>
      <c r="U38" s="295"/>
      <c r="V38" s="296"/>
      <c r="W38" s="37" t="s">
        <v>72</v>
      </c>
      <c r="X38" s="286">
        <f>IFERROR(SUMPRODUCT(X34:X36*H34:H36),"0")</f>
        <v>0</v>
      </c>
      <c r="Y38" s="286">
        <f>IFERROR(SUMPRODUCT(Y34:Y36*H34:H36),"0")</f>
        <v>0</v>
      </c>
      <c r="Z38" s="37"/>
      <c r="AA38" s="287"/>
      <c r="AB38" s="287"/>
      <c r="AC38" s="287"/>
    </row>
    <row r="39" spans="1:68" ht="16.5" hidden="1" customHeight="1" x14ac:dyDescent="0.25">
      <c r="A39" s="313" t="s">
        <v>93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62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68</v>
      </c>
      <c r="X41" s="284">
        <v>36</v>
      </c>
      <c r="Y41" s="285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68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68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71</v>
      </c>
      <c r="Q45" s="295"/>
      <c r="R45" s="295"/>
      <c r="S45" s="295"/>
      <c r="T45" s="295"/>
      <c r="U45" s="295"/>
      <c r="V45" s="296"/>
      <c r="W45" s="37" t="s">
        <v>68</v>
      </c>
      <c r="X45" s="286">
        <f>IFERROR(SUM(X41:X44),"0")</f>
        <v>36</v>
      </c>
      <c r="Y45" s="286">
        <f>IFERROR(SUM(Y41:Y44),"0")</f>
        <v>36</v>
      </c>
      <c r="Z45" s="286">
        <f>IFERROR(IF(Z41="",0,Z41),"0")+IFERROR(IF(Z42="",0,Z42),"0")+IFERROR(IF(Z43="",0,Z43),"0")+IFERROR(IF(Z44="",0,Z44),"0")</f>
        <v>0.55800000000000005</v>
      </c>
      <c r="AA45" s="287"/>
      <c r="AB45" s="287"/>
      <c r="AC45" s="287"/>
    </row>
    <row r="46" spans="1:68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71</v>
      </c>
      <c r="Q46" s="295"/>
      <c r="R46" s="295"/>
      <c r="S46" s="295"/>
      <c r="T46" s="295"/>
      <c r="U46" s="295"/>
      <c r="V46" s="296"/>
      <c r="W46" s="37" t="s">
        <v>72</v>
      </c>
      <c r="X46" s="286">
        <f>IFERROR(SUMPRODUCT(X41:X44*H41:H44),"0")</f>
        <v>252</v>
      </c>
      <c r="Y46" s="286">
        <f>IFERROR(SUMPRODUCT(Y41:Y44*H41:H44),"0")</f>
        <v>252</v>
      </c>
      <c r="Z46" s="37"/>
      <c r="AA46" s="287"/>
      <c r="AB46" s="287"/>
      <c r="AC46" s="287"/>
    </row>
    <row r="47" spans="1:68" ht="16.5" hidden="1" customHeight="1" x14ac:dyDescent="0.25">
      <c r="A47" s="313" t="s">
        <v>104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62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71</v>
      </c>
      <c r="Q50" s="295"/>
      <c r="R50" s="295"/>
      <c r="S50" s="295"/>
      <c r="T50" s="295"/>
      <c r="U50" s="295"/>
      <c r="V50" s="296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71</v>
      </c>
      <c r="Q51" s="295"/>
      <c r="R51" s="295"/>
      <c r="S51" s="295"/>
      <c r="T51" s="295"/>
      <c r="U51" s="295"/>
      <c r="V51" s="296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108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71</v>
      </c>
      <c r="Q54" s="295"/>
      <c r="R54" s="295"/>
      <c r="S54" s="295"/>
      <c r="T54" s="295"/>
      <c r="U54" s="295"/>
      <c r="V54" s="296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71</v>
      </c>
      <c r="Q55" s="295"/>
      <c r="R55" s="295"/>
      <c r="S55" s="295"/>
      <c r="T55" s="295"/>
      <c r="U55" s="295"/>
      <c r="V55" s="296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75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68</v>
      </c>
      <c r="X57" s="284">
        <v>42</v>
      </c>
      <c r="Y57" s="285">
        <f>IFERROR(IF(X57="","",X57),"")</f>
        <v>42</v>
      </c>
      <c r="Z57" s="36">
        <f>IFERROR(IF(X57="","",X57*0.00941),"")</f>
        <v>0.39522000000000002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65.52</v>
      </c>
      <c r="BN57" s="67">
        <f>IFERROR(Y57*I57,"0")</f>
        <v>65.52</v>
      </c>
      <c r="BO57" s="67">
        <f>IFERROR(X57/J57,"0")</f>
        <v>0.3</v>
      </c>
      <c r="BP57" s="67">
        <f>IFERROR(Y57/J57,"0")</f>
        <v>0.3</v>
      </c>
    </row>
    <row r="58" spans="1:68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71</v>
      </c>
      <c r="Q58" s="295"/>
      <c r="R58" s="295"/>
      <c r="S58" s="295"/>
      <c r="T58" s="295"/>
      <c r="U58" s="295"/>
      <c r="V58" s="296"/>
      <c r="W58" s="37" t="s">
        <v>68</v>
      </c>
      <c r="X58" s="286">
        <f>IFERROR(SUM(X57:X57),"0")</f>
        <v>42</v>
      </c>
      <c r="Y58" s="286">
        <f>IFERROR(SUM(Y57:Y57),"0")</f>
        <v>42</v>
      </c>
      <c r="Z58" s="286">
        <f>IFERROR(IF(Z57="",0,Z57),"0")</f>
        <v>0.39522000000000002</v>
      </c>
      <c r="AA58" s="287"/>
      <c r="AB58" s="287"/>
      <c r="AC58" s="287"/>
    </row>
    <row r="59" spans="1:68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71</v>
      </c>
      <c r="Q59" s="295"/>
      <c r="R59" s="295"/>
      <c r="S59" s="295"/>
      <c r="T59" s="295"/>
      <c r="U59" s="295"/>
      <c r="V59" s="296"/>
      <c r="W59" s="37" t="s">
        <v>72</v>
      </c>
      <c r="X59" s="286">
        <f>IFERROR(SUMPRODUCT(X57:X57*H57:H57),"0")</f>
        <v>50.4</v>
      </c>
      <c r="Y59" s="286">
        <f>IFERROR(SUMPRODUCT(Y57:Y57*H57:H57),"0")</f>
        <v>50.4</v>
      </c>
      <c r="Z59" s="37"/>
      <c r="AA59" s="287"/>
      <c r="AB59" s="287"/>
      <c r="AC59" s="287"/>
    </row>
    <row r="60" spans="1:68" ht="14.25" hidden="1" customHeight="1" x14ac:dyDescent="0.25">
      <c r="A60" s="297" t="s">
        <v>115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71</v>
      </c>
      <c r="Q63" s="295"/>
      <c r="R63" s="295"/>
      <c r="S63" s="295"/>
      <c r="T63" s="295"/>
      <c r="U63" s="295"/>
      <c r="V63" s="296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71</v>
      </c>
      <c r="Q64" s="295"/>
      <c r="R64" s="295"/>
      <c r="S64" s="295"/>
      <c r="T64" s="295"/>
      <c r="U64" s="295"/>
      <c r="V64" s="296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121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68</v>
      </c>
      <c r="X67" s="284">
        <v>84</v>
      </c>
      <c r="Y67" s="285">
        <f>IFERROR(IF(X67="","",X67),"")</f>
        <v>84</v>
      </c>
      <c r="Z67" s="36">
        <f>IFERROR(IF(X67="","",X67*0.00941),"")</f>
        <v>0.79044000000000003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131.04</v>
      </c>
      <c r="BN67" s="67">
        <f>IFERROR(Y67*I67,"0")</f>
        <v>131.04</v>
      </c>
      <c r="BO67" s="67">
        <f>IFERROR(X67/J67,"0")</f>
        <v>0.6</v>
      </c>
      <c r="BP67" s="67">
        <f>IFERROR(Y67/J67,"0")</f>
        <v>0.6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68</v>
      </c>
      <c r="X68" s="284">
        <v>84</v>
      </c>
      <c r="Y68" s="285">
        <f>IFERROR(IF(X68="","",X68),"")</f>
        <v>84</v>
      </c>
      <c r="Z68" s="36">
        <f>IFERROR(IF(X68="","",X68*0.00941),"")</f>
        <v>0.79044000000000003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131.04</v>
      </c>
      <c r="BN68" s="67">
        <f>IFERROR(Y68*I68,"0")</f>
        <v>131.04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71</v>
      </c>
      <c r="Q69" s="295"/>
      <c r="R69" s="295"/>
      <c r="S69" s="295"/>
      <c r="T69" s="295"/>
      <c r="U69" s="295"/>
      <c r="V69" s="296"/>
      <c r="W69" s="37" t="s">
        <v>68</v>
      </c>
      <c r="X69" s="286">
        <f>IFERROR(SUM(X66:X68),"0")</f>
        <v>168</v>
      </c>
      <c r="Y69" s="286">
        <f>IFERROR(SUM(Y66:Y68),"0")</f>
        <v>168</v>
      </c>
      <c r="Z69" s="286">
        <f>IFERROR(IF(Z66="",0,Z66),"0")+IFERROR(IF(Z67="",0,Z67),"0")+IFERROR(IF(Z68="",0,Z68),"0")</f>
        <v>1.5808800000000001</v>
      </c>
      <c r="AA69" s="287"/>
      <c r="AB69" s="287"/>
      <c r="AC69" s="287"/>
    </row>
    <row r="70" spans="1:68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71</v>
      </c>
      <c r="Q70" s="295"/>
      <c r="R70" s="295"/>
      <c r="S70" s="295"/>
      <c r="T70" s="295"/>
      <c r="U70" s="295"/>
      <c r="V70" s="296"/>
      <c r="W70" s="37" t="s">
        <v>72</v>
      </c>
      <c r="X70" s="286">
        <f>IFERROR(SUMPRODUCT(X66:X68*H66:H68),"0")</f>
        <v>201.6</v>
      </c>
      <c r="Y70" s="286">
        <f>IFERROR(SUMPRODUCT(Y66:Y68*H66:H68),"0")</f>
        <v>201.6</v>
      </c>
      <c r="Z70" s="37"/>
      <c r="AA70" s="287"/>
      <c r="AB70" s="287"/>
      <c r="AC70" s="287"/>
    </row>
    <row r="71" spans="1:68" ht="16.5" hidden="1" customHeight="1" x14ac:dyDescent="0.25">
      <c r="A71" s="313" t="s">
        <v>129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62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68</v>
      </c>
      <c r="X73" s="284">
        <v>36</v>
      </c>
      <c r="Y73" s="285">
        <f>IFERROR(IF(X73="","",X73),"")</f>
        <v>36</v>
      </c>
      <c r="Z73" s="36">
        <f>IFERROR(IF(X73="","",X73*0.00502),"")</f>
        <v>0.18071999999999999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101.27520000000001</v>
      </c>
      <c r="BN73" s="67">
        <f>IFERROR(Y73*I73,"0")</f>
        <v>101.27520000000001</v>
      </c>
      <c r="BO73" s="67">
        <f>IFERROR(X73/J73,"0")</f>
        <v>0.15384615384615385</v>
      </c>
      <c r="BP73" s="67">
        <f>IFERROR(Y73/J73,"0")</f>
        <v>0.15384615384615385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71</v>
      </c>
      <c r="Q75" s="295"/>
      <c r="R75" s="295"/>
      <c r="S75" s="295"/>
      <c r="T75" s="295"/>
      <c r="U75" s="295"/>
      <c r="V75" s="296"/>
      <c r="W75" s="37" t="s">
        <v>68</v>
      </c>
      <c r="X75" s="286">
        <f>IFERROR(SUM(X73:X74),"0")</f>
        <v>36</v>
      </c>
      <c r="Y75" s="286">
        <f>IFERROR(SUM(Y73:Y74),"0")</f>
        <v>36</v>
      </c>
      <c r="Z75" s="286">
        <f>IFERROR(IF(Z73="",0,Z73),"0")+IFERROR(IF(Z74="",0,Z74),"0")</f>
        <v>0.18071999999999999</v>
      </c>
      <c r="AA75" s="287"/>
      <c r="AB75" s="287"/>
      <c r="AC75" s="287"/>
    </row>
    <row r="76" spans="1:68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71</v>
      </c>
      <c r="Q76" s="295"/>
      <c r="R76" s="295"/>
      <c r="S76" s="295"/>
      <c r="T76" s="295"/>
      <c r="U76" s="295"/>
      <c r="V76" s="296"/>
      <c r="W76" s="37" t="s">
        <v>72</v>
      </c>
      <c r="X76" s="286">
        <f>IFERROR(SUMPRODUCT(X73:X74*H73:H74),"0")</f>
        <v>97.2</v>
      </c>
      <c r="Y76" s="286">
        <f>IFERROR(SUMPRODUCT(Y73:Y74*H73:H74),"0")</f>
        <v>97.2</v>
      </c>
      <c r="Z76" s="37"/>
      <c r="AA76" s="287"/>
      <c r="AB76" s="287"/>
      <c r="AC76" s="287"/>
    </row>
    <row r="77" spans="1:68" ht="16.5" hidden="1" customHeight="1" x14ac:dyDescent="0.25">
      <c r="A77" s="313" t="s">
        <v>136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121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68</v>
      </c>
      <c r="X79" s="284">
        <v>42</v>
      </c>
      <c r="Y79" s="285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71</v>
      </c>
      <c r="Q80" s="295"/>
      <c r="R80" s="295"/>
      <c r="S80" s="295"/>
      <c r="T80" s="295"/>
      <c r="U80" s="295"/>
      <c r="V80" s="296"/>
      <c r="W80" s="37" t="s">
        <v>68</v>
      </c>
      <c r="X80" s="286">
        <f>IFERROR(SUM(X79:X79),"0")</f>
        <v>42</v>
      </c>
      <c r="Y80" s="286">
        <f>IFERROR(SUM(Y79:Y79),"0")</f>
        <v>42</v>
      </c>
      <c r="Z80" s="286">
        <f>IFERROR(IF(Z79="",0,Z79),"0")</f>
        <v>0.75095999999999996</v>
      </c>
      <c r="AA80" s="287"/>
      <c r="AB80" s="287"/>
      <c r="AC80" s="287"/>
    </row>
    <row r="81" spans="1:68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71</v>
      </c>
      <c r="Q81" s="295"/>
      <c r="R81" s="295"/>
      <c r="S81" s="295"/>
      <c r="T81" s="295"/>
      <c r="U81" s="295"/>
      <c r="V81" s="296"/>
      <c r="W81" s="37" t="s">
        <v>72</v>
      </c>
      <c r="X81" s="286">
        <f>IFERROR(SUMPRODUCT(X79:X79*H79:H79),"0")</f>
        <v>151.20000000000002</v>
      </c>
      <c r="Y81" s="286">
        <f>IFERROR(SUMPRODUCT(Y79:Y79*H79:H79),"0")</f>
        <v>151.20000000000002</v>
      </c>
      <c r="Z81" s="37"/>
      <c r="AA81" s="287"/>
      <c r="AB81" s="287"/>
      <c r="AC81" s="287"/>
    </row>
    <row r="82" spans="1:68" ht="16.5" hidden="1" customHeight="1" x14ac:dyDescent="0.25">
      <c r="A82" s="313" t="s">
        <v>140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141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68</v>
      </c>
      <c r="X84" s="284">
        <v>126</v>
      </c>
      <c r="Y84" s="285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68</v>
      </c>
      <c r="X85" s="284">
        <v>126</v>
      </c>
      <c r="Y85" s="28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71</v>
      </c>
      <c r="Q86" s="295"/>
      <c r="R86" s="295"/>
      <c r="S86" s="295"/>
      <c r="T86" s="295"/>
      <c r="U86" s="295"/>
      <c r="V86" s="296"/>
      <c r="W86" s="37" t="s">
        <v>68</v>
      </c>
      <c r="X86" s="286">
        <f>IFERROR(SUM(X84:X85),"0")</f>
        <v>252</v>
      </c>
      <c r="Y86" s="286">
        <f>IFERROR(SUM(Y84:Y85),"0")</f>
        <v>252</v>
      </c>
      <c r="Z86" s="286">
        <f>IFERROR(IF(Z84="",0,Z84),"0")+IFERROR(IF(Z85="",0,Z85),"0")</f>
        <v>4.5057600000000004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71</v>
      </c>
      <c r="Q87" s="295"/>
      <c r="R87" s="295"/>
      <c r="S87" s="295"/>
      <c r="T87" s="295"/>
      <c r="U87" s="295"/>
      <c r="V87" s="296"/>
      <c r="W87" s="37" t="s">
        <v>72</v>
      </c>
      <c r="X87" s="286">
        <f>IFERROR(SUMPRODUCT(X84:X85*H84:H85),"0")</f>
        <v>907.2</v>
      </c>
      <c r="Y87" s="286">
        <f>IFERROR(SUMPRODUCT(Y84:Y85*H84:H85),"0")</f>
        <v>907.2</v>
      </c>
      <c r="Z87" s="37"/>
      <c r="AA87" s="287"/>
      <c r="AB87" s="287"/>
      <c r="AC87" s="287"/>
    </row>
    <row r="88" spans="1:68" ht="16.5" hidden="1" customHeight="1" x14ac:dyDescent="0.25">
      <c r="A88" s="313" t="s">
        <v>148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121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68</v>
      </c>
      <c r="X90" s="284">
        <v>42</v>
      </c>
      <c r="Y90" s="285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68</v>
      </c>
      <c r="X91" s="284">
        <v>28</v>
      </c>
      <c r="Y91" s="285">
        <f t="shared" si="0"/>
        <v>28</v>
      </c>
      <c r="Z91" s="36">
        <f t="shared" si="1"/>
        <v>0.50063999999999997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68</v>
      </c>
      <c r="X92" s="284">
        <v>42</v>
      </c>
      <c r="Y92" s="285">
        <f t="shared" si="0"/>
        <v>42</v>
      </c>
      <c r="Z92" s="36">
        <f t="shared" si="1"/>
        <v>0.75095999999999996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hidden="1" customHeight="1" x14ac:dyDescent="0.25">
      <c r="A93" s="54" t="s">
        <v>156</v>
      </c>
      <c r="B93" s="54" t="s">
        <v>157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68</v>
      </c>
      <c r="X93" s="284">
        <v>0</v>
      </c>
      <c r="Y93" s="285">
        <f t="shared" si="0"/>
        <v>0</v>
      </c>
      <c r="Z93" s="36">
        <f t="shared" si="1"/>
        <v>0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158</v>
      </c>
      <c r="B94" s="54" t="s">
        <v>159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160</v>
      </c>
      <c r="B95" s="54" t="s">
        <v>161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71</v>
      </c>
      <c r="Q96" s="295"/>
      <c r="R96" s="295"/>
      <c r="S96" s="295"/>
      <c r="T96" s="295"/>
      <c r="U96" s="295"/>
      <c r="V96" s="296"/>
      <c r="W96" s="37" t="s">
        <v>68</v>
      </c>
      <c r="X96" s="286">
        <f>IFERROR(SUM(X90:X95),"0")</f>
        <v>112</v>
      </c>
      <c r="Y96" s="286">
        <f>IFERROR(SUM(Y90:Y95),"0")</f>
        <v>112</v>
      </c>
      <c r="Z96" s="286">
        <f>IFERROR(IF(Z90="",0,Z90),"0")+IFERROR(IF(Z91="",0,Z91),"0")+IFERROR(IF(Z92="",0,Z92),"0")+IFERROR(IF(Z93="",0,Z93),"0")+IFERROR(IF(Z94="",0,Z94),"0")+IFERROR(IF(Z95="",0,Z95),"0")</f>
        <v>2.0025599999999999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71</v>
      </c>
      <c r="Q97" s="295"/>
      <c r="R97" s="295"/>
      <c r="S97" s="295"/>
      <c r="T97" s="295"/>
      <c r="U97" s="295"/>
      <c r="V97" s="296"/>
      <c r="W97" s="37" t="s">
        <v>72</v>
      </c>
      <c r="X97" s="286">
        <f>IFERROR(SUMPRODUCT(X90:X95*H90:H95),"0")</f>
        <v>322.56</v>
      </c>
      <c r="Y97" s="286">
        <f>IFERROR(SUMPRODUCT(Y90:Y95*H90:H95),"0")</f>
        <v>322.56</v>
      </c>
      <c r="Z97" s="37"/>
      <c r="AA97" s="287"/>
      <c r="AB97" s="287"/>
      <c r="AC97" s="287"/>
    </row>
    <row r="98" spans="1:68" ht="16.5" hidden="1" customHeight="1" x14ac:dyDescent="0.25">
      <c r="A98" s="313" t="s">
        <v>163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115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68</v>
      </c>
      <c r="X100" s="284">
        <v>14</v>
      </c>
      <c r="Y100" s="28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71</v>
      </c>
      <c r="Q102" s="295"/>
      <c r="R102" s="295"/>
      <c r="S102" s="295"/>
      <c r="T102" s="295"/>
      <c r="U102" s="295"/>
      <c r="V102" s="296"/>
      <c r="W102" s="37" t="s">
        <v>68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0.13103999999999999</v>
      </c>
      <c r="AA102" s="287"/>
      <c r="AB102" s="287"/>
      <c r="AC102" s="287"/>
    </row>
    <row r="103" spans="1:68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71</v>
      </c>
      <c r="Q103" s="295"/>
      <c r="R103" s="295"/>
      <c r="S103" s="295"/>
      <c r="T103" s="295"/>
      <c r="U103" s="295"/>
      <c r="V103" s="296"/>
      <c r="W103" s="37" t="s">
        <v>72</v>
      </c>
      <c r="X103" s="286">
        <f>IFERROR(SUMPRODUCT(X100:X101*H100:H101),"0")</f>
        <v>30.240000000000002</v>
      </c>
      <c r="Y103" s="286">
        <f>IFERROR(SUMPRODUCT(Y100:Y101*H100:H101),"0")</f>
        <v>30.240000000000002</v>
      </c>
      <c r="Z103" s="37"/>
      <c r="AA103" s="287"/>
      <c r="AB103" s="287"/>
      <c r="AC103" s="287"/>
    </row>
    <row r="104" spans="1:68" ht="16.5" hidden="1" customHeight="1" x14ac:dyDescent="0.25">
      <c r="A104" s="313" t="s">
        <v>169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62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170</v>
      </c>
      <c r="B106" s="54" t="s">
        <v>171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173</v>
      </c>
      <c r="B107" s="54" t="s">
        <v>174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68</v>
      </c>
      <c r="X108" s="284">
        <v>60</v>
      </c>
      <c r="Y108" s="285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438</v>
      </c>
      <c r="BN108" s="67">
        <f>IFERROR(Y108*I108,"0")</f>
        <v>438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hidden="1" customHeight="1" x14ac:dyDescent="0.25">
      <c r="A109" s="54" t="s">
        <v>177</v>
      </c>
      <c r="B109" s="54" t="s">
        <v>178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179</v>
      </c>
      <c r="B110" s="54" t="s">
        <v>180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68</v>
      </c>
      <c r="X110" s="284">
        <v>0</v>
      </c>
      <c r="Y110" s="28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71</v>
      </c>
      <c r="Q111" s="295"/>
      <c r="R111" s="295"/>
      <c r="S111" s="295"/>
      <c r="T111" s="295"/>
      <c r="U111" s="295"/>
      <c r="V111" s="296"/>
      <c r="W111" s="37" t="s">
        <v>68</v>
      </c>
      <c r="X111" s="286">
        <f>IFERROR(SUM(X106:X110),"0")</f>
        <v>60</v>
      </c>
      <c r="Y111" s="286">
        <f>IFERROR(SUM(Y106:Y110),"0")</f>
        <v>60</v>
      </c>
      <c r="Z111" s="286">
        <f>IFERROR(IF(Z106="",0,Z106),"0")+IFERROR(IF(Z107="",0,Z107),"0")+IFERROR(IF(Z108="",0,Z108),"0")+IFERROR(IF(Z109="",0,Z109),"0")+IFERROR(IF(Z110="",0,Z110),"0")</f>
        <v>0.92999999999999994</v>
      </c>
      <c r="AA111" s="287"/>
      <c r="AB111" s="287"/>
      <c r="AC111" s="287"/>
    </row>
    <row r="112" spans="1:68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71</v>
      </c>
      <c r="Q112" s="295"/>
      <c r="R112" s="295"/>
      <c r="S112" s="295"/>
      <c r="T112" s="295"/>
      <c r="U112" s="295"/>
      <c r="V112" s="296"/>
      <c r="W112" s="37" t="s">
        <v>72</v>
      </c>
      <c r="X112" s="286">
        <f>IFERROR(SUMPRODUCT(X106:X110*H106:H110),"0")</f>
        <v>420</v>
      </c>
      <c r="Y112" s="286">
        <f>IFERROR(SUMPRODUCT(Y106:Y110*H106:H110),"0")</f>
        <v>420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121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hidden="1" customHeight="1" x14ac:dyDescent="0.25">
      <c r="A114" s="54" t="s">
        <v>181</v>
      </c>
      <c r="B114" s="54" t="s">
        <v>182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71</v>
      </c>
      <c r="Q115" s="295"/>
      <c r="R115" s="295"/>
      <c r="S115" s="295"/>
      <c r="T115" s="295"/>
      <c r="U115" s="295"/>
      <c r="V115" s="296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hidden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71</v>
      </c>
      <c r="Q116" s="295"/>
      <c r="R116" s="295"/>
      <c r="S116" s="295"/>
      <c r="T116" s="295"/>
      <c r="U116" s="295"/>
      <c r="V116" s="296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184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185</v>
      </c>
      <c r="B118" s="54" t="s">
        <v>186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88" t="s">
        <v>187</v>
      </c>
      <c r="Q118" s="302"/>
      <c r="R118" s="302"/>
      <c r="S118" s="302"/>
      <c r="T118" s="303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71</v>
      </c>
      <c r="Q119" s="295"/>
      <c r="R119" s="295"/>
      <c r="S119" s="295"/>
      <c r="T119" s="295"/>
      <c r="U119" s="295"/>
      <c r="V119" s="296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71</v>
      </c>
      <c r="Q120" s="295"/>
      <c r="R120" s="295"/>
      <c r="S120" s="295"/>
      <c r="T120" s="295"/>
      <c r="U120" s="295"/>
      <c r="V120" s="296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189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121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68</v>
      </c>
      <c r="X123" s="284">
        <v>42</v>
      </c>
      <c r="Y123" s="285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68</v>
      </c>
      <c r="X124" s="284">
        <v>28</v>
      </c>
      <c r="Y124" s="28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71</v>
      </c>
      <c r="Q125" s="295"/>
      <c r="R125" s="295"/>
      <c r="S125" s="295"/>
      <c r="T125" s="295"/>
      <c r="U125" s="295"/>
      <c r="V125" s="296"/>
      <c r="W125" s="37" t="s">
        <v>68</v>
      </c>
      <c r="X125" s="286">
        <f>IFERROR(SUM(X123:X124),"0")</f>
        <v>70</v>
      </c>
      <c r="Y125" s="286">
        <f>IFERROR(SUM(Y123:Y124),"0")</f>
        <v>70</v>
      </c>
      <c r="Z125" s="286">
        <f>IFERROR(IF(Z123="",0,Z123),"0")+IFERROR(IF(Z124="",0,Z124),"0")</f>
        <v>1.2515999999999998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71</v>
      </c>
      <c r="Q126" s="295"/>
      <c r="R126" s="295"/>
      <c r="S126" s="295"/>
      <c r="T126" s="295"/>
      <c r="U126" s="295"/>
      <c r="V126" s="296"/>
      <c r="W126" s="37" t="s">
        <v>72</v>
      </c>
      <c r="X126" s="286">
        <f>IFERROR(SUMPRODUCT(X123:X124*H123:H124),"0")</f>
        <v>210</v>
      </c>
      <c r="Y126" s="286">
        <f>IFERROR(SUMPRODUCT(Y123:Y124*H123:H124),"0")</f>
        <v>210</v>
      </c>
      <c r="Z126" s="37"/>
      <c r="AA126" s="287"/>
      <c r="AB126" s="287"/>
      <c r="AC126" s="287"/>
    </row>
    <row r="127" spans="1:68" ht="16.5" hidden="1" customHeight="1" x14ac:dyDescent="0.25">
      <c r="A127" s="313" t="s">
        <v>195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121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63" t="s">
        <v>198</v>
      </c>
      <c r="Q129" s="302"/>
      <c r="R129" s="302"/>
      <c r="S129" s="302"/>
      <c r="T129" s="303"/>
      <c r="U129" s="34"/>
      <c r="V129" s="34"/>
      <c r="W129" s="35" t="s">
        <v>68</v>
      </c>
      <c r="X129" s="284">
        <v>42</v>
      </c>
      <c r="Y129" s="28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68</v>
      </c>
      <c r="X130" s="284">
        <v>28</v>
      </c>
      <c r="Y130" s="28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71</v>
      </c>
      <c r="Q131" s="295"/>
      <c r="R131" s="295"/>
      <c r="S131" s="295"/>
      <c r="T131" s="295"/>
      <c r="U131" s="295"/>
      <c r="V131" s="296"/>
      <c r="W131" s="37" t="s">
        <v>68</v>
      </c>
      <c r="X131" s="286">
        <f>IFERROR(SUM(X129:X130),"0")</f>
        <v>70</v>
      </c>
      <c r="Y131" s="286">
        <f>IFERROR(SUM(Y129:Y130),"0")</f>
        <v>70</v>
      </c>
      <c r="Z131" s="286">
        <f>IFERROR(IF(Z129="",0,Z129),"0")+IFERROR(IF(Z130="",0,Z130),"0")</f>
        <v>1.2515999999999998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71</v>
      </c>
      <c r="Q132" s="295"/>
      <c r="R132" s="295"/>
      <c r="S132" s="295"/>
      <c r="T132" s="295"/>
      <c r="U132" s="295"/>
      <c r="V132" s="296"/>
      <c r="W132" s="37" t="s">
        <v>72</v>
      </c>
      <c r="X132" s="286">
        <f>IFERROR(SUMPRODUCT(X129:X130*H129:H130),"0")</f>
        <v>210</v>
      </c>
      <c r="Y132" s="286">
        <f>IFERROR(SUMPRODUCT(Y129:Y130*H129:H130),"0")</f>
        <v>210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121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68</v>
      </c>
      <c r="X135" s="284">
        <v>42</v>
      </c>
      <c r="Y135" s="285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68</v>
      </c>
      <c r="X136" s="284">
        <v>42</v>
      </c>
      <c r="Y136" s="28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71</v>
      </c>
      <c r="Q137" s="295"/>
      <c r="R137" s="295"/>
      <c r="S137" s="295"/>
      <c r="T137" s="295"/>
      <c r="U137" s="295"/>
      <c r="V137" s="296"/>
      <c r="W137" s="37" t="s">
        <v>68</v>
      </c>
      <c r="X137" s="286">
        <f>IFERROR(SUM(X135:X136),"0")</f>
        <v>84</v>
      </c>
      <c r="Y137" s="286">
        <f>IFERROR(SUM(Y135:Y136),"0")</f>
        <v>84</v>
      </c>
      <c r="Z137" s="286">
        <f>IFERROR(IF(Z135="",0,Z135),"0")+IFERROR(IF(Z136="",0,Z136),"0")</f>
        <v>1.5019199999999999</v>
      </c>
      <c r="AA137" s="287"/>
      <c r="AB137" s="287"/>
      <c r="AC137" s="287"/>
    </row>
    <row r="138" spans="1:68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71</v>
      </c>
      <c r="Q138" s="295"/>
      <c r="R138" s="295"/>
      <c r="S138" s="295"/>
      <c r="T138" s="295"/>
      <c r="U138" s="295"/>
      <c r="V138" s="296"/>
      <c r="W138" s="37" t="s">
        <v>72</v>
      </c>
      <c r="X138" s="286">
        <f>IFERROR(SUMPRODUCT(X135:X136*H135:H136),"0")</f>
        <v>201.6</v>
      </c>
      <c r="Y138" s="286">
        <f>IFERROR(SUMPRODUCT(Y135:Y136*H135:H136),"0")</f>
        <v>201.6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121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68</v>
      </c>
      <c r="X141" s="284">
        <v>42</v>
      </c>
      <c r="Y141" s="285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71</v>
      </c>
      <c r="Q142" s="295"/>
      <c r="R142" s="295"/>
      <c r="S142" s="295"/>
      <c r="T142" s="295"/>
      <c r="U142" s="295"/>
      <c r="V142" s="296"/>
      <c r="W142" s="37" t="s">
        <v>68</v>
      </c>
      <c r="X142" s="286">
        <f>IFERROR(SUM(X141:X141),"0")</f>
        <v>42</v>
      </c>
      <c r="Y142" s="286">
        <f>IFERROR(SUM(Y141:Y141),"0")</f>
        <v>42</v>
      </c>
      <c r="Z142" s="286">
        <f>IFERROR(IF(Z141="",0,Z141),"0")</f>
        <v>0.75095999999999996</v>
      </c>
      <c r="AA142" s="287"/>
      <c r="AB142" s="287"/>
      <c r="AC142" s="287"/>
    </row>
    <row r="143" spans="1:68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71</v>
      </c>
      <c r="Q143" s="295"/>
      <c r="R143" s="295"/>
      <c r="S143" s="295"/>
      <c r="T143" s="295"/>
      <c r="U143" s="295"/>
      <c r="V143" s="296"/>
      <c r="W143" s="37" t="s">
        <v>72</v>
      </c>
      <c r="X143" s="286">
        <f>IFERROR(SUMPRODUCT(X141:X141*H141:H141),"0")</f>
        <v>126</v>
      </c>
      <c r="Y143" s="286">
        <f>IFERROR(SUMPRODUCT(Y141:Y141*H141:H141),"0")</f>
        <v>126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121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hidden="1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71</v>
      </c>
      <c r="Q147" s="295"/>
      <c r="R147" s="295"/>
      <c r="S147" s="295"/>
      <c r="T147" s="295"/>
      <c r="U147" s="295"/>
      <c r="V147" s="296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hidden="1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71</v>
      </c>
      <c r="Q148" s="295"/>
      <c r="R148" s="295"/>
      <c r="S148" s="295"/>
      <c r="T148" s="295"/>
      <c r="U148" s="295"/>
      <c r="V148" s="296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184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71</v>
      </c>
      <c r="Q152" s="295"/>
      <c r="R152" s="295"/>
      <c r="S152" s="295"/>
      <c r="T152" s="295"/>
      <c r="U152" s="295"/>
      <c r="V152" s="296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71</v>
      </c>
      <c r="Q153" s="295"/>
      <c r="R153" s="295"/>
      <c r="S153" s="295"/>
      <c r="T153" s="295"/>
      <c r="U153" s="295"/>
      <c r="V153" s="296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121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68</v>
      </c>
      <c r="X156" s="284">
        <v>70</v>
      </c>
      <c r="Y156" s="285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71</v>
      </c>
      <c r="Q157" s="295"/>
      <c r="R157" s="295"/>
      <c r="S157" s="295"/>
      <c r="T157" s="295"/>
      <c r="U157" s="295"/>
      <c r="V157" s="296"/>
      <c r="W157" s="37" t="s">
        <v>68</v>
      </c>
      <c r="X157" s="286">
        <f>IFERROR(SUM(X156:X156),"0")</f>
        <v>70</v>
      </c>
      <c r="Y157" s="286">
        <f>IFERROR(SUM(Y156:Y156),"0")</f>
        <v>70</v>
      </c>
      <c r="Z157" s="286">
        <f>IFERROR(IF(Z156="",0,Z156),"0")</f>
        <v>0.65869999999999995</v>
      </c>
      <c r="AA157" s="287"/>
      <c r="AB157" s="287"/>
      <c r="AC157" s="287"/>
    </row>
    <row r="158" spans="1:68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71</v>
      </c>
      <c r="Q158" s="295"/>
      <c r="R158" s="295"/>
      <c r="S158" s="295"/>
      <c r="T158" s="295"/>
      <c r="U158" s="295"/>
      <c r="V158" s="296"/>
      <c r="W158" s="37" t="s">
        <v>72</v>
      </c>
      <c r="X158" s="286">
        <f>IFERROR(SUMPRODUCT(X156:X156*H156:H156),"0")</f>
        <v>117.6</v>
      </c>
      <c r="Y158" s="286">
        <f>IFERROR(SUMPRODUCT(Y156:Y156*H156:H156),"0")</f>
        <v>117.6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62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71</v>
      </c>
      <c r="Q164" s="295"/>
      <c r="R164" s="295"/>
      <c r="S164" s="295"/>
      <c r="T164" s="295"/>
      <c r="U164" s="295"/>
      <c r="V164" s="296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hidden="1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71</v>
      </c>
      <c r="Q165" s="295"/>
      <c r="R165" s="295"/>
      <c r="S165" s="295"/>
      <c r="T165" s="295"/>
      <c r="U165" s="295"/>
      <c r="V165" s="296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75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hidden="1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68</v>
      </c>
      <c r="X170" s="284">
        <v>0</v>
      </c>
      <c r="Y170" s="28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68</v>
      </c>
      <c r="X171" s="284">
        <v>42</v>
      </c>
      <c r="Y171" s="285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71</v>
      </c>
      <c r="Q172" s="295"/>
      <c r="R172" s="295"/>
      <c r="S172" s="295"/>
      <c r="T172" s="295"/>
      <c r="U172" s="295"/>
      <c r="V172" s="296"/>
      <c r="W172" s="37" t="s">
        <v>68</v>
      </c>
      <c r="X172" s="286">
        <f>IFERROR(SUM(X169:X171),"0")</f>
        <v>42</v>
      </c>
      <c r="Y172" s="286">
        <f>IFERROR(SUM(Y169:Y171),"0")</f>
        <v>42</v>
      </c>
      <c r="Z172" s="286">
        <f>IFERROR(IF(Z169="",0,Z169),"0")+IFERROR(IF(Z170="",0,Z170),"0")+IFERROR(IF(Z171="",0,Z171),"0")</f>
        <v>0.75095999999999996</v>
      </c>
      <c r="AA172" s="287"/>
      <c r="AB172" s="287"/>
      <c r="AC172" s="287"/>
    </row>
    <row r="173" spans="1:68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71</v>
      </c>
      <c r="Q173" s="295"/>
      <c r="R173" s="295"/>
      <c r="S173" s="295"/>
      <c r="T173" s="295"/>
      <c r="U173" s="295"/>
      <c r="V173" s="296"/>
      <c r="W173" s="37" t="s">
        <v>72</v>
      </c>
      <c r="X173" s="286">
        <f>IFERROR(SUMPRODUCT(X169:X171*H169:H171),"0")</f>
        <v>126</v>
      </c>
      <c r="Y173" s="286">
        <f>IFERROR(SUMPRODUCT(Y169:Y171*H169:H171),"0")</f>
        <v>126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71</v>
      </c>
      <c r="Q176" s="295"/>
      <c r="R176" s="295"/>
      <c r="S176" s="295"/>
      <c r="T176" s="295"/>
      <c r="U176" s="295"/>
      <c r="V176" s="296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71</v>
      </c>
      <c r="Q177" s="295"/>
      <c r="R177" s="295"/>
      <c r="S177" s="295"/>
      <c r="T177" s="295"/>
      <c r="U177" s="295"/>
      <c r="V177" s="296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75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68</v>
      </c>
      <c r="X181" s="284">
        <v>28</v>
      </c>
      <c r="Y181" s="285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71</v>
      </c>
      <c r="Q182" s="295"/>
      <c r="R182" s="295"/>
      <c r="S182" s="295"/>
      <c r="T182" s="295"/>
      <c r="U182" s="295"/>
      <c r="V182" s="296"/>
      <c r="W182" s="37" t="s">
        <v>68</v>
      </c>
      <c r="X182" s="286">
        <f>IFERROR(SUM(X181:X181),"0")</f>
        <v>28</v>
      </c>
      <c r="Y182" s="286">
        <f>IFERROR(SUM(Y181:Y181),"0")</f>
        <v>28</v>
      </c>
      <c r="Z182" s="286">
        <f>IFERROR(IF(Z181="",0,Z181),"0")</f>
        <v>0.50063999999999997</v>
      </c>
      <c r="AA182" s="287"/>
      <c r="AB182" s="287"/>
      <c r="AC182" s="287"/>
    </row>
    <row r="183" spans="1:68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71</v>
      </c>
      <c r="Q183" s="295"/>
      <c r="R183" s="295"/>
      <c r="S183" s="295"/>
      <c r="T183" s="295"/>
      <c r="U183" s="295"/>
      <c r="V183" s="296"/>
      <c r="W183" s="37" t="s">
        <v>72</v>
      </c>
      <c r="X183" s="286">
        <f>IFERROR(SUMPRODUCT(X181:X181*H181:H181),"0")</f>
        <v>77.28</v>
      </c>
      <c r="Y183" s="286">
        <f>IFERROR(SUMPRODUCT(Y181:Y181*H181:H181),"0")</f>
        <v>77.28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121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68</v>
      </c>
      <c r="X188" s="284">
        <v>28</v>
      </c>
      <c r="Y188" s="285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93.620800000000003</v>
      </c>
      <c r="BN188" s="67">
        <f>IFERROR(Y188*I188,"0")</f>
        <v>93.620800000000003</v>
      </c>
      <c r="BO188" s="67">
        <f>IFERROR(X188/J188,"0")</f>
        <v>0.4</v>
      </c>
      <c r="BP188" s="67">
        <f>IFERROR(Y188/J188,"0")</f>
        <v>0.4</v>
      </c>
    </row>
    <row r="189" spans="1:68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71</v>
      </c>
      <c r="Q189" s="295"/>
      <c r="R189" s="295"/>
      <c r="S189" s="295"/>
      <c r="T189" s="295"/>
      <c r="U189" s="295"/>
      <c r="V189" s="296"/>
      <c r="W189" s="37" t="s">
        <v>68</v>
      </c>
      <c r="X189" s="286">
        <f>IFERROR(SUM(X185:X188),"0")</f>
        <v>28</v>
      </c>
      <c r="Y189" s="286">
        <f>IFERROR(SUM(Y185:Y188),"0")</f>
        <v>28</v>
      </c>
      <c r="Z189" s="286">
        <f>IFERROR(IF(Z185="",0,Z185),"0")+IFERROR(IF(Z186="",0,Z186),"0")+IFERROR(IF(Z187="",0,Z187),"0")+IFERROR(IF(Z188="",0,Z188),"0")</f>
        <v>0.50063999999999997</v>
      </c>
      <c r="AA189" s="287"/>
      <c r="AB189" s="287"/>
      <c r="AC189" s="287"/>
    </row>
    <row r="190" spans="1:68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71</v>
      </c>
      <c r="Q190" s="295"/>
      <c r="R190" s="295"/>
      <c r="S190" s="295"/>
      <c r="T190" s="295"/>
      <c r="U190" s="295"/>
      <c r="V190" s="296"/>
      <c r="W190" s="37" t="s">
        <v>72</v>
      </c>
      <c r="X190" s="286">
        <f>IFERROR(SUMPRODUCT(X185:X188*H185:H188),"0")</f>
        <v>73.92</v>
      </c>
      <c r="Y190" s="286">
        <f>IFERROR(SUMPRODUCT(Y185:Y188*H185:H188),"0")</f>
        <v>73.92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62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71</v>
      </c>
      <c r="Q198" s="295"/>
      <c r="R198" s="295"/>
      <c r="S198" s="295"/>
      <c r="T198" s="295"/>
      <c r="U198" s="295"/>
      <c r="V198" s="296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hidden="1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71</v>
      </c>
      <c r="Q199" s="295"/>
      <c r="R199" s="295"/>
      <c r="S199" s="295"/>
      <c r="T199" s="295"/>
      <c r="U199" s="295"/>
      <c r="V199" s="296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62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68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71</v>
      </c>
      <c r="Q206" s="295"/>
      <c r="R206" s="295"/>
      <c r="S206" s="295"/>
      <c r="T206" s="295"/>
      <c r="U206" s="295"/>
      <c r="V206" s="296"/>
      <c r="W206" s="37" t="s">
        <v>68</v>
      </c>
      <c r="X206" s="286">
        <f>IFERROR(SUM(X202:X205),"0")</f>
        <v>0</v>
      </c>
      <c r="Y206" s="286">
        <f>IFERROR(SUM(Y202:Y205),"0")</f>
        <v>0</v>
      </c>
      <c r="Z206" s="286">
        <f>IFERROR(IF(Z202="",0,Z202),"0")+IFERROR(IF(Z203="",0,Z203),"0")+IFERROR(IF(Z204="",0,Z204),"0")+IFERROR(IF(Z205="",0,Z205),"0")</f>
        <v>0</v>
      </c>
      <c r="AA206" s="287"/>
      <c r="AB206" s="287"/>
      <c r="AC206" s="287"/>
    </row>
    <row r="207" spans="1:68" hidden="1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71</v>
      </c>
      <c r="Q207" s="295"/>
      <c r="R207" s="295"/>
      <c r="S207" s="295"/>
      <c r="T207" s="295"/>
      <c r="U207" s="295"/>
      <c r="V207" s="296"/>
      <c r="W207" s="37" t="s">
        <v>72</v>
      </c>
      <c r="X207" s="286">
        <f>IFERROR(SUMPRODUCT(X202:X205*H202:H205),"0")</f>
        <v>0</v>
      </c>
      <c r="Y207" s="286">
        <f>IFERROR(SUMPRODUCT(Y202:Y205*H202:H205),"0")</f>
        <v>0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62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hidden="1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68</v>
      </c>
      <c r="X210" s="284">
        <v>0</v>
      </c>
      <c r="Y210" s="285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71</v>
      </c>
      <c r="Q211" s="295"/>
      <c r="R211" s="295"/>
      <c r="S211" s="295"/>
      <c r="T211" s="295"/>
      <c r="U211" s="295"/>
      <c r="V211" s="296"/>
      <c r="W211" s="37" t="s">
        <v>68</v>
      </c>
      <c r="X211" s="286">
        <f>IFERROR(SUM(X210:X210),"0")</f>
        <v>0</v>
      </c>
      <c r="Y211" s="286">
        <f>IFERROR(SUM(Y210:Y210),"0")</f>
        <v>0</v>
      </c>
      <c r="Z211" s="286">
        <f>IFERROR(IF(Z210="",0,Z210),"0")</f>
        <v>0</v>
      </c>
      <c r="AA211" s="287"/>
      <c r="AB211" s="287"/>
      <c r="AC211" s="287"/>
    </row>
    <row r="212" spans="1:68" hidden="1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71</v>
      </c>
      <c r="Q212" s="295"/>
      <c r="R212" s="295"/>
      <c r="S212" s="295"/>
      <c r="T212" s="295"/>
      <c r="U212" s="295"/>
      <c r="V212" s="296"/>
      <c r="W212" s="37" t="s">
        <v>72</v>
      </c>
      <c r="X212" s="286">
        <f>IFERROR(SUMPRODUCT(X210:X210*H210:H210),"0")</f>
        <v>0</v>
      </c>
      <c r="Y212" s="286">
        <f>IFERROR(SUMPRODUCT(Y210:Y210*H210:H210),"0")</f>
        <v>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62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71</v>
      </c>
      <c r="Q216" s="295"/>
      <c r="R216" s="295"/>
      <c r="S216" s="295"/>
      <c r="T216" s="295"/>
      <c r="U216" s="295"/>
      <c r="V216" s="296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71</v>
      </c>
      <c r="Q217" s="295"/>
      <c r="R217" s="295"/>
      <c r="S217" s="295"/>
      <c r="T217" s="295"/>
      <c r="U217" s="295"/>
      <c r="V217" s="296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121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68</v>
      </c>
      <c r="X219" s="284">
        <v>28</v>
      </c>
      <c r="Y219" s="285">
        <f>IFERROR(IF(X219="","",X219),"")</f>
        <v>28</v>
      </c>
      <c r="Z219" s="36">
        <f>IFERROR(IF(X219="","",X219*0.01788),"")</f>
        <v>0.50063999999999997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86.900800000000004</v>
      </c>
      <c r="BN219" s="67">
        <f>IFERROR(Y219*I219,"0")</f>
        <v>86.900800000000004</v>
      </c>
      <c r="BO219" s="67">
        <f>IFERROR(X219/J219,"0")</f>
        <v>0.4</v>
      </c>
      <c r="BP219" s="67">
        <f>IFERROR(Y219/J219,"0")</f>
        <v>0.4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68</v>
      </c>
      <c r="X220" s="284">
        <v>28</v>
      </c>
      <c r="Y220" s="285">
        <f>IFERROR(IF(X220="","",X220),"")</f>
        <v>28</v>
      </c>
      <c r="Z220" s="36">
        <f>IFERROR(IF(X220="","",X220*0.01788),"")</f>
        <v>0.50063999999999997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86.900800000000004</v>
      </c>
      <c r="BN220" s="67">
        <f>IFERROR(Y220*I220,"0")</f>
        <v>86.900800000000004</v>
      </c>
      <c r="BO220" s="67">
        <f>IFERROR(X220/J220,"0")</f>
        <v>0.4</v>
      </c>
      <c r="BP220" s="67">
        <f>IFERROR(Y220/J220,"0")</f>
        <v>0.4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68</v>
      </c>
      <c r="X221" s="284">
        <v>28</v>
      </c>
      <c r="Y221" s="285">
        <f>IFERROR(IF(X221="","",X221),"")</f>
        <v>28</v>
      </c>
      <c r="Z221" s="36">
        <f>IFERROR(IF(X221="","",X221*0.01788),"")</f>
        <v>0.50063999999999997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86.900800000000004</v>
      </c>
      <c r="BN221" s="67">
        <f>IFERROR(Y221*I221,"0")</f>
        <v>86.900800000000004</v>
      </c>
      <c r="BO221" s="67">
        <f>IFERROR(X221/J221,"0")</f>
        <v>0.4</v>
      </c>
      <c r="BP221" s="67">
        <f>IFERROR(Y221/J221,"0")</f>
        <v>0.4</v>
      </c>
    </row>
    <row r="222" spans="1:68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71</v>
      </c>
      <c r="Q222" s="295"/>
      <c r="R222" s="295"/>
      <c r="S222" s="295"/>
      <c r="T222" s="295"/>
      <c r="U222" s="295"/>
      <c r="V222" s="296"/>
      <c r="W222" s="37" t="s">
        <v>68</v>
      </c>
      <c r="X222" s="286">
        <f>IFERROR(SUM(X219:X221),"0")</f>
        <v>84</v>
      </c>
      <c r="Y222" s="286">
        <f>IFERROR(SUM(Y219:Y221),"0")</f>
        <v>84</v>
      </c>
      <c r="Z222" s="286">
        <f>IFERROR(IF(Z219="",0,Z219),"0")+IFERROR(IF(Z220="",0,Z220),"0")+IFERROR(IF(Z221="",0,Z221),"0")</f>
        <v>1.5019199999999999</v>
      </c>
      <c r="AA222" s="287"/>
      <c r="AB222" s="287"/>
      <c r="AC222" s="287"/>
    </row>
    <row r="223" spans="1:68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71</v>
      </c>
      <c r="Q223" s="295"/>
      <c r="R223" s="295"/>
      <c r="S223" s="295"/>
      <c r="T223" s="295"/>
      <c r="U223" s="295"/>
      <c r="V223" s="296"/>
      <c r="W223" s="37" t="s">
        <v>72</v>
      </c>
      <c r="X223" s="286">
        <f>IFERROR(SUMPRODUCT(X219:X221*H219:H221),"0")</f>
        <v>201.60000000000002</v>
      </c>
      <c r="Y223" s="286">
        <f>IFERROR(SUMPRODUCT(Y219:Y221*H219:H221),"0")</f>
        <v>201.60000000000002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62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71</v>
      </c>
      <c r="Q228" s="295"/>
      <c r="R228" s="295"/>
      <c r="S228" s="295"/>
      <c r="T228" s="295"/>
      <c r="U228" s="295"/>
      <c r="V228" s="296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71</v>
      </c>
      <c r="Q229" s="295"/>
      <c r="R229" s="295"/>
      <c r="S229" s="295"/>
      <c r="T229" s="295"/>
      <c r="U229" s="295"/>
      <c r="V229" s="296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62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71</v>
      </c>
      <c r="Q234" s="295"/>
      <c r="R234" s="295"/>
      <c r="S234" s="295"/>
      <c r="T234" s="295"/>
      <c r="U234" s="295"/>
      <c r="V234" s="296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71</v>
      </c>
      <c r="Q235" s="295"/>
      <c r="R235" s="295"/>
      <c r="S235" s="295"/>
      <c r="T235" s="295"/>
      <c r="U235" s="295"/>
      <c r="V235" s="296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62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68</v>
      </c>
      <c r="X239" s="284">
        <v>120</v>
      </c>
      <c r="Y239" s="285">
        <f>IFERROR(IF(X239="","",X239),"")</f>
        <v>120</v>
      </c>
      <c r="Z239" s="36">
        <f>IFERROR(IF(X239="","",X239*0.0155),"")</f>
        <v>1.8599999999999999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631.43999999999994</v>
      </c>
      <c r="BN239" s="67">
        <f>IFERROR(Y239*I239,"0")</f>
        <v>631.43999999999994</v>
      </c>
      <c r="BO239" s="67">
        <f>IFERROR(X239/J239,"0")</f>
        <v>1.4285714285714286</v>
      </c>
      <c r="BP239" s="67">
        <f>IFERROR(Y239/J239,"0")</f>
        <v>1.4285714285714286</v>
      </c>
    </row>
    <row r="240" spans="1:68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71</v>
      </c>
      <c r="Q240" s="295"/>
      <c r="R240" s="295"/>
      <c r="S240" s="295"/>
      <c r="T240" s="295"/>
      <c r="U240" s="295"/>
      <c r="V240" s="296"/>
      <c r="W240" s="37" t="s">
        <v>68</v>
      </c>
      <c r="X240" s="286">
        <f>IFERROR(SUM(X239:X239),"0")</f>
        <v>120</v>
      </c>
      <c r="Y240" s="286">
        <f>IFERROR(SUM(Y239:Y239),"0")</f>
        <v>120</v>
      </c>
      <c r="Z240" s="286">
        <f>IFERROR(IF(Z239="",0,Z239),"0")</f>
        <v>1.8599999999999999</v>
      </c>
      <c r="AA240" s="287"/>
      <c r="AB240" s="287"/>
      <c r="AC240" s="287"/>
    </row>
    <row r="241" spans="1:68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71</v>
      </c>
      <c r="Q241" s="295"/>
      <c r="R241" s="295"/>
      <c r="S241" s="295"/>
      <c r="T241" s="295"/>
      <c r="U241" s="295"/>
      <c r="V241" s="296"/>
      <c r="W241" s="37" t="s">
        <v>72</v>
      </c>
      <c r="X241" s="286">
        <f>IFERROR(SUMPRODUCT(X239:X239*H239:H239),"0")</f>
        <v>600</v>
      </c>
      <c r="Y241" s="286">
        <f>IFERROR(SUMPRODUCT(Y239:Y239*H239:H239),"0")</f>
        <v>600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71</v>
      </c>
      <c r="Q246" s="295"/>
      <c r="R246" s="295"/>
      <c r="S246" s="295"/>
      <c r="T246" s="295"/>
      <c r="U246" s="295"/>
      <c r="V246" s="296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71</v>
      </c>
      <c r="Q247" s="295"/>
      <c r="R247" s="295"/>
      <c r="S247" s="295"/>
      <c r="T247" s="295"/>
      <c r="U247" s="295"/>
      <c r="V247" s="296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121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71</v>
      </c>
      <c r="Q250" s="295"/>
      <c r="R250" s="295"/>
      <c r="S250" s="295"/>
      <c r="T250" s="295"/>
      <c r="U250" s="295"/>
      <c r="V250" s="296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71</v>
      </c>
      <c r="Q251" s="295"/>
      <c r="R251" s="295"/>
      <c r="S251" s="295"/>
      <c r="T251" s="295"/>
      <c r="U251" s="295"/>
      <c r="V251" s="296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62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68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71</v>
      </c>
      <c r="Q258" s="295"/>
      <c r="R258" s="295"/>
      <c r="S258" s="295"/>
      <c r="T258" s="295"/>
      <c r="U258" s="295"/>
      <c r="V258" s="296"/>
      <c r="W258" s="37" t="s">
        <v>68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hidden="1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71</v>
      </c>
      <c r="Q259" s="295"/>
      <c r="R259" s="295"/>
      <c r="S259" s="295"/>
      <c r="T259" s="295"/>
      <c r="U259" s="295"/>
      <c r="V259" s="296"/>
      <c r="W259" s="37" t="s">
        <v>72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hidden="1" customHeight="1" x14ac:dyDescent="0.25">
      <c r="A260" s="297" t="s">
        <v>75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hidden="1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68</v>
      </c>
      <c r="X261" s="284">
        <v>0</v>
      </c>
      <c r="Y261" s="285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71</v>
      </c>
      <c r="Q263" s="295"/>
      <c r="R263" s="295"/>
      <c r="S263" s="295"/>
      <c r="T263" s="295"/>
      <c r="U263" s="295"/>
      <c r="V263" s="296"/>
      <c r="W263" s="37" t="s">
        <v>68</v>
      </c>
      <c r="X263" s="286">
        <f>IFERROR(SUM(X261:X262),"0")</f>
        <v>0</v>
      </c>
      <c r="Y263" s="286">
        <f>IFERROR(SUM(Y261:Y262),"0")</f>
        <v>0</v>
      </c>
      <c r="Z263" s="286">
        <f>IFERROR(IF(Z261="",0,Z261),"0")+IFERROR(IF(Z262="",0,Z262),"0")</f>
        <v>0</v>
      </c>
      <c r="AA263" s="287"/>
      <c r="AB263" s="287"/>
      <c r="AC263" s="287"/>
    </row>
    <row r="264" spans="1:68" hidden="1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71</v>
      </c>
      <c r="Q264" s="295"/>
      <c r="R264" s="295"/>
      <c r="S264" s="295"/>
      <c r="T264" s="295"/>
      <c r="U264" s="295"/>
      <c r="V264" s="296"/>
      <c r="W264" s="37" t="s">
        <v>72</v>
      </c>
      <c r="X264" s="286">
        <f>IFERROR(SUMPRODUCT(X261:X262*H261:H262),"0")</f>
        <v>0</v>
      </c>
      <c r="Y264" s="286">
        <f>IFERROR(SUMPRODUCT(Y261:Y262*H261:H262),"0")</f>
        <v>0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115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71</v>
      </c>
      <c r="Q269" s="295"/>
      <c r="R269" s="295"/>
      <c r="S269" s="295"/>
      <c r="T269" s="295"/>
      <c r="U269" s="295"/>
      <c r="V269" s="296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hidden="1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71</v>
      </c>
      <c r="Q270" s="295"/>
      <c r="R270" s="295"/>
      <c r="S270" s="295"/>
      <c r="T270" s="295"/>
      <c r="U270" s="295"/>
      <c r="V270" s="296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121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hidden="1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68</v>
      </c>
      <c r="X273" s="284">
        <v>0</v>
      </c>
      <c r="Y273" s="285">
        <f t="shared" si="6"/>
        <v>0</v>
      </c>
      <c r="Z273" s="36">
        <f>IFERROR(IF(X273="","",X273*0.00936),"")</f>
        <v>0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68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68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idden="1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71</v>
      </c>
      <c r="Q287" s="295"/>
      <c r="R287" s="295"/>
      <c r="S287" s="295"/>
      <c r="T287" s="295"/>
      <c r="U287" s="295"/>
      <c r="V287" s="296"/>
      <c r="W287" s="37" t="s">
        <v>68</v>
      </c>
      <c r="X287" s="286">
        <f>IFERROR(SUM(X272:X286),"0")</f>
        <v>0</v>
      </c>
      <c r="Y287" s="286">
        <f>IFERROR(SUM(Y272:Y286),"0")</f>
        <v>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287"/>
      <c r="AB287" s="287"/>
      <c r="AC287" s="287"/>
    </row>
    <row r="288" spans="1:68" hidden="1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71</v>
      </c>
      <c r="Q288" s="295"/>
      <c r="R288" s="295"/>
      <c r="S288" s="295"/>
      <c r="T288" s="295"/>
      <c r="U288" s="295"/>
      <c r="V288" s="296"/>
      <c r="W288" s="37" t="s">
        <v>72</v>
      </c>
      <c r="X288" s="286">
        <f>IFERROR(SUMPRODUCT(X272:X286*H272:H286),"0")</f>
        <v>0</v>
      </c>
      <c r="Y288" s="286">
        <f>IFERROR(SUMPRODUCT(Y272:Y286*H272:H286),"0")</f>
        <v>0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4376.3999999999996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4376.3999999999996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72</v>
      </c>
      <c r="X290" s="286">
        <f>IFERROR(SUM(BM22:BM286),"0")</f>
        <v>5105.4548000000004</v>
      </c>
      <c r="Y290" s="286">
        <f>IFERROR(SUM(BN22:BN286),"0")</f>
        <v>5105.4548000000004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18</v>
      </c>
      <c r="Y291" s="38">
        <f>ROUNDUP(SUM(BP22:BP286),0)</f>
        <v>18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72</v>
      </c>
      <c r="X292" s="286">
        <f>GrossWeightTotal+PalletQtyTotal*25</f>
        <v>5555.4548000000004</v>
      </c>
      <c r="Y292" s="286">
        <f>GrossWeightTotalR+PalletQtyTotalR*25</f>
        <v>5555.4548000000004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1400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1400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21.564079999999997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0</v>
      </c>
      <c r="D299" s="46">
        <f>IFERROR(X34*H34,"0")+IFERROR(X35*H35,"0")+IFERROR(X36*H36,"0")</f>
        <v>0</v>
      </c>
      <c r="E299" s="46">
        <f>IFERROR(X41*H41,"0")+IFERROR(X42*H42,"0")+IFERROR(X43*H43,"0")+IFERROR(X44*H44,"0")</f>
        <v>252</v>
      </c>
      <c r="F299" s="46">
        <f>IFERROR(X49*H49,"0")+IFERROR(X53*H53,"0")+IFERROR(X57*H57,"0")+IFERROR(X61*H61,"0")+IFERROR(X62*H62,"0")+IFERROR(X66*H66,"0")+IFERROR(X67*H67,"0")+IFERROR(X68*H68,"0")</f>
        <v>252</v>
      </c>
      <c r="G299" s="46">
        <f>IFERROR(X73*H73,"0")+IFERROR(X74*H74,"0")</f>
        <v>97.2</v>
      </c>
      <c r="H299" s="46">
        <f>IFERROR(X79*H79,"0")</f>
        <v>151.20000000000002</v>
      </c>
      <c r="I299" s="46">
        <f>IFERROR(X84*H84,"0")+IFERROR(X85*H85,"0")</f>
        <v>907.2</v>
      </c>
      <c r="J299" s="46">
        <f>IFERROR(X90*H90,"0")+IFERROR(X91*H91,"0")+IFERROR(X92*H92,"0")+IFERROR(X93*H93,"0")+IFERROR(X94*H94,"0")+IFERROR(X95*H95,"0")</f>
        <v>322.56</v>
      </c>
      <c r="K299" s="46">
        <f>IFERROR(X100*H100,"0")+IFERROR(X101*H101,"0")</f>
        <v>30.240000000000002</v>
      </c>
      <c r="L299" s="46">
        <f>IFERROR(X106*H106,"0")+IFERROR(X107*H107,"0")+IFERROR(X108*H108,"0")+IFERROR(X109*H109,"0")+IFERROR(X110*H110,"0")+IFERROR(X114*H114,"0")+IFERROR(X118*H118,"0")</f>
        <v>420</v>
      </c>
      <c r="M299" s="46">
        <f>IFERROR(X123*H123,"0")+IFERROR(X124*H124,"0")</f>
        <v>210</v>
      </c>
      <c r="N299" s="282"/>
      <c r="O299" s="46">
        <f>IFERROR(X129*H129,"0")+IFERROR(X130*H130,"0")</f>
        <v>210</v>
      </c>
      <c r="P299" s="46">
        <f>IFERROR(X135*H135,"0")+IFERROR(X136*H136,"0")</f>
        <v>201.6</v>
      </c>
      <c r="Q299" s="46">
        <f>IFERROR(X141*H141,"0")</f>
        <v>126</v>
      </c>
      <c r="R299" s="46">
        <f>IFERROR(X146*H146,"0")</f>
        <v>0</v>
      </c>
      <c r="S299" s="46">
        <f>IFERROR(X151*H151,"0")</f>
        <v>0</v>
      </c>
      <c r="T299" s="46">
        <f>IFERROR(X156*H156,"0")</f>
        <v>117.6</v>
      </c>
      <c r="U299" s="46">
        <f>IFERROR(X162*H162,"0")+IFERROR(X163*H163,"0")</f>
        <v>0</v>
      </c>
      <c r="V299" s="46">
        <f>IFERROR(X169*H169,"0")+IFERROR(X170*H170,"0")+IFERROR(X171*H171,"0")+IFERROR(X175*H175,"0")</f>
        <v>126</v>
      </c>
      <c r="W299" s="46">
        <f>IFERROR(X181*H181,"0")+IFERROR(X185*H185,"0")+IFERROR(X186*H186,"0")+IFERROR(X187*H187,"0")+IFERROR(X188*H188,"0")</f>
        <v>151.19999999999999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0</v>
      </c>
      <c r="Z299" s="46">
        <f>IFERROR(X210*H210,"0")</f>
        <v>0</v>
      </c>
      <c r="AA299" s="46">
        <f>IFERROR(X215*H215,"0")+IFERROR(X219*H219,"0")+IFERROR(X220*H220,"0")+IFERROR(X221*H221,"0")</f>
        <v>201.60000000000002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600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1369.2</v>
      </c>
      <c r="B302" s="60">
        <f>SUMPRODUCT(--(BB:BB="ПГП"),--(W:W="кор"),H:H,Y:Y)+SUMPRODUCT(--(BB:BB="ПГП"),--(W:W="кг"),Y:Y)</f>
        <v>3007.2000000000003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12,00"/>
        <filter val="117,60"/>
        <filter val="120,00"/>
        <filter val="126,00"/>
        <filter val="14,00"/>
        <filter val="151,20"/>
        <filter val="168,00"/>
        <filter val="18"/>
        <filter val="201,60"/>
        <filter val="210,00"/>
        <filter val="252,00"/>
        <filter val="28,00"/>
        <filter val="30,24"/>
        <filter val="322,56"/>
        <filter val="36,00"/>
        <filter val="4 376,40"/>
        <filter val="42,00"/>
        <filter val="420,00"/>
        <filter val="5 105,45"/>
        <filter val="5 555,45"/>
        <filter val="50,40"/>
        <filter val="60,00"/>
        <filter val="600,00"/>
        <filter val="70,00"/>
        <filter val="73,92"/>
        <filter val="77,28"/>
        <filter val="84,00"/>
        <filter val="907,20"/>
        <filter val="97,2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