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E192F4-F794-4E4B-9ED2-DD42EE9A78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O491" i="1"/>
  <c r="BM491" i="1"/>
  <c r="Y491" i="1"/>
  <c r="Y493" i="1" s="1"/>
  <c r="P491" i="1"/>
  <c r="X489" i="1"/>
  <c r="X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P481" i="1" s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Z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Y372" i="1" s="1"/>
  <c r="P369" i="1"/>
  <c r="X366" i="1"/>
  <c r="X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Z147" i="1" s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50" i="1" l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16" i="1"/>
  <c r="BN316" i="1"/>
  <c r="Z316" i="1"/>
  <c r="BP350" i="1"/>
  <c r="BN350" i="1"/>
  <c r="Z350" i="1"/>
  <c r="BP397" i="1"/>
  <c r="BN397" i="1"/>
  <c r="Z397" i="1"/>
  <c r="BP440" i="1"/>
  <c r="BN440" i="1"/>
  <c r="Z440" i="1"/>
  <c r="BP451" i="1"/>
  <c r="BN451" i="1"/>
  <c r="Z451" i="1"/>
  <c r="BP475" i="1"/>
  <c r="BN475" i="1"/>
  <c r="Z475" i="1"/>
  <c r="X505" i="1"/>
  <c r="Y32" i="1"/>
  <c r="Z42" i="1"/>
  <c r="BN42" i="1"/>
  <c r="D515" i="1"/>
  <c r="Z61" i="1"/>
  <c r="BN61" i="1"/>
  <c r="Y66" i="1"/>
  <c r="Z77" i="1"/>
  <c r="BN77" i="1"/>
  <c r="Y101" i="1"/>
  <c r="Z118" i="1"/>
  <c r="BN118" i="1"/>
  <c r="Z135" i="1"/>
  <c r="BN135" i="1"/>
  <c r="Y138" i="1"/>
  <c r="BP166" i="1"/>
  <c r="BN166" i="1"/>
  <c r="Z166" i="1"/>
  <c r="BP197" i="1"/>
  <c r="BN197" i="1"/>
  <c r="Z197" i="1"/>
  <c r="BP224" i="1"/>
  <c r="BN224" i="1"/>
  <c r="Z224" i="1"/>
  <c r="BP255" i="1"/>
  <c r="BN255" i="1"/>
  <c r="Z255" i="1"/>
  <c r="BP304" i="1"/>
  <c r="BN304" i="1"/>
  <c r="Z304" i="1"/>
  <c r="BP337" i="1"/>
  <c r="BN337" i="1"/>
  <c r="Z337" i="1"/>
  <c r="BP371" i="1"/>
  <c r="BN371" i="1"/>
  <c r="Z371" i="1"/>
  <c r="Y377" i="1"/>
  <c r="Y376" i="1"/>
  <c r="BP375" i="1"/>
  <c r="BN375" i="1"/>
  <c r="Z375" i="1"/>
  <c r="Z376" i="1" s="1"/>
  <c r="BP379" i="1"/>
  <c r="BN379" i="1"/>
  <c r="Z379" i="1"/>
  <c r="BP416" i="1"/>
  <c r="BN416" i="1"/>
  <c r="Z416" i="1"/>
  <c r="BP441" i="1"/>
  <c r="BN441" i="1"/>
  <c r="Z441" i="1"/>
  <c r="BP461" i="1"/>
  <c r="BN461" i="1"/>
  <c r="Z461" i="1"/>
  <c r="BP482" i="1"/>
  <c r="BN482" i="1"/>
  <c r="Z482" i="1"/>
  <c r="Y153" i="1"/>
  <c r="Y231" i="1"/>
  <c r="Y247" i="1"/>
  <c r="Y319" i="1"/>
  <c r="Y400" i="1"/>
  <c r="Y483" i="1"/>
  <c r="Z104" i="1"/>
  <c r="BN104" i="1"/>
  <c r="Y109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BP195" i="1"/>
  <c r="BN195" i="1"/>
  <c r="Z195" i="1"/>
  <c r="BP207" i="1"/>
  <c r="BN207" i="1"/>
  <c r="Z207" i="1"/>
  <c r="BP219" i="1"/>
  <c r="BN219" i="1"/>
  <c r="Z219" i="1"/>
  <c r="BP230" i="1"/>
  <c r="BN230" i="1"/>
  <c r="Z230" i="1"/>
  <c r="BP253" i="1"/>
  <c r="BN253" i="1"/>
  <c r="Z253" i="1"/>
  <c r="BP261" i="1"/>
  <c r="BN261" i="1"/>
  <c r="Z261" i="1"/>
  <c r="BP292" i="1"/>
  <c r="BN292" i="1"/>
  <c r="Z292" i="1"/>
  <c r="Z22" i="1"/>
  <c r="Z23" i="1" s="1"/>
  <c r="BN22" i="1"/>
  <c r="BP22" i="1"/>
  <c r="Z26" i="1"/>
  <c r="BN26" i="1"/>
  <c r="BP26" i="1"/>
  <c r="Y33" i="1"/>
  <c r="Z30" i="1"/>
  <c r="BN30" i="1"/>
  <c r="C515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BP112" i="1"/>
  <c r="BN112" i="1"/>
  <c r="Z112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26" i="1"/>
  <c r="BN226" i="1"/>
  <c r="Z226" i="1"/>
  <c r="BP246" i="1"/>
  <c r="BN246" i="1"/>
  <c r="Z246" i="1"/>
  <c r="BP260" i="1"/>
  <c r="BN260" i="1"/>
  <c r="Z260" i="1"/>
  <c r="BP269" i="1"/>
  <c r="BN269" i="1"/>
  <c r="Z269" i="1"/>
  <c r="Y305" i="1"/>
  <c r="BP298" i="1"/>
  <c r="BN298" i="1"/>
  <c r="Z298" i="1"/>
  <c r="Y314" i="1"/>
  <c r="BP308" i="1"/>
  <c r="BN308" i="1"/>
  <c r="Z308" i="1"/>
  <c r="Y121" i="1"/>
  <c r="Y126" i="1"/>
  <c r="Y137" i="1"/>
  <c r="Y154" i="1"/>
  <c r="Y171" i="1"/>
  <c r="Y177" i="1"/>
  <c r="Y188" i="1"/>
  <c r="Y265" i="1"/>
  <c r="R515" i="1"/>
  <c r="BP302" i="1"/>
  <c r="BN302" i="1"/>
  <c r="Z302" i="1"/>
  <c r="BP312" i="1"/>
  <c r="BN312" i="1"/>
  <c r="Z312" i="1"/>
  <c r="BP330" i="1"/>
  <c r="BN330" i="1"/>
  <c r="Z330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5" i="1"/>
  <c r="BN395" i="1"/>
  <c r="Z395" i="1"/>
  <c r="BP414" i="1"/>
  <c r="BN414" i="1"/>
  <c r="Z414" i="1"/>
  <c r="BP438" i="1"/>
  <c r="BN438" i="1"/>
  <c r="Z438" i="1"/>
  <c r="Y453" i="1"/>
  <c r="BP449" i="1"/>
  <c r="BN449" i="1"/>
  <c r="Z449" i="1"/>
  <c r="BP459" i="1"/>
  <c r="BN459" i="1"/>
  <c r="Z459" i="1"/>
  <c r="Y478" i="1"/>
  <c r="BP473" i="1"/>
  <c r="BN473" i="1"/>
  <c r="Z473" i="1"/>
  <c r="BP318" i="1"/>
  <c r="BN318" i="1"/>
  <c r="Z318" i="1"/>
  <c r="BP344" i="1"/>
  <c r="BN344" i="1"/>
  <c r="Z344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3" i="1"/>
  <c r="BN443" i="1"/>
  <c r="Z443" i="1"/>
  <c r="Y462" i="1"/>
  <c r="BP455" i="1"/>
  <c r="BN455" i="1"/>
  <c r="Z455" i="1"/>
  <c r="Y469" i="1"/>
  <c r="BP465" i="1"/>
  <c r="BN465" i="1"/>
  <c r="Z465" i="1"/>
  <c r="Y489" i="1"/>
  <c r="BP486" i="1"/>
  <c r="BN486" i="1"/>
  <c r="Z486" i="1"/>
  <c r="Y313" i="1"/>
  <c r="Y320" i="1"/>
  <c r="S515" i="1"/>
  <c r="Y405" i="1"/>
  <c r="Y452" i="1"/>
  <c r="Y468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0" i="1"/>
  <c r="Y221" i="1"/>
  <c r="BP218" i="1"/>
  <c r="BN218" i="1"/>
  <c r="Z218" i="1"/>
  <c r="F9" i="1"/>
  <c r="J9" i="1"/>
  <c r="Y45" i="1"/>
  <c r="Y58" i="1"/>
  <c r="Y93" i="1"/>
  <c r="Y132" i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K515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BN254" i="1"/>
  <c r="Y257" i="1"/>
  <c r="M515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Y306" i="1"/>
  <c r="Z309" i="1"/>
  <c r="Z313" i="1" s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BP345" i="1"/>
  <c r="BN345" i="1"/>
  <c r="Z345" i="1"/>
  <c r="Z351" i="1" s="1"/>
  <c r="BP349" i="1"/>
  <c r="BN349" i="1"/>
  <c r="Z349" i="1"/>
  <c r="Y356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Y272" i="1"/>
  <c r="Y277" i="1"/>
  <c r="Y286" i="1"/>
  <c r="Y295" i="1"/>
  <c r="Y340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7" i="1"/>
  <c r="BN437" i="1"/>
  <c r="Z437" i="1"/>
  <c r="T515" i="1"/>
  <c r="Y352" i="1"/>
  <c r="U515" i="1"/>
  <c r="Y373" i="1"/>
  <c r="Y423" i="1"/>
  <c r="Y428" i="1"/>
  <c r="Z515" i="1"/>
  <c r="Y446" i="1"/>
  <c r="Y447" i="1"/>
  <c r="Z433" i="1"/>
  <c r="BN433" i="1"/>
  <c r="BP434" i="1"/>
  <c r="BN434" i="1"/>
  <c r="BP435" i="1"/>
  <c r="BN435" i="1"/>
  <c r="Z435" i="1"/>
  <c r="BP439" i="1"/>
  <c r="BN439" i="1"/>
  <c r="Z439" i="1"/>
  <c r="Z442" i="1"/>
  <c r="BN442" i="1"/>
  <c r="Z444" i="1"/>
  <c r="BN444" i="1"/>
  <c r="Z450" i="1"/>
  <c r="Z452" i="1" s="1"/>
  <c r="BN450" i="1"/>
  <c r="BP450" i="1"/>
  <c r="Z456" i="1"/>
  <c r="BN456" i="1"/>
  <c r="Z458" i="1"/>
  <c r="BN458" i="1"/>
  <c r="Z460" i="1"/>
  <c r="BN460" i="1"/>
  <c r="Y463" i="1"/>
  <c r="Z466" i="1"/>
  <c r="Z468" i="1" s="1"/>
  <c r="BN466" i="1"/>
  <c r="BP466" i="1"/>
  <c r="Z474" i="1"/>
  <c r="BN474" i="1"/>
  <c r="Z476" i="1"/>
  <c r="BN476" i="1"/>
  <c r="Y477" i="1"/>
  <c r="Z480" i="1"/>
  <c r="BN480" i="1"/>
  <c r="BP480" i="1"/>
  <c r="Z481" i="1"/>
  <c r="BN481" i="1"/>
  <c r="Y484" i="1"/>
  <c r="Z487" i="1"/>
  <c r="Z488" i="1" s="1"/>
  <c r="BN487" i="1"/>
  <c r="Y488" i="1"/>
  <c r="Z491" i="1"/>
  <c r="BN491" i="1"/>
  <c r="BP491" i="1"/>
  <c r="Y494" i="1"/>
  <c r="Y498" i="1"/>
  <c r="Y504" i="1"/>
  <c r="AA515" i="1"/>
  <c r="Z492" i="1"/>
  <c r="BN492" i="1"/>
  <c r="Z496" i="1"/>
  <c r="Z498" i="1" s="1"/>
  <c r="BN496" i="1"/>
  <c r="BP496" i="1"/>
  <c r="Z502" i="1"/>
  <c r="Z503" i="1" s="1"/>
  <c r="BN502" i="1"/>
  <c r="BP502" i="1"/>
  <c r="Y503" i="1"/>
  <c r="Z493" i="1" l="1"/>
  <c r="Z462" i="1"/>
  <c r="Z372" i="1"/>
  <c r="Z220" i="1"/>
  <c r="Z137" i="1"/>
  <c r="Z477" i="1"/>
  <c r="Z305" i="1"/>
  <c r="Z295" i="1"/>
  <c r="Z271" i="1"/>
  <c r="Z264" i="1"/>
  <c r="Z256" i="1"/>
  <c r="Z247" i="1"/>
  <c r="Z231" i="1"/>
  <c r="Y506" i="1"/>
  <c r="Y509" i="1"/>
  <c r="Z171" i="1"/>
  <c r="Z80" i="1"/>
  <c r="Z71" i="1"/>
  <c r="Z32" i="1"/>
  <c r="Z446" i="1"/>
  <c r="Y507" i="1"/>
  <c r="Z483" i="1"/>
  <c r="Z400" i="1"/>
  <c r="Z417" i="1"/>
  <c r="Z339" i="1"/>
  <c r="Z332" i="1"/>
  <c r="Z326" i="1"/>
  <c r="Z121" i="1"/>
  <c r="Z114" i="1"/>
  <c r="Z92" i="1"/>
  <c r="Z58" i="1"/>
  <c r="Z44" i="1"/>
  <c r="Y505" i="1"/>
  <c r="Z215" i="1"/>
  <c r="X508" i="1"/>
  <c r="Z510" i="1" l="1"/>
  <c r="Y508" i="1"/>
</calcChain>
</file>

<file path=xl/sharedStrings.xml><?xml version="1.0" encoding="utf-8"?>
<sst xmlns="http://schemas.openxmlformats.org/spreadsheetml/2006/main" count="2233" uniqueCount="796">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</sst>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795</v>
      </c>
      <c r="I5" s="785"/>
      <c r="J5" s="785"/>
      <c r="K5" s="785"/>
      <c r="L5" s="785"/>
      <c r="M5" s="657"/>
      <c r="N5" s="58"/>
      <c r="P5" s="24" t="s">
        <v>10</v>
      </c>
      <c r="Q5" s="865">
        <v>45894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81.111111111111114</v>
      </c>
      <c r="Y44" s="559">
        <f>IFERROR(Y41/H41,"0")+IFERROR(Y42/H42,"0")+IFERROR(Y43/H43,"0")</f>
        <v>82</v>
      </c>
      <c r="Z44" s="559">
        <f>IFERROR(IF(Z41="",0,Z41),"0")+IFERROR(IF(Z42="",0,Z42),"0")+IFERROR(IF(Z43="",0,Z43),"0")</f>
        <v>0.85915999999999992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400</v>
      </c>
      <c r="Y45" s="559">
        <f>IFERROR(SUM(Y41:Y43),"0")</f>
        <v>409.6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118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125</v>
      </c>
      <c r="B54" s="54" t="s">
        <v>126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128</v>
      </c>
      <c r="B55" s="54" t="s">
        <v>129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405</v>
      </c>
      <c r="Y57" s="558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90</v>
      </c>
      <c r="Y58" s="559">
        <f>IFERROR(Y52/H52,"0")+IFERROR(Y53/H53,"0")+IFERROR(Y54/H54,"0")+IFERROR(Y55/H55,"0")+IFERROR(Y56/H56,"0")+IFERROR(Y57/H57,"0")</f>
        <v>90</v>
      </c>
      <c r="Z58" s="559">
        <f>IFERROR(IF(Z52="",0,Z52),"0")+IFERROR(IF(Z53="",0,Z53),"0")+IFERROR(IF(Z54="",0,Z54),"0")+IFERROR(IF(Z55="",0,Z55),"0")+IFERROR(IF(Z56="",0,Z56),"0")+IFERROR(IF(Z57="",0,Z57),"0")</f>
        <v>0.81180000000000008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405</v>
      </c>
      <c r="Y59" s="559">
        <f>IFERROR(SUM(Y52:Y57),"0")</f>
        <v>405</v>
      </c>
      <c r="Z59" s="37"/>
      <c r="AA59" s="560"/>
      <c r="AB59" s="560"/>
      <c r="AC59" s="560"/>
    </row>
    <row r="60" spans="1:68" ht="14.25" hidden="1" customHeight="1" x14ac:dyDescent="0.25">
      <c r="A60" s="581" t="s">
        <v>136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60</v>
      </c>
      <c r="Y61" s="558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143</v>
      </c>
      <c r="B63" s="54" t="s">
        <v>144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55.555555555555557</v>
      </c>
      <c r="Y65" s="559">
        <f>IFERROR(Y61/H61,"0")+IFERROR(Y62/H62,"0")+IFERROR(Y63/H63,"0")+IFERROR(Y64/H64,"0")</f>
        <v>56</v>
      </c>
      <c r="Z65" s="559">
        <f>IFERROR(IF(Z61="",0,Z61),"0")+IFERROR(IF(Z62="",0,Z62),"0")+IFERROR(IF(Z63="",0,Z63),"0")+IFERROR(IF(Z64="",0,Z64),"0")</f>
        <v>0.43937999999999999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195</v>
      </c>
      <c r="Y66" s="559">
        <f>IFERROR(SUM(Y61:Y64),"0")</f>
        <v>199.8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147</v>
      </c>
      <c r="B68" s="54" t="s">
        <v>148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150</v>
      </c>
      <c r="B69" s="54" t="s">
        <v>151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153</v>
      </c>
      <c r="B70" s="54" t="s">
        <v>154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156</v>
      </c>
      <c r="B74" s="54" t="s">
        <v>157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165</v>
      </c>
      <c r="B77" s="54" t="s">
        <v>166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167</v>
      </c>
      <c r="B78" s="54" t="s">
        <v>168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171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172</v>
      </c>
      <c r="B83" s="54" t="s">
        <v>173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20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hidden="1" customHeight="1" x14ac:dyDescent="0.25">
      <c r="A84" s="54" t="s">
        <v>175</v>
      </c>
      <c r="B84" s="54" t="s">
        <v>176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2.5641025641025643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20</v>
      </c>
      <c r="Y86" s="559">
        <f>IFERROR(SUM(Y83:Y84),"0")</f>
        <v>23.4</v>
      </c>
      <c r="Z86" s="37"/>
      <c r="AA86" s="560"/>
      <c r="AB86" s="560"/>
      <c r="AC86" s="560"/>
    </row>
    <row r="87" spans="1:68" ht="16.5" hidden="1" customHeight="1" x14ac:dyDescent="0.25">
      <c r="A87" s="576" t="s">
        <v>178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182</v>
      </c>
      <c r="B90" s="54" t="s">
        <v>183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225</v>
      </c>
      <c r="Y91" s="55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68.518518518518519</v>
      </c>
      <c r="Y92" s="559">
        <f>IFERROR(Y89/H89,"0")+IFERROR(Y90/H90,"0")+IFERROR(Y91/H91,"0")</f>
        <v>69</v>
      </c>
      <c r="Z92" s="559">
        <f>IFERROR(IF(Z89="",0,Z89),"0")+IFERROR(IF(Z90="",0,Z90),"0")+IFERROR(IF(Z91="",0,Z91),"0")</f>
        <v>0.81162000000000001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425</v>
      </c>
      <c r="Y93" s="559">
        <f>IFERROR(SUM(Y89:Y91),"0")</f>
        <v>430.20000000000005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250</v>
      </c>
      <c r="Y95" s="558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266.01851851851853</v>
      </c>
      <c r="BN95" s="64">
        <f>IFERROR(Y95*I95/H95,"0")</f>
        <v>267.18900000000002</v>
      </c>
      <c r="BO95" s="64">
        <f>IFERROR(1/J95*(X95/H95),"0")</f>
        <v>0.48225308641975312</v>
      </c>
      <c r="BP95" s="64">
        <f>IFERROR(1/J95*(Y95/H95),"0")</f>
        <v>0.484375</v>
      </c>
    </row>
    <row r="96" spans="1:68" ht="27" hidden="1" customHeight="1" x14ac:dyDescent="0.25">
      <c r="A96" s="54" t="s">
        <v>190</v>
      </c>
      <c r="B96" s="54" t="s">
        <v>191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193</v>
      </c>
      <c r="B97" s="54" t="s">
        <v>194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450</v>
      </c>
      <c r="Y98" s="558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hidden="1" customHeight="1" x14ac:dyDescent="0.25">
      <c r="A99" s="54" t="s">
        <v>197</v>
      </c>
      <c r="B99" s="54" t="s">
        <v>198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197.53086419753086</v>
      </c>
      <c r="Y100" s="559">
        <f>IFERROR(Y95/H95,"0")+IFERROR(Y96/H96,"0")+IFERROR(Y97/H97,"0")+IFERROR(Y98/H98,"0")+IFERROR(Y99/H99,"0")</f>
        <v>198</v>
      </c>
      <c r="Z100" s="559">
        <f>IFERROR(IF(Z95="",0,Z95),"0")+IFERROR(IF(Z96="",0,Z96),"0")+IFERROR(IF(Z97="",0,Z97),"0")+IFERROR(IF(Z98="",0,Z98),"0")+IFERROR(IF(Z99="",0,Z99),"0")</f>
        <v>1.6755499999999999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700</v>
      </c>
      <c r="Y101" s="559">
        <f>IFERROR(SUM(Y95:Y99),"0")</f>
        <v>702</v>
      </c>
      <c r="Z101" s="37"/>
      <c r="AA101" s="560"/>
      <c r="AB101" s="560"/>
      <c r="AC101" s="560"/>
    </row>
    <row r="102" spans="1:68" ht="16.5" hidden="1" customHeight="1" x14ac:dyDescent="0.25">
      <c r="A102" s="576" t="s">
        <v>200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201</v>
      </c>
      <c r="B104" s="54" t="s">
        <v>202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204</v>
      </c>
      <c r="B105" s="54" t="s">
        <v>205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136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210</v>
      </c>
      <c r="B111" s="54" t="s">
        <v>211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213</v>
      </c>
      <c r="B112" s="54" t="s">
        <v>214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300</v>
      </c>
      <c r="Y117" s="558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hidden="1" customHeight="1" x14ac:dyDescent="0.25">
      <c r="A118" s="54" t="s">
        <v>220</v>
      </c>
      <c r="B118" s="54" t="s">
        <v>221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405</v>
      </c>
      <c r="Y119" s="558">
        <f>IFERROR(IF(X119="",0,CEILING((X119/$H119),1)*$H119),"")</f>
        <v>405</v>
      </c>
      <c r="Z119" s="36">
        <f>IFERROR(IF(Y119=0,"",ROUNDUP(Y119/H119,0)*0.00651),"")</f>
        <v>0.97650000000000003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442.79999999999995</v>
      </c>
      <c r="BN119" s="64">
        <f>IFERROR(Y119*I119/H119,"0")</f>
        <v>442.79999999999995</v>
      </c>
      <c r="BO119" s="64">
        <f>IFERROR(1/J119*(X119/H119),"0")</f>
        <v>0.82417582417582425</v>
      </c>
      <c r="BP119" s="64">
        <f>IFERROR(1/J119*(Y119/H119),"0")</f>
        <v>0.82417582417582425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30</v>
      </c>
      <c r="Y120" s="558">
        <f>IFERROR(IF(X120="",0,CEILING((X120/$H120),1)*$H120),"")</f>
        <v>30.6</v>
      </c>
      <c r="Z120" s="36">
        <f>IFERROR(IF(Y120=0,"",ROUNDUP(Y120/H120,0)*0.00651),"")</f>
        <v>0.11067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33</v>
      </c>
      <c r="BN120" s="64">
        <f>IFERROR(Y120*I120/H120,"0")</f>
        <v>33.659999999999997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203.7037037037037</v>
      </c>
      <c r="Y121" s="559">
        <f>IFERROR(Y117/H117,"0")+IFERROR(Y118/H118,"0")+IFERROR(Y119/H119,"0")+IFERROR(Y120/H120,"0")</f>
        <v>205</v>
      </c>
      <c r="Z121" s="559">
        <f>IFERROR(IF(Z117="",0,Z117),"0")+IFERROR(IF(Z118="",0,Z118),"0")+IFERROR(IF(Z119="",0,Z119),"0")+IFERROR(IF(Z120="",0,Z120),"0")</f>
        <v>1.8084100000000001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735</v>
      </c>
      <c r="Y122" s="559">
        <f>IFERROR(SUM(Y117:Y120),"0")</f>
        <v>743.4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171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227</v>
      </c>
      <c r="B124" s="54" t="s">
        <v>228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6.6000000000000014</v>
      </c>
      <c r="Y125" s="558">
        <f>IFERROR(IF(X125="",0,CEILING((X125/$H125),1)*$H125),"")</f>
        <v>7.92</v>
      </c>
      <c r="Z125" s="36">
        <f>IFERROR(IF(Y125=0,"",ROUNDUP(Y125/H125,0)*0.00651),"")</f>
        <v>2.6040000000000001E-2</v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7.4600000000000017</v>
      </c>
      <c r="BN125" s="64">
        <f>IFERROR(Y125*I125/H125,"0")</f>
        <v>8.952</v>
      </c>
      <c r="BO125" s="64">
        <f>IFERROR(1/J125*(X125/H125),"0")</f>
        <v>1.8315018315018319E-2</v>
      </c>
      <c r="BP125" s="64">
        <f>IFERROR(1/J125*(Y125/H125),"0")</f>
        <v>2.197802197802198E-2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3.3333333333333339</v>
      </c>
      <c r="Y126" s="559">
        <f>IFERROR(Y124/H124,"0")+IFERROR(Y125/H125,"0")</f>
        <v>4</v>
      </c>
      <c r="Z126" s="559">
        <f>IFERROR(IF(Z124="",0,Z124),"0")+IFERROR(IF(Z125="",0,Z125),"0")</f>
        <v>2.6040000000000001E-2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6.6000000000000014</v>
      </c>
      <c r="Y127" s="559">
        <f>IFERROR(SUM(Y124:Y125),"0")</f>
        <v>7.92</v>
      </c>
      <c r="Z127" s="37"/>
      <c r="AA127" s="560"/>
      <c r="AB127" s="560"/>
      <c r="AC127" s="560"/>
    </row>
    <row r="128" spans="1:68" ht="16.5" hidden="1" customHeight="1" x14ac:dyDescent="0.25">
      <c r="A128" s="576" t="s">
        <v>233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60</v>
      </c>
      <c r="Y130" s="558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hidden="1" customHeight="1" x14ac:dyDescent="0.25">
      <c r="A131" s="54" t="s">
        <v>234</v>
      </c>
      <c r="B131" s="54" t="s">
        <v>237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18.75</v>
      </c>
      <c r="Y132" s="559">
        <f>IFERROR(Y130/H130,"0")+IFERROR(Y131/H131,"0")</f>
        <v>19</v>
      </c>
      <c r="Z132" s="559">
        <f>IFERROR(IF(Z130="",0,Z130),"0")+IFERROR(IF(Z131="",0,Z131),"0")</f>
        <v>0.12369000000000001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60</v>
      </c>
      <c r="Y133" s="559">
        <f>IFERROR(SUM(Y130:Y131),"0")</f>
        <v>60.800000000000004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238</v>
      </c>
      <c r="B135" s="54" t="s">
        <v>239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49</v>
      </c>
      <c r="Y136" s="558">
        <f>IFERROR(IF(X136="",0,CEILING((X136/$H136),1)*$H136),"")</f>
        <v>50.4</v>
      </c>
      <c r="Z136" s="36">
        <f>IFERROR(IF(Y136=0,"",ROUNDUP(Y136/H136,0)*0.00651),"")</f>
        <v>0.11718000000000001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53.69</v>
      </c>
      <c r="BN136" s="64">
        <f>IFERROR(Y136*I136/H136,"0")</f>
        <v>55.223999999999997</v>
      </c>
      <c r="BO136" s="64">
        <f>IFERROR(1/J136*(X136/H136),"0")</f>
        <v>9.6153846153846159E-2</v>
      </c>
      <c r="BP136" s="64">
        <f>IFERROR(1/J136*(Y136/H136),"0")</f>
        <v>9.8901098901098911E-2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17.5</v>
      </c>
      <c r="Y137" s="559">
        <f>IFERROR(Y135/H135,"0")+IFERROR(Y136/H136,"0")</f>
        <v>18</v>
      </c>
      <c r="Z137" s="559">
        <f>IFERROR(IF(Z135="",0,Z135),"0")+IFERROR(IF(Z136="",0,Z136),"0")</f>
        <v>0.11718000000000001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49</v>
      </c>
      <c r="Y138" s="559">
        <f>IFERROR(SUM(Y135:Y136),"0")</f>
        <v>50.4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242</v>
      </c>
      <c r="B140" s="54" t="s">
        <v>243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242</v>
      </c>
      <c r="B141" s="54" t="s">
        <v>244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245</v>
      </c>
      <c r="B146" s="54" t="s">
        <v>246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248</v>
      </c>
      <c r="B150" s="54" t="s">
        <v>249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251</v>
      </c>
      <c r="B151" s="54" t="s">
        <v>252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254</v>
      </c>
      <c r="B152" s="54" t="s">
        <v>255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257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258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136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259</v>
      </c>
      <c r="B158" s="54" t="s">
        <v>260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180</v>
      </c>
      <c r="Y162" s="558">
        <f t="shared" ref="Y162:Y170" si="16">IFERROR(IF(X162="",0,CEILING((X162/$H162),1)*$H162),"")</f>
        <v>180.6</v>
      </c>
      <c r="Z162" s="36">
        <f>IFERROR(IF(Y162=0,"",ROUNDUP(Y162/H162,0)*0.00902),"")</f>
        <v>0.38785999999999998</v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191.57142857142856</v>
      </c>
      <c r="BN162" s="64">
        <f t="shared" ref="BN162:BN170" si="18">IFERROR(Y162*I162/H162,"0")</f>
        <v>192.20999999999998</v>
      </c>
      <c r="BO162" s="64">
        <f t="shared" ref="BO162:BO170" si="19">IFERROR(1/J162*(X162/H162),"0")</f>
        <v>0.32467532467532467</v>
      </c>
      <c r="BP162" s="64">
        <f t="shared" ref="BP162:BP170" si="20">IFERROR(1/J162*(Y162/H162),"0")</f>
        <v>0.32575757575757575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70</v>
      </c>
      <c r="Y163" s="558">
        <f t="shared" si="16"/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74.499999999999986</v>
      </c>
      <c r="BN163" s="64">
        <f t="shared" si="18"/>
        <v>75.989999999999995</v>
      </c>
      <c r="BO163" s="64">
        <f t="shared" si="19"/>
        <v>0.12626262626262624</v>
      </c>
      <c r="BP163" s="64">
        <f t="shared" si="20"/>
        <v>0.12878787878787878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200</v>
      </c>
      <c r="Y164" s="558">
        <f t="shared" si="16"/>
        <v>201.60000000000002</v>
      </c>
      <c r="Z164" s="36">
        <f>IFERROR(IF(Y164=0,"",ROUNDUP(Y164/H164,0)*0.00902),"")</f>
        <v>0.43296000000000001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210</v>
      </c>
      <c r="BN164" s="64">
        <f t="shared" si="18"/>
        <v>211.68000000000004</v>
      </c>
      <c r="BO164" s="64">
        <f t="shared" si="19"/>
        <v>0.36075036075036077</v>
      </c>
      <c r="BP164" s="64">
        <f t="shared" si="20"/>
        <v>0.36363636363636365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87.5</v>
      </c>
      <c r="Y165" s="558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122.5</v>
      </c>
      <c r="Y166" s="558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280</v>
      </c>
      <c r="B169" s="54" t="s">
        <v>281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307.14285714285711</v>
      </c>
      <c r="Y171" s="559">
        <f>IFERROR(Y162/H162,"0")+IFERROR(Y163/H163,"0")+IFERROR(Y164/H164,"0")+IFERROR(Y165/H165,"0")+IFERROR(Y166/H166,"0")+IFERROR(Y167/H167,"0")+IFERROR(Y168/H168,"0")+IFERROR(Y169/H169,"0")+IFERROR(Y170/H170,"0")</f>
        <v>309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1.9831800000000002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870</v>
      </c>
      <c r="Y172" s="559">
        <f>IFERROR(SUM(Y162:Y170),"0")</f>
        <v>875.7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10.5</v>
      </c>
      <c r="Y174" s="558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14</v>
      </c>
      <c r="Y175" s="558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30.555555555555554</v>
      </c>
      <c r="Y177" s="559">
        <f>IFERROR(Y174/H174,"0")+IFERROR(Y175/H175,"0")+IFERROR(Y176/H176,"0")</f>
        <v>33</v>
      </c>
      <c r="Z177" s="559">
        <f>IFERROR(IF(Z174="",0,Z174),"0")+IFERROR(IF(Z175="",0,Z175),"0")+IFERROR(IF(Z176="",0,Z176),"0")</f>
        <v>0.19470000000000001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38.5</v>
      </c>
      <c r="Y178" s="559">
        <f>IFERROR(SUM(Y174:Y176),"0")</f>
        <v>41.58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295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14</v>
      </c>
      <c r="Y180" s="558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11.111111111111111</v>
      </c>
      <c r="Y181" s="559">
        <f>IFERROR(Y180/H180,"0")</f>
        <v>12</v>
      </c>
      <c r="Z181" s="559">
        <f>IFERROR(IF(Z180="",0,Z180),"0")</f>
        <v>7.0800000000000002E-2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14</v>
      </c>
      <c r="Y182" s="559">
        <f>IFERROR(SUM(Y180:Y180),"0")</f>
        <v>15.120000000000001</v>
      </c>
      <c r="Z182" s="37"/>
      <c r="AA182" s="560"/>
      <c r="AB182" s="560"/>
      <c r="AC182" s="560"/>
    </row>
    <row r="183" spans="1:68" ht="16.5" hidden="1" customHeight="1" x14ac:dyDescent="0.25">
      <c r="A183" s="576" t="s">
        <v>298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299</v>
      </c>
      <c r="B185" s="54" t="s">
        <v>300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302</v>
      </c>
      <c r="B186" s="54" t="s">
        <v>303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136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304</v>
      </c>
      <c r="B190" s="54" t="s">
        <v>305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307</v>
      </c>
      <c r="B191" s="54" t="s">
        <v>308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200</v>
      </c>
      <c r="Y195" s="558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70</v>
      </c>
      <c r="Y196" s="558">
        <f t="shared" si="21"/>
        <v>70.2</v>
      </c>
      <c r="Z196" s="36">
        <f>IFERROR(IF(Y196=0,"",ROUNDUP(Y196/H196,0)*0.00902),"")</f>
        <v>0.11726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72.722222222222229</v>
      </c>
      <c r="BN196" s="64">
        <f t="shared" si="23"/>
        <v>72.930000000000007</v>
      </c>
      <c r="BO196" s="64">
        <f t="shared" si="24"/>
        <v>9.8204264870931535E-2</v>
      </c>
      <c r="BP196" s="64">
        <f t="shared" si="25"/>
        <v>9.8484848484848481E-2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260</v>
      </c>
      <c r="Y197" s="558">
        <f t="shared" si="21"/>
        <v>264.60000000000002</v>
      </c>
      <c r="Z197" s="36">
        <f>IFERROR(IF(Y197=0,"",ROUNDUP(Y197/H197,0)*0.00902),"")</f>
        <v>0.44198000000000004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270.11111111111114</v>
      </c>
      <c r="BN197" s="64">
        <f t="shared" si="23"/>
        <v>274.89</v>
      </c>
      <c r="BO197" s="64">
        <f t="shared" si="24"/>
        <v>0.36475869809203143</v>
      </c>
      <c r="BP197" s="64">
        <f t="shared" si="25"/>
        <v>0.37121212121212122</v>
      </c>
    </row>
    <row r="198" spans="1:68" ht="27" customHeight="1" x14ac:dyDescent="0.25">
      <c r="A198" s="54" t="s">
        <v>318</v>
      </c>
      <c r="B198" s="54" t="s">
        <v>319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20</v>
      </c>
      <c r="Y198" s="558">
        <f t="shared" si="21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20.777777777777779</v>
      </c>
      <c r="BN198" s="64">
        <f t="shared" si="23"/>
        <v>22.44</v>
      </c>
      <c r="BO198" s="64">
        <f t="shared" si="24"/>
        <v>2.8058361391694722E-2</v>
      </c>
      <c r="BP198" s="64">
        <f t="shared" si="25"/>
        <v>3.0303030303030304E-2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51</v>
      </c>
      <c r="Y200" s="558">
        <f t="shared" si="21"/>
        <v>52.2</v>
      </c>
      <c r="Z200" s="36">
        <f>IFERROR(IF(Y200=0,"",ROUNDUP(Y200/H200,0)*0.00502),"")</f>
        <v>0.14558000000000001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53.833333333333329</v>
      </c>
      <c r="BN200" s="64">
        <f t="shared" si="23"/>
        <v>55.1</v>
      </c>
      <c r="BO200" s="64">
        <f t="shared" si="24"/>
        <v>0.12108262108262109</v>
      </c>
      <c r="BP200" s="64">
        <f t="shared" si="25"/>
        <v>0.12393162393162395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60</v>
      </c>
      <c r="Y202" s="558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263.51851851851853</v>
      </c>
      <c r="Y203" s="559">
        <f>IFERROR(Y195/H195,"0")+IFERROR(Y196/H196,"0")+IFERROR(Y197/H197,"0")+IFERROR(Y198/H198,"0")+IFERROR(Y199/H199,"0")+IFERROR(Y200/H200,"0")+IFERROR(Y201/H201,"0")+IFERROR(Y202/H202,"0")</f>
        <v>267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1.7563400000000002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841</v>
      </c>
      <c r="Y204" s="559">
        <f>IFERROR(SUM(Y195:Y202),"0")</f>
        <v>855.00000000000011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329</v>
      </c>
      <c r="B206" s="54" t="s">
        <v>330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90</v>
      </c>
      <c r="Y208" s="558">
        <f t="shared" si="26"/>
        <v>95.699999999999989</v>
      </c>
      <c r="Z208" s="36">
        <f>IFERROR(IF(Y208=0,"",ROUNDUP(Y208/H208,0)*0.01898),"")</f>
        <v>0.20877999999999999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95.368965517241378</v>
      </c>
      <c r="BN208" s="64">
        <f t="shared" si="28"/>
        <v>101.40899999999999</v>
      </c>
      <c r="BO208" s="64">
        <f t="shared" si="29"/>
        <v>0.16163793103448276</v>
      </c>
      <c r="BP208" s="64">
        <f t="shared" si="30"/>
        <v>0.171875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440</v>
      </c>
      <c r="Y209" s="558">
        <f t="shared" si="26"/>
        <v>441.59999999999997</v>
      </c>
      <c r="Z209" s="36">
        <f t="shared" ref="Z209:Z214" si="31">IFERROR(IF(Y209=0,"",ROUNDUP(Y209/H209,0)*0.00651),"")</f>
        <v>1.19784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489.5</v>
      </c>
      <c r="BN209" s="64">
        <f t="shared" si="28"/>
        <v>491.28</v>
      </c>
      <c r="BO209" s="64">
        <f t="shared" si="29"/>
        <v>1.0073260073260075</v>
      </c>
      <c r="BP209" s="64">
        <f t="shared" si="30"/>
        <v>1.0109890109890112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400</v>
      </c>
      <c r="Y214" s="558">
        <f t="shared" si="26"/>
        <v>400.8</v>
      </c>
      <c r="Z214" s="36">
        <f t="shared" si="31"/>
        <v>1.08717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443.00000000000006</v>
      </c>
      <c r="BN214" s="64">
        <f t="shared" si="28"/>
        <v>443.88599999999997</v>
      </c>
      <c r="BO214" s="64">
        <f t="shared" si="29"/>
        <v>0.91575091575091594</v>
      </c>
      <c r="BP214" s="64">
        <f t="shared" si="30"/>
        <v>0.91758241758241765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543.67816091954023</v>
      </c>
      <c r="Y215" s="559">
        <f>IFERROR(Y206/H206,"0")+IFERROR(Y207/H207,"0")+IFERROR(Y208/H208,"0")+IFERROR(Y209/H209,"0")+IFERROR(Y210/H210,"0")+IFERROR(Y211/H211,"0")+IFERROR(Y212/H212,"0")+IFERROR(Y213/H213,"0")+IFERROR(Y214/H214,"0")</f>
        <v>546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3.69163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1370</v>
      </c>
      <c r="Y216" s="559">
        <f>IFERROR(SUM(Y206:Y214),"0")</f>
        <v>1379.6999999999998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171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12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13.260000000000002</v>
      </c>
      <c r="BN218" s="64">
        <f>IFERROR(Y218*I218/H218,"0")</f>
        <v>13.260000000000002</v>
      </c>
      <c r="BO218" s="64">
        <f>IFERROR(1/J218*(X218/H218),"0")</f>
        <v>2.7472527472527476E-2</v>
      </c>
      <c r="BP218" s="64">
        <f>IFERROR(1/J218*(Y218/H218),"0")</f>
        <v>2.7472527472527476E-2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12</v>
      </c>
      <c r="Y219" s="558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10</v>
      </c>
      <c r="Y220" s="559">
        <f>IFERROR(Y218/H218,"0")+IFERROR(Y219/H219,"0")</f>
        <v>10</v>
      </c>
      <c r="Z220" s="559">
        <f>IFERROR(IF(Z218="",0,Z218),"0")+IFERROR(IF(Z219="",0,Z219),"0")</f>
        <v>6.5100000000000005E-2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24</v>
      </c>
      <c r="Y221" s="559">
        <f>IFERROR(SUM(Y218:Y219),"0")</f>
        <v>24</v>
      </c>
      <c r="Z221" s="37"/>
      <c r="AA221" s="560"/>
      <c r="AB221" s="560"/>
      <c r="AC221" s="560"/>
    </row>
    <row r="222" spans="1:68" ht="16.5" hidden="1" customHeight="1" x14ac:dyDescent="0.25">
      <c r="A222" s="576" t="s">
        <v>359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120</v>
      </c>
      <c r="Y226" s="558">
        <f t="shared" si="32"/>
        <v>127.6</v>
      </c>
      <c r="Z226" s="36">
        <f>IFERROR(IF(Y226=0,"",ROUNDUP(Y226/H226,0)*0.01898),"")</f>
        <v>0.20877999999999999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124.50000000000001</v>
      </c>
      <c r="BN226" s="64">
        <f t="shared" si="34"/>
        <v>132.38499999999999</v>
      </c>
      <c r="BO226" s="64">
        <f t="shared" si="35"/>
        <v>0.16163793103448276</v>
      </c>
      <c r="BP226" s="64">
        <f t="shared" si="36"/>
        <v>0.171875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20</v>
      </c>
      <c r="Y227" s="558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80</v>
      </c>
      <c r="Y230" s="558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37.068965517241381</v>
      </c>
      <c r="Y231" s="559">
        <f>IFERROR(Y224/H224,"0")+IFERROR(Y225/H225,"0")+IFERROR(Y226/H226,"0")+IFERROR(Y227/H227,"0")+IFERROR(Y228/H228,"0")+IFERROR(Y229/H229,"0")+IFERROR(Y230/H230,"0")</f>
        <v>38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0.47223999999999999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240</v>
      </c>
      <c r="Y232" s="559">
        <f>IFERROR(SUM(Y224:Y230),"0")</f>
        <v>250.79999999999998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136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381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7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18</v>
      </c>
      <c r="Y238" s="558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10</v>
      </c>
      <c r="Y239" s="559">
        <f>IFERROR(Y238/H238,"0")</f>
        <v>10</v>
      </c>
      <c r="Z239" s="559">
        <f>IFERROR(IF(Z238="",0,Z238),"0")</f>
        <v>5.8999999999999997E-2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18</v>
      </c>
      <c r="Y240" s="559">
        <f>IFERROR(SUM(Y238:Y238),"0")</f>
        <v>18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386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58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hidden="1" customHeight="1" x14ac:dyDescent="0.25">
      <c r="A246" s="54" t="s">
        <v>397</v>
      </c>
      <c r="B246" s="54" t="s">
        <v>398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hidden="1" customHeight="1" x14ac:dyDescent="0.25">
      <c r="A249" s="576" t="s">
        <v>399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400</v>
      </c>
      <c r="B251" s="54" t="s">
        <v>401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403</v>
      </c>
      <c r="B252" s="54" t="s">
        <v>404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406</v>
      </c>
      <c r="B253" s="54" t="s">
        <v>407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409</v>
      </c>
      <c r="B254" s="54" t="s">
        <v>410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412</v>
      </c>
      <c r="B255" s="54" t="s">
        <v>413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415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416</v>
      </c>
      <c r="B260" s="54" t="s">
        <v>417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429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100</v>
      </c>
      <c r="Y269" s="558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240</v>
      </c>
      <c r="Y270" s="558">
        <f>IFERROR(IF(X270="",0,CEILING((X270/$H270),1)*$H270),"")</f>
        <v>240</v>
      </c>
      <c r="Z270" s="36">
        <f>IFERROR(IF(Y270=0,"",ROUNDUP(Y270/H270,0)*0.00651),"")</f>
        <v>0.65100000000000002</v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258.00000000000006</v>
      </c>
      <c r="BN270" s="64">
        <f>IFERROR(Y270*I270/H270,"0")</f>
        <v>258.00000000000006</v>
      </c>
      <c r="BO270" s="64">
        <f>IFERROR(1/J270*(X270/H270),"0")</f>
        <v>0.5494505494505495</v>
      </c>
      <c r="BP270" s="64">
        <f>IFERROR(1/J270*(Y270/H270),"0")</f>
        <v>0.5494505494505495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141.66666666666669</v>
      </c>
      <c r="Y271" s="559">
        <f>IFERROR(Y268/H268,"0")+IFERROR(Y269/H269,"0")+IFERROR(Y270/H270,"0")</f>
        <v>142</v>
      </c>
      <c r="Z271" s="559">
        <f>IFERROR(IF(Z268="",0,Z268),"0")+IFERROR(IF(Z269="",0,Z269),"0")+IFERROR(IF(Z270="",0,Z270),"0")</f>
        <v>0.92442000000000002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340</v>
      </c>
      <c r="Y272" s="559">
        <f>IFERROR(SUM(Y268:Y270),"0")</f>
        <v>340.8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439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446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451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140</v>
      </c>
      <c r="Y302" s="558">
        <f t="shared" si="42"/>
        <v>140.70000000000002</v>
      </c>
      <c r="Z302" s="36">
        <f>IFERROR(IF(Y302=0,"",ROUNDUP(Y302/H302,0)*0.00502),"")</f>
        <v>0.33634000000000003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146.66666666666666</v>
      </c>
      <c r="BN302" s="64">
        <f t="shared" si="44"/>
        <v>147.40000000000003</v>
      </c>
      <c r="BO302" s="64">
        <f t="shared" si="45"/>
        <v>0.28490028490028491</v>
      </c>
      <c r="BP302" s="64">
        <f t="shared" si="46"/>
        <v>0.28632478632478636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30</v>
      </c>
      <c r="Y304" s="558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83.333333333333329</v>
      </c>
      <c r="Y305" s="559">
        <f>IFERROR(Y298/H298,"0")+IFERROR(Y299/H299,"0")+IFERROR(Y300/H300,"0")+IFERROR(Y301/H301,"0")+IFERROR(Y302/H302,"0")+IFERROR(Y303/H303,"0")+IFERROR(Y304/H304,"0")</f>
        <v>84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0.44701000000000002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170</v>
      </c>
      <c r="Y306" s="559">
        <f>IFERROR(SUM(Y298:Y304),"0")</f>
        <v>171.3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171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40</v>
      </c>
      <c r="Y316" s="558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350</v>
      </c>
      <c r="Y317" s="558">
        <f>IFERROR(IF(X317="",0,CEILING((X317/$H317),1)*$H317),"")</f>
        <v>351</v>
      </c>
      <c r="Z317" s="36">
        <f>IFERROR(IF(Y317=0,"",ROUNDUP(Y317/H317,0)*0.01898),"")</f>
        <v>0.85409999999999997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373.28846153846155</v>
      </c>
      <c r="BN317" s="64">
        <f>IFERROR(Y317*I317/H317,"0")</f>
        <v>374.35500000000008</v>
      </c>
      <c r="BO317" s="64">
        <f>IFERROR(1/J317*(X317/H317),"0")</f>
        <v>0.70112179487179493</v>
      </c>
      <c r="BP317" s="64">
        <f>IFERROR(1/J317*(Y317/H317),"0")</f>
        <v>0.703125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52.014652014652015</v>
      </c>
      <c r="Y319" s="559">
        <f>IFERROR(Y316/H316,"0")+IFERROR(Y317/H317,"0")+IFERROR(Y318/H318,"0")</f>
        <v>53</v>
      </c>
      <c r="Z319" s="559">
        <f>IFERROR(IF(Z316="",0,Z316),"0")+IFERROR(IF(Z317="",0,Z317),"0")+IFERROR(IF(Z318="",0,Z318),"0")</f>
        <v>1.0059400000000001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410</v>
      </c>
      <c r="Y320" s="559">
        <f>IFERROR(SUM(Y316:Y318),"0")</f>
        <v>418.2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34</v>
      </c>
      <c r="Y324" s="558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272</v>
      </c>
      <c r="Y325" s="558">
        <f>IFERROR(IF(X325="",0,CEILING((X325/$H325),1)*$H325),"")</f>
        <v>272.84999999999997</v>
      </c>
      <c r="Z325" s="36">
        <f>IFERROR(IF(Y325=0,"",ROUNDUP(Y325/H325,0)*0.00651),"")</f>
        <v>0.69657000000000002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307.20000000000005</v>
      </c>
      <c r="BN325" s="64">
        <f>IFERROR(Y325*I325/H325,"0")</f>
        <v>308.15999999999997</v>
      </c>
      <c r="BO325" s="64">
        <f>IFERROR(1/J325*(X325/H325),"0")</f>
        <v>0.58608058608058611</v>
      </c>
      <c r="BP325" s="64">
        <f>IFERROR(1/J325*(Y325/H325),"0")</f>
        <v>0.58791208791208793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120</v>
      </c>
      <c r="Y326" s="559">
        <f>IFERROR(Y322/H322,"0")+IFERROR(Y323/H323,"0")+IFERROR(Y324/H324,"0")+IFERROR(Y325/H325,"0")</f>
        <v>121</v>
      </c>
      <c r="Z326" s="559">
        <f>IFERROR(IF(Z322="",0,Z322),"0")+IFERROR(IF(Z323="",0,Z323),"0")+IFERROR(IF(Z324="",0,Z324),"0")+IFERROR(IF(Z325="",0,Z325),"0")</f>
        <v>0.78771000000000002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306</v>
      </c>
      <c r="Y327" s="559">
        <f>IFERROR(SUM(Y322:Y325),"0")</f>
        <v>308.54999999999995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526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535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665</v>
      </c>
      <c r="Y337" s="558">
        <f>IFERROR(IF(X337="",0,CEILING((X337/$H337),1)*$H337),"")</f>
        <v>665.7</v>
      </c>
      <c r="Z337" s="36">
        <f>IFERROR(IF(Y337=0,"",ROUNDUP(Y337/H337,0)*0.00651),"")</f>
        <v>2.0636700000000001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744.8</v>
      </c>
      <c r="BN337" s="64">
        <f>IFERROR(Y337*I337/H337,"0")</f>
        <v>745.58399999999995</v>
      </c>
      <c r="BO337" s="64">
        <f>IFERROR(1/J337*(X337/H337),"0")</f>
        <v>1.73992673992674</v>
      </c>
      <c r="BP337" s="64">
        <f>IFERROR(1/J337*(Y337/H337),"0")</f>
        <v>1.7417582417582418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350</v>
      </c>
      <c r="Y338" s="558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483.33333333333326</v>
      </c>
      <c r="Y339" s="559">
        <f>IFERROR(Y336/H336,"0")+IFERROR(Y337/H337,"0")+IFERROR(Y338/H338,"0")</f>
        <v>484</v>
      </c>
      <c r="Z339" s="559">
        <f>IFERROR(IF(Z336="",0,Z336),"0")+IFERROR(IF(Z337="",0,Z337),"0")+IFERROR(IF(Z338="",0,Z338),"0")</f>
        <v>3.1508400000000001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1015</v>
      </c>
      <c r="Y340" s="559">
        <f>IFERROR(SUM(Y336:Y338),"0")</f>
        <v>1016.4000000000001</v>
      </c>
      <c r="Z340" s="37"/>
      <c r="AA340" s="560"/>
      <c r="AB340" s="560"/>
      <c r="AC340" s="560"/>
    </row>
    <row r="341" spans="1:68" ht="27.75" hidden="1" customHeight="1" x14ac:dyDescent="0.2">
      <c r="A341" s="626" t="s">
        <v>545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546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2200</v>
      </c>
      <c r="Y344" s="558">
        <f t="shared" ref="Y344:Y350" si="47">IFERROR(IF(X344="",0,CEILING((X344/$H344),1)*$H344),"")</f>
        <v>2205</v>
      </c>
      <c r="Z344" s="36">
        <f>IFERROR(IF(Y344=0,"",ROUNDUP(Y344/H344,0)*0.02175),"")</f>
        <v>3.1972499999999999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2270.4</v>
      </c>
      <c r="BN344" s="64">
        <f t="shared" ref="BN344:BN350" si="49">IFERROR(Y344*I344/H344,"0")</f>
        <v>2275.56</v>
      </c>
      <c r="BO344" s="64">
        <f t="shared" ref="BO344:BO350" si="50">IFERROR(1/J344*(X344/H344),"0")</f>
        <v>3.0555555555555554</v>
      </c>
      <c r="BP344" s="64">
        <f t="shared" ref="BP344:BP350" si="51">IFERROR(1/J344*(Y344/H344),"0")</f>
        <v>3.0625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500</v>
      </c>
      <c r="Y346" s="558">
        <f t="shared" si="47"/>
        <v>510</v>
      </c>
      <c r="Z346" s="36">
        <f>IFERROR(IF(Y346=0,"",ROUNDUP(Y346/H346,0)*0.02175),"")</f>
        <v>0.73949999999999994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516</v>
      </c>
      <c r="BN346" s="64">
        <f t="shared" si="49"/>
        <v>526.32000000000005</v>
      </c>
      <c r="BO346" s="64">
        <f t="shared" si="50"/>
        <v>0.69444444444444442</v>
      </c>
      <c r="BP346" s="64">
        <f t="shared" si="51"/>
        <v>0.70833333333333326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1100</v>
      </c>
      <c r="Y347" s="558">
        <f t="shared" si="47"/>
        <v>1110</v>
      </c>
      <c r="Z347" s="36">
        <f>IFERROR(IF(Y347=0,"",ROUNDUP(Y347/H347,0)*0.02175),"")</f>
        <v>1.6094999999999999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1135.2</v>
      </c>
      <c r="BN347" s="64">
        <f t="shared" si="49"/>
        <v>1145.52</v>
      </c>
      <c r="BO347" s="64">
        <f t="shared" si="50"/>
        <v>1.5277777777777777</v>
      </c>
      <c r="BP347" s="64">
        <f t="shared" si="51"/>
        <v>1.5416666666666665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564</v>
      </c>
      <c r="B350" s="54" t="s">
        <v>565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300</v>
      </c>
      <c r="Y351" s="559">
        <f>IFERROR(Y344/H344,"0")+IFERROR(Y345/H345,"0")+IFERROR(Y346/H346,"0")+IFERROR(Y347/H347,"0")+IFERROR(Y348/H348,"0")+IFERROR(Y349/H349,"0")+IFERROR(Y350/H350,"0")</f>
        <v>302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6.5684999999999993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4500</v>
      </c>
      <c r="Y352" s="559">
        <f>IFERROR(SUM(Y344:Y350),"0")</f>
        <v>4530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136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500</v>
      </c>
      <c r="Y354" s="558">
        <f>IFERROR(IF(X354="",0,CEILING((X354/$H354),1)*$H354),"")</f>
        <v>510</v>
      </c>
      <c r="Z354" s="36">
        <f>IFERROR(IF(Y354=0,"",ROUNDUP(Y354/H354,0)*0.02175),"")</f>
        <v>0.73949999999999994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516</v>
      </c>
      <c r="BN354" s="64">
        <f>IFERROR(Y354*I354/H354,"0")</f>
        <v>526.32000000000005</v>
      </c>
      <c r="BO354" s="64">
        <f>IFERROR(1/J354*(X354/H354),"0")</f>
        <v>0.69444444444444442</v>
      </c>
      <c r="BP354" s="64">
        <f>IFERROR(1/J354*(Y354/H354),"0")</f>
        <v>0.70833333333333326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33.333333333333336</v>
      </c>
      <c r="Y356" s="559">
        <f>IFERROR(Y354/H354,"0")+IFERROR(Y355/H355,"0")</f>
        <v>34</v>
      </c>
      <c r="Z356" s="559">
        <f>IFERROR(IF(Z354="",0,Z354),"0")+IFERROR(IF(Z355="",0,Z355),"0")</f>
        <v>0.73949999999999994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500</v>
      </c>
      <c r="Y357" s="559">
        <f>IFERROR(SUM(Y354:Y355),"0")</f>
        <v>510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171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90</v>
      </c>
      <c r="Y364" s="558">
        <f>IFERROR(IF(X364="",0,CEILING((X364/$H364),1)*$H364),"")</f>
        <v>90</v>
      </c>
      <c r="Z364" s="36">
        <f>IFERROR(IF(Y364=0,"",ROUNDUP(Y364/H364,0)*0.01898),"")</f>
        <v>0.1898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95.19</v>
      </c>
      <c r="BN364" s="64">
        <f>IFERROR(Y364*I364/H364,"0")</f>
        <v>95.19</v>
      </c>
      <c r="BO364" s="64">
        <f>IFERROR(1/J364*(X364/H364),"0")</f>
        <v>0.15625</v>
      </c>
      <c r="BP364" s="64">
        <f>IFERROR(1/J364*(Y364/H364),"0")</f>
        <v>0.15625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10</v>
      </c>
      <c r="Y365" s="559">
        <f>IFERROR(Y364/H364,"0")</f>
        <v>10</v>
      </c>
      <c r="Z365" s="559">
        <f>IFERROR(IF(Z364="",0,Z364),"0")</f>
        <v>0.1898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90</v>
      </c>
      <c r="Y366" s="559">
        <f>IFERROR(SUM(Y364:Y364),"0")</f>
        <v>90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580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589</v>
      </c>
      <c r="B375" s="54" t="s">
        <v>590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100</v>
      </c>
      <c r="Y379" s="558">
        <f>IFERROR(IF(X379="",0,CEILING((X379/$H379),1)*$H379),"")</f>
        <v>108</v>
      </c>
      <c r="Z379" s="36">
        <f>IFERROR(IF(Y379=0,"",ROUNDUP(Y379/H379,0)*0.01898),"")</f>
        <v>0.22776000000000002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105.76666666666667</v>
      </c>
      <c r="BN379" s="64">
        <f>IFERROR(Y379*I379/H379,"0")</f>
        <v>114.22799999999999</v>
      </c>
      <c r="BO379" s="64">
        <f>IFERROR(1/J379*(X379/H379),"0")</f>
        <v>0.1736111111111111</v>
      </c>
      <c r="BP379" s="64">
        <f>IFERROR(1/J379*(Y379/H379),"0")</f>
        <v>0.1875</v>
      </c>
    </row>
    <row r="380" spans="1:68" ht="27" hidden="1" customHeight="1" x14ac:dyDescent="0.25">
      <c r="A380" s="54" t="s">
        <v>595</v>
      </c>
      <c r="B380" s="54" t="s">
        <v>596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11.111111111111111</v>
      </c>
      <c r="Y381" s="559">
        <f>IFERROR(Y379/H379,"0")+IFERROR(Y380/H380,"0")</f>
        <v>12</v>
      </c>
      <c r="Z381" s="559">
        <f>IFERROR(IF(Z379="",0,Z379),"0")+IFERROR(IF(Z380="",0,Z380),"0")</f>
        <v>0.22776000000000002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100</v>
      </c>
      <c r="Y382" s="559">
        <f>IFERROR(SUM(Y379:Y380),"0")</f>
        <v>108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171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597</v>
      </c>
      <c r="B384" s="54" t="s">
        <v>598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600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601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602</v>
      </c>
      <c r="B390" s="54" t="s">
        <v>603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605</v>
      </c>
      <c r="B392" s="54" t="s">
        <v>608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105</v>
      </c>
      <c r="Y395" s="558">
        <f t="shared" si="52"/>
        <v>105</v>
      </c>
      <c r="Z395" s="36">
        <f t="shared" si="57"/>
        <v>0.251</v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111.5</v>
      </c>
      <c r="BN395" s="64">
        <f t="shared" si="54"/>
        <v>111.5</v>
      </c>
      <c r="BO395" s="64">
        <f t="shared" si="55"/>
        <v>0.21367521367521369</v>
      </c>
      <c r="BP395" s="64">
        <f t="shared" si="56"/>
        <v>0.21367521367521369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45.5</v>
      </c>
      <c r="Y396" s="558">
        <f t="shared" si="52"/>
        <v>46.2</v>
      </c>
      <c r="Z396" s="36">
        <f t="shared" si="57"/>
        <v>0.11044000000000001</v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48.316666666666663</v>
      </c>
      <c r="BN396" s="64">
        <f t="shared" si="54"/>
        <v>49.06</v>
      </c>
      <c r="BO396" s="64">
        <f t="shared" si="55"/>
        <v>9.2592592592592587E-2</v>
      </c>
      <c r="BP396" s="64">
        <f t="shared" si="56"/>
        <v>9.401709401709403E-2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625</v>
      </c>
      <c r="B399" s="54" t="s">
        <v>626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88.333333333333314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89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0.44677999999999995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185.5</v>
      </c>
      <c r="Y401" s="559">
        <f>IFERROR(SUM(Y390:Y399),"0")</f>
        <v>186.89999999999998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627</v>
      </c>
      <c r="B403" s="54" t="s">
        <v>628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630</v>
      </c>
      <c r="B404" s="54" t="s">
        <v>631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633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136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634</v>
      </c>
      <c r="B409" s="54" t="s">
        <v>635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6.8518518518518512</v>
      </c>
      <c r="Y417" s="559">
        <f>IFERROR(Y413/H413,"0")+IFERROR(Y414/H414,"0")+IFERROR(Y415/H415,"0")+IFERROR(Y416/H416,"0")</f>
        <v>7</v>
      </c>
      <c r="Z417" s="559">
        <f>IFERROR(IF(Z413="",0,Z413),"0")+IFERROR(IF(Z414="",0,Z414),"0")+IFERROR(IF(Z415="",0,Z415),"0")+IFERROR(IF(Z416="",0,Z416),"0")</f>
        <v>4.3139999999999998E-2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20.5</v>
      </c>
      <c r="Y418" s="559">
        <f>IFERROR(SUM(Y413:Y416),"0")</f>
        <v>21.3</v>
      </c>
      <c r="Z418" s="37"/>
      <c r="AA418" s="560"/>
      <c r="AB418" s="560"/>
      <c r="AC418" s="560"/>
    </row>
    <row r="419" spans="1:68" ht="16.5" hidden="1" customHeight="1" x14ac:dyDescent="0.25">
      <c r="A419" s="576" t="s">
        <v>648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20</v>
      </c>
      <c r="Y421" s="558">
        <f>IFERROR(IF(X421="",0,CEILING((X421/$H421),1)*$H421),"")</f>
        <v>20.399999999999999</v>
      </c>
      <c r="Z421" s="36">
        <f>IFERROR(IF(Y421=0,"",ROUNDUP(Y421/H421,0)*0.00651),"")</f>
        <v>0.11067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35</v>
      </c>
      <c r="BN421" s="64">
        <f>IFERROR(Y421*I421/H421,"0")</f>
        <v>35.699999999999996</v>
      </c>
      <c r="BO421" s="64">
        <f>IFERROR(1/J421*(X421/H421),"0")</f>
        <v>9.1575091575091583E-2</v>
      </c>
      <c r="BP421" s="64">
        <f>IFERROR(1/J421*(Y421/H421),"0")</f>
        <v>9.3406593406593408E-2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16.666666666666668</v>
      </c>
      <c r="Y422" s="559">
        <f>IFERROR(Y421/H421,"0")</f>
        <v>17</v>
      </c>
      <c r="Z422" s="559">
        <f>IFERROR(IF(Z421="",0,Z421),"0")</f>
        <v>0.11067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20</v>
      </c>
      <c r="Y423" s="559">
        <f>IFERROR(SUM(Y421:Y421),"0")</f>
        <v>20.399999999999999</v>
      </c>
      <c r="Z423" s="37"/>
      <c r="AA423" s="560"/>
      <c r="AB423" s="560"/>
      <c r="AC423" s="560"/>
    </row>
    <row r="424" spans="1:68" ht="16.5" hidden="1" customHeight="1" x14ac:dyDescent="0.25">
      <c r="A424" s="576" t="s">
        <v>652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656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656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30</v>
      </c>
      <c r="Y432" s="558">
        <f t="shared" ref="Y432:Y445" si="58">IFERROR(IF(X432="",0,CEILING((X432/$H432),1)*$H432),"")</f>
        <v>31.68</v>
      </c>
      <c r="Z432" s="36">
        <f t="shared" ref="Z432:Z438" si="59">IFERROR(IF(Y432=0,"",ROUNDUP(Y432/H432,0)*0.01196),"")</f>
        <v>7.1760000000000004E-2</v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32.04545454545454</v>
      </c>
      <c r="BN432" s="64">
        <f t="shared" ref="BN432:BN445" si="61">IFERROR(Y432*I432/H432,"0")</f>
        <v>33.839999999999996</v>
      </c>
      <c r="BO432" s="64">
        <f t="shared" ref="BO432:BO445" si="62">IFERROR(1/J432*(X432/H432),"0")</f>
        <v>5.4632867132867136E-2</v>
      </c>
      <c r="BP432" s="64">
        <f t="shared" ref="BP432:BP445" si="63">IFERROR(1/J432*(Y432/H432),"0")</f>
        <v>5.7692307692307696E-2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150</v>
      </c>
      <c r="Y434" s="558">
        <f t="shared" si="58"/>
        <v>153.12</v>
      </c>
      <c r="Z434" s="36">
        <f t="shared" si="59"/>
        <v>0.34683999999999998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160.22727272727272</v>
      </c>
      <c r="BN434" s="64">
        <f t="shared" si="61"/>
        <v>163.56</v>
      </c>
      <c r="BO434" s="64">
        <f t="shared" si="62"/>
        <v>0.27316433566433568</v>
      </c>
      <c r="BP434" s="64">
        <f t="shared" si="63"/>
        <v>0.27884615384615385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120</v>
      </c>
      <c r="Y437" s="558">
        <f t="shared" si="58"/>
        <v>121.44000000000001</v>
      </c>
      <c r="Z437" s="36">
        <f t="shared" si="59"/>
        <v>0.27507999999999999</v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128.18181818181816</v>
      </c>
      <c r="BN437" s="64">
        <f t="shared" si="61"/>
        <v>129.72</v>
      </c>
      <c r="BO437" s="64">
        <f t="shared" si="62"/>
        <v>0.21853146853146854</v>
      </c>
      <c r="BP437" s="64">
        <f t="shared" si="63"/>
        <v>0.22115384615384617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72</v>
      </c>
      <c r="Y440" s="558">
        <f t="shared" si="58"/>
        <v>72</v>
      </c>
      <c r="Z440" s="36">
        <f>IFERROR(IF(Y440=0,"",ROUNDUP(Y440/H440,0)*0.00902),"")</f>
        <v>0.1353</v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103.95</v>
      </c>
      <c r="BN440" s="64">
        <f t="shared" si="61"/>
        <v>103.95</v>
      </c>
      <c r="BO440" s="64">
        <f t="shared" si="62"/>
        <v>0.11363636363636365</v>
      </c>
      <c r="BP440" s="64">
        <f t="shared" si="63"/>
        <v>0.11363636363636365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132</v>
      </c>
      <c r="Y444" s="558">
        <f t="shared" si="58"/>
        <v>133.20000000000002</v>
      </c>
      <c r="Z444" s="36">
        <f>IFERROR(IF(Y444=0,"",ROUNDUP(Y444/H444,0)*0.00902),"")</f>
        <v>0.33374000000000004</v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139.69999999999999</v>
      </c>
      <c r="BN444" s="64">
        <f t="shared" si="61"/>
        <v>140.97000000000003</v>
      </c>
      <c r="BO444" s="64">
        <f t="shared" si="62"/>
        <v>0.27777777777777779</v>
      </c>
      <c r="BP444" s="64">
        <f t="shared" si="63"/>
        <v>0.28030303030303039</v>
      </c>
    </row>
    <row r="445" spans="1:68" ht="27" hidden="1" customHeight="1" x14ac:dyDescent="0.25">
      <c r="A445" s="54" t="s">
        <v>690</v>
      </c>
      <c r="B445" s="54" t="s">
        <v>692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108.48484848484847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1.16272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504</v>
      </c>
      <c r="Y447" s="559">
        <f>IFERROR(SUM(Y432:Y445),"0")</f>
        <v>511.44000000000005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136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hidden="1" customHeight="1" x14ac:dyDescent="0.25">
      <c r="A450" s="54" t="s">
        <v>696</v>
      </c>
      <c r="B450" s="54" t="s">
        <v>697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60</v>
      </c>
      <c r="Y457" s="558">
        <f t="shared" si="64"/>
        <v>63.36</v>
      </c>
      <c r="Z457" s="36">
        <f>IFERROR(IF(Y457=0,"",ROUNDUP(Y457/H457,0)*0.01196),"")</f>
        <v>0.14352000000000001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64.090909090909079</v>
      </c>
      <c r="BN457" s="64">
        <f t="shared" si="66"/>
        <v>67.679999999999993</v>
      </c>
      <c r="BO457" s="64">
        <f t="shared" si="67"/>
        <v>0.10926573426573427</v>
      </c>
      <c r="BP457" s="64">
        <f t="shared" si="68"/>
        <v>0.11538461538461539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126</v>
      </c>
      <c r="Y461" s="558">
        <f t="shared" si="64"/>
        <v>129.6</v>
      </c>
      <c r="Z461" s="36">
        <f>IFERROR(IF(Y461=0,"",ROUNDUP(Y461/H461,0)*0.00902),"")</f>
        <v>0.24354000000000001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175.61250000000001</v>
      </c>
      <c r="BN461" s="64">
        <f t="shared" si="66"/>
        <v>180.63</v>
      </c>
      <c r="BO461" s="64">
        <f t="shared" si="67"/>
        <v>0.19886363636363638</v>
      </c>
      <c r="BP461" s="64">
        <f t="shared" si="68"/>
        <v>0.20454545454545456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70.909090909090907</v>
      </c>
      <c r="Y462" s="559">
        <f>IFERROR(Y455/H455,"0")+IFERROR(Y456/H456,"0")+IFERROR(Y457/H457,"0")+IFERROR(Y458/H458,"0")+IFERROR(Y459/H459,"0")+IFERROR(Y460/H460,"0")+IFERROR(Y461/H461,"0")</f>
        <v>74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0.75568000000000002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354</v>
      </c>
      <c r="Y463" s="559">
        <f>IFERROR(SUM(Y455:Y461),"0")</f>
        <v>369.6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716</v>
      </c>
      <c r="B465" s="54" t="s">
        <v>717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719</v>
      </c>
      <c r="B466" s="54" t="s">
        <v>720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725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725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726</v>
      </c>
      <c r="B473" s="54" t="s">
        <v>727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729</v>
      </c>
      <c r="B474" s="54" t="s">
        <v>730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136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740</v>
      </c>
      <c r="B481" s="54" t="s">
        <v>741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744</v>
      </c>
      <c r="B482" s="54" t="s">
        <v>745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747</v>
      </c>
      <c r="B486" s="54" t="s">
        <v>748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750</v>
      </c>
      <c r="B487" s="54" t="s">
        <v>751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1300</v>
      </c>
      <c r="Y491" s="558">
        <f>IFERROR(IF(X491="",0,CEILING((X491/$H491),1)*$H491),"")</f>
        <v>1305</v>
      </c>
      <c r="Z491" s="36">
        <f>IFERROR(IF(Y491=0,"",ROUNDUP(Y491/H491,0)*0.01898),"")</f>
        <v>2.7521</v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1374.9666666666667</v>
      </c>
      <c r="BN491" s="64">
        <f>IFERROR(Y491*I491/H491,"0")</f>
        <v>1380.2550000000001</v>
      </c>
      <c r="BO491" s="64">
        <f>IFERROR(1/J491*(X491/H491),"0")</f>
        <v>2.2569444444444446</v>
      </c>
      <c r="BP491" s="64">
        <f>IFERROR(1/J491*(Y491/H491),"0")</f>
        <v>2.265625</v>
      </c>
    </row>
    <row r="492" spans="1:68" ht="27" hidden="1" customHeight="1" x14ac:dyDescent="0.25">
      <c r="A492" s="54" t="s">
        <v>756</v>
      </c>
      <c r="B492" s="54" t="s">
        <v>757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144.44444444444446</v>
      </c>
      <c r="Y493" s="559">
        <f>IFERROR(Y491/H491,"0")+IFERROR(Y492/H492,"0")</f>
        <v>145</v>
      </c>
      <c r="Z493" s="559">
        <f>IFERROR(IF(Z491="",0,Z491),"0")+IFERROR(IF(Z492="",0,Z492),"0")</f>
        <v>2.7521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1300</v>
      </c>
      <c r="Y494" s="559">
        <f>IFERROR(SUM(Y491:Y492),"0")</f>
        <v>1305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171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758</v>
      </c>
      <c r="B496" s="54" t="s">
        <v>759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761</v>
      </c>
      <c r="B497" s="54" t="s">
        <v>762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764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136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765</v>
      </c>
      <c r="B502" s="54" t="s">
        <v>766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769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17029.099999999999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17217.87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770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18175.948714749491</v>
      </c>
      <c r="Y506" s="559">
        <f>IFERROR(SUM(BN22:BN502),"0")</f>
        <v>18378.060000000001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771</v>
      </c>
      <c r="Q507" s="599"/>
      <c r="R507" s="599"/>
      <c r="S507" s="599"/>
      <c r="T507" s="599"/>
      <c r="U507" s="599"/>
      <c r="V507" s="600"/>
      <c r="W507" s="37" t="s">
        <v>772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773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18950.948714749491</v>
      </c>
      <c r="Y508" s="559">
        <f>GrossWeightTotalR+PalletQtyTotalR*25</f>
        <v>19178.060000000001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774</v>
      </c>
      <c r="Q509" s="599"/>
      <c r="R509" s="599"/>
      <c r="S509" s="599"/>
      <c r="T509" s="599"/>
      <c r="U509" s="599"/>
      <c r="V509" s="600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3800.2563363626577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3834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775</v>
      </c>
      <c r="Q510" s="599"/>
      <c r="R510" s="599"/>
      <c r="S510" s="599"/>
      <c r="T510" s="599"/>
      <c r="U510" s="599"/>
      <c r="V510" s="600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36.049969999999995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9" t="s">
        <v>100</v>
      </c>
      <c r="D512" s="713"/>
      <c r="E512" s="713"/>
      <c r="F512" s="713"/>
      <c r="G512" s="713"/>
      <c r="H512" s="604"/>
      <c r="I512" s="579" t="s">
        <v>257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545</v>
      </c>
      <c r="U512" s="604"/>
      <c r="V512" s="579" t="s">
        <v>600</v>
      </c>
      <c r="W512" s="713"/>
      <c r="X512" s="713"/>
      <c r="Y512" s="604"/>
      <c r="Z512" s="554" t="s">
        <v>656</v>
      </c>
      <c r="AA512" s="579" t="s">
        <v>725</v>
      </c>
      <c r="AB512" s="604"/>
      <c r="AC512" s="52"/>
      <c r="AF512" s="555"/>
    </row>
    <row r="513" spans="1:32" ht="14.25" customHeight="1" thickTop="1" x14ac:dyDescent="0.2">
      <c r="A513" s="588" t="s">
        <v>778</v>
      </c>
      <c r="B513" s="579" t="s">
        <v>63</v>
      </c>
      <c r="C513" s="579" t="s">
        <v>101</v>
      </c>
      <c r="D513" s="579" t="s">
        <v>118</v>
      </c>
      <c r="E513" s="579" t="s">
        <v>178</v>
      </c>
      <c r="F513" s="579" t="s">
        <v>200</v>
      </c>
      <c r="G513" s="579" t="s">
        <v>233</v>
      </c>
      <c r="H513" s="579" t="s">
        <v>100</v>
      </c>
      <c r="I513" s="579" t="s">
        <v>258</v>
      </c>
      <c r="J513" s="579" t="s">
        <v>298</v>
      </c>
      <c r="K513" s="579" t="s">
        <v>359</v>
      </c>
      <c r="L513" s="579" t="s">
        <v>399</v>
      </c>
      <c r="M513" s="579" t="s">
        <v>415</v>
      </c>
      <c r="N513" s="555"/>
      <c r="O513" s="579" t="s">
        <v>429</v>
      </c>
      <c r="P513" s="579" t="s">
        <v>439</v>
      </c>
      <c r="Q513" s="579" t="s">
        <v>446</v>
      </c>
      <c r="R513" s="579" t="s">
        <v>451</v>
      </c>
      <c r="S513" s="579" t="s">
        <v>535</v>
      </c>
      <c r="T513" s="579" t="s">
        <v>546</v>
      </c>
      <c r="U513" s="579" t="s">
        <v>580</v>
      </c>
      <c r="V513" s="579" t="s">
        <v>601</v>
      </c>
      <c r="W513" s="579" t="s">
        <v>633</v>
      </c>
      <c r="X513" s="579" t="s">
        <v>648</v>
      </c>
      <c r="Y513" s="579" t="s">
        <v>652</v>
      </c>
      <c r="Z513" s="579" t="s">
        <v>656</v>
      </c>
      <c r="AA513" s="579" t="s">
        <v>725</v>
      </c>
      <c r="AB513" s="579" t="s">
        <v>764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409.6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628.19999999999993</v>
      </c>
      <c r="E515" s="46">
        <f>IFERROR(Y89*1,"0")+IFERROR(Y90*1,"0")+IFERROR(Y91*1,"0")+IFERROR(Y95*1,"0")+IFERROR(Y96*1,"0")+IFERROR(Y97*1,"0")+IFERROR(Y98*1,"0")+IFERROR(Y99*1,"0")</f>
        <v>1132.2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1336.32</v>
      </c>
      <c r="G515" s="46">
        <f>IFERROR(Y130*1,"0")+IFERROR(Y131*1,"0")+IFERROR(Y135*1,"0")+IFERROR(Y136*1,"0")+IFERROR(Y140*1,"0")+IFERROR(Y141*1,"0")</f>
        <v>111.2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932.40000000000009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2258.6999999999998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288.23999999999995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340.8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898.05</v>
      </c>
      <c r="S515" s="46">
        <f>IFERROR(Y336*1,"0")+IFERROR(Y337*1,"0")+IFERROR(Y338*1,"0")</f>
        <v>1016.4000000000001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5130</v>
      </c>
      <c r="U515" s="46">
        <f>IFERROR(Y369*1,"0")+IFERROR(Y370*1,"0")+IFERROR(Y371*1,"0")+IFERROR(Y375*1,"0")+IFERROR(Y379*1,"0")+IFERROR(Y380*1,"0")+IFERROR(Y384*1,"0")</f>
        <v>168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186.89999999999998</v>
      </c>
      <c r="W515" s="46">
        <f>IFERROR(Y409*1,"0")+IFERROR(Y413*1,"0")+IFERROR(Y414*1,"0")+IFERROR(Y415*1,"0")+IFERROR(Y416*1,"0")</f>
        <v>21.3</v>
      </c>
      <c r="X515" s="46">
        <f>IFERROR(Y421*1,"0")</f>
        <v>20.399999999999999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1034.1600000000001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1305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5,00"/>
        <filter val="1 100,00"/>
        <filter val="1 300,00"/>
        <filter val="1 370,00"/>
        <filter val="10,00"/>
        <filter val="10,50"/>
        <filter val="100,00"/>
        <filter val="105,00"/>
        <filter val="108,48"/>
        <filter val="11,11"/>
        <filter val="12,00"/>
        <filter val="120,00"/>
        <filter val="122,50"/>
        <filter val="126,00"/>
        <filter val="130,00"/>
        <filter val="132,00"/>
        <filter val="135,00"/>
        <filter val="14,00"/>
        <filter val="140,00"/>
        <filter val="141,67"/>
        <filter val="144,44"/>
        <filter val="15,56"/>
        <filter val="150,00"/>
        <filter val="16,67"/>
        <filter val="17 029,10"/>
        <filter val="17,50"/>
        <filter val="170,00"/>
        <filter val="18 175,95"/>
        <filter val="18 950,95"/>
        <filter val="18,00"/>
        <filter val="18,75"/>
        <filter val="180,00"/>
        <filter val="185,50"/>
        <filter val="195,00"/>
        <filter val="197,53"/>
        <filter val="2 200,00"/>
        <filter val="2,56"/>
        <filter val="20,00"/>
        <filter val="20,50"/>
        <filter val="200,00"/>
        <filter val="203,70"/>
        <filter val="210,00"/>
        <filter val="225,00"/>
        <filter val="24,00"/>
        <filter val="240,00"/>
        <filter val="250,00"/>
        <filter val="260,00"/>
        <filter val="263,52"/>
        <filter val="272,00"/>
        <filter val="28,41"/>
        <filter val="280,00"/>
        <filter val="3 800,26"/>
        <filter val="3,33"/>
        <filter val="30,00"/>
        <filter val="30,56"/>
        <filter val="300,00"/>
        <filter val="306,00"/>
        <filter val="307,14"/>
        <filter val="31"/>
        <filter val="320,00"/>
        <filter val="33,33"/>
        <filter val="34,00"/>
        <filter val="340,00"/>
        <filter val="35,00"/>
        <filter val="350,00"/>
        <filter val="354,00"/>
        <filter val="37,07"/>
        <filter val="38,50"/>
        <filter val="4 500,00"/>
        <filter val="4,17"/>
        <filter val="40,00"/>
        <filter val="400,00"/>
        <filter val="405,00"/>
        <filter val="410,00"/>
        <filter val="425,00"/>
        <filter val="440,00"/>
        <filter val="45,50"/>
        <filter val="450,00"/>
        <filter val="483,33"/>
        <filter val="49,00"/>
        <filter val="5,50"/>
        <filter val="50,00"/>
        <filter val="500,00"/>
        <filter val="504,00"/>
        <filter val="51,00"/>
        <filter val="52,01"/>
        <filter val="543,68"/>
        <filter val="55,56"/>
        <filter val="585,00"/>
        <filter val="6,60"/>
        <filter val="6,85"/>
        <filter val="60,00"/>
        <filter val="665,00"/>
        <filter val="68,52"/>
        <filter val="7,00"/>
        <filter val="70,00"/>
        <filter val="70,91"/>
        <filter val="700,00"/>
        <filter val="72,00"/>
        <filter val="735,00"/>
        <filter val="80,00"/>
        <filter val="81,11"/>
        <filter val="83,33"/>
        <filter val="841,00"/>
        <filter val="87,50"/>
        <filter val="870,00"/>
        <filter val="88,33"/>
        <filter val="9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