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1 машина Мелитополь + Владстандарт\"/>
    </mc:Choice>
  </mc:AlternateContent>
  <xr:revisionPtr revIDLastSave="0" documentId="13_ncr:1_{1DFBA2C6-04A1-4D9E-BAB9-BBB233A53C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Y288" i="1"/>
  <c r="X288" i="1"/>
  <c r="Z287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BO266" i="1"/>
  <c r="BM266" i="1"/>
  <c r="Z266" i="1"/>
  <c r="Y266" i="1"/>
  <c r="P266" i="1"/>
  <c r="Y264" i="1"/>
  <c r="X264" i="1"/>
  <c r="Z263" i="1"/>
  <c r="X263" i="1"/>
  <c r="BO262" i="1"/>
  <c r="BM262" i="1"/>
  <c r="Z262" i="1"/>
  <c r="Y262" i="1"/>
  <c r="P262" i="1"/>
  <c r="BP261" i="1"/>
  <c r="BO261" i="1"/>
  <c r="BN261" i="1"/>
  <c r="BM261" i="1"/>
  <c r="Z261" i="1"/>
  <c r="Y261" i="1"/>
  <c r="Y263" i="1" s="1"/>
  <c r="P261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BP255" i="1"/>
  <c r="BO255" i="1"/>
  <c r="BN255" i="1"/>
  <c r="BM255" i="1"/>
  <c r="Z255" i="1"/>
  <c r="Z258" i="1" s="1"/>
  <c r="Y255" i="1"/>
  <c r="Y259" i="1" s="1"/>
  <c r="P255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Z228" i="1" s="1"/>
  <c r="Y226" i="1"/>
  <c r="P226" i="1"/>
  <c r="X223" i="1"/>
  <c r="X222" i="1"/>
  <c r="BO221" i="1"/>
  <c r="BM221" i="1"/>
  <c r="Z221" i="1"/>
  <c r="Y221" i="1"/>
  <c r="P221" i="1"/>
  <c r="BP220" i="1"/>
  <c r="BO220" i="1"/>
  <c r="BN220" i="1"/>
  <c r="BM220" i="1"/>
  <c r="Z220" i="1"/>
  <c r="Z222" i="1" s="1"/>
  <c r="Y220" i="1"/>
  <c r="P220" i="1"/>
  <c r="BO219" i="1"/>
  <c r="BM219" i="1"/>
  <c r="Z219" i="1"/>
  <c r="Y219" i="1"/>
  <c r="P219" i="1"/>
  <c r="Y217" i="1"/>
  <c r="X217" i="1"/>
  <c r="Z216" i="1"/>
  <c r="X216" i="1"/>
  <c r="BO215" i="1"/>
  <c r="BM215" i="1"/>
  <c r="Z215" i="1"/>
  <c r="Y215" i="1"/>
  <c r="P215" i="1"/>
  <c r="X212" i="1"/>
  <c r="Z211" i="1"/>
  <c r="X211" i="1"/>
  <c r="BO210" i="1"/>
  <c r="BM210" i="1"/>
  <c r="Z210" i="1"/>
  <c r="Y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Y199" i="1"/>
  <c r="X199" i="1"/>
  <c r="Z198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BP170" i="1" s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Y165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9" i="1" s="1"/>
  <c r="Y38" i="1"/>
  <c r="Y45" i="1"/>
  <c r="Y293" i="1" s="1"/>
  <c r="Y64" i="1"/>
  <c r="Y70" i="1"/>
  <c r="Y75" i="1"/>
  <c r="Y87" i="1"/>
  <c r="Y96" i="1"/>
  <c r="Y103" i="1"/>
  <c r="Y112" i="1"/>
  <c r="Y116" i="1"/>
  <c r="Y126" i="1"/>
  <c r="Y132" i="1"/>
  <c r="Y137" i="1"/>
  <c r="Y164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90" i="1"/>
  <c r="X291" i="1"/>
  <c r="X293" i="1"/>
  <c r="BN29" i="1"/>
  <c r="Y290" i="1" s="1"/>
  <c r="BN34" i="1"/>
  <c r="BP34" i="1"/>
  <c r="Y291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BN170" i="1"/>
  <c r="Y172" i="1"/>
  <c r="Y176" i="1"/>
  <c r="BP175" i="1"/>
  <c r="BN175" i="1"/>
  <c r="Y189" i="1"/>
  <c r="Y190" i="1"/>
  <c r="Y198" i="1"/>
  <c r="BP193" i="1"/>
  <c r="BN193" i="1"/>
  <c r="BP195" i="1"/>
  <c r="BN195" i="1"/>
  <c r="BP197" i="1"/>
  <c r="BN197" i="1"/>
  <c r="Z206" i="1"/>
  <c r="Z294" i="1" s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C302" i="1" l="1"/>
  <c r="Y292" i="1"/>
  <c r="A302" i="1"/>
  <c r="X292" i="1"/>
  <c r="B302" i="1"/>
</calcChain>
</file>

<file path=xl/sharedStrings.xml><?xml version="1.0" encoding="utf-8"?>
<sst xmlns="http://schemas.openxmlformats.org/spreadsheetml/2006/main" count="1338" uniqueCount="435">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</sst>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topLeftCell="A276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36" t="s">
        <v>0</v>
      </c>
      <c r="E1" s="310"/>
      <c r="F1" s="310"/>
      <c r="G1" s="12" t="s">
        <v>1</v>
      </c>
      <c r="H1" s="336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62" t="s">
        <v>7</v>
      </c>
      <c r="B5" s="363"/>
      <c r="C5" s="364"/>
      <c r="D5" s="338"/>
      <c r="E5" s="339"/>
      <c r="F5" s="462" t="s">
        <v>8</v>
      </c>
      <c r="G5" s="364"/>
      <c r="H5" s="338"/>
      <c r="I5" s="429"/>
      <c r="J5" s="429"/>
      <c r="K5" s="429"/>
      <c r="L5" s="429"/>
      <c r="M5" s="339"/>
      <c r="N5" s="61"/>
      <c r="P5" s="24" t="s">
        <v>9</v>
      </c>
      <c r="Q5" s="471">
        <v>45894</v>
      </c>
      <c r="R5" s="360"/>
      <c r="T5" s="394" t="s">
        <v>10</v>
      </c>
      <c r="U5" s="335"/>
      <c r="V5" s="395" t="s">
        <v>11</v>
      </c>
      <c r="W5" s="360"/>
      <c r="AB5" s="51"/>
      <c r="AC5" s="51"/>
      <c r="AD5" s="51"/>
      <c r="AE5" s="51"/>
    </row>
    <row r="6" spans="1:32" s="278" customFormat="1" ht="24" customHeight="1" x14ac:dyDescent="0.2">
      <c r="A6" s="362" t="s">
        <v>12</v>
      </c>
      <c r="B6" s="363"/>
      <c r="C6" s="364"/>
      <c r="D6" s="430" t="s">
        <v>13</v>
      </c>
      <c r="E6" s="431"/>
      <c r="F6" s="431"/>
      <c r="G6" s="431"/>
      <c r="H6" s="431"/>
      <c r="I6" s="431"/>
      <c r="J6" s="431"/>
      <c r="K6" s="431"/>
      <c r="L6" s="431"/>
      <c r="M6" s="360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398" t="s">
        <v>15</v>
      </c>
      <c r="U6" s="335"/>
      <c r="V6" s="416" t="s">
        <v>16</v>
      </c>
      <c r="W6" s="319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302"/>
      <c r="U7" s="335"/>
      <c r="V7" s="417"/>
      <c r="W7" s="418"/>
      <c r="AB7" s="51"/>
      <c r="AC7" s="51"/>
      <c r="AD7" s="51"/>
      <c r="AE7" s="51"/>
    </row>
    <row r="8" spans="1:32" s="278" customFormat="1" ht="25.5" customHeight="1" x14ac:dyDescent="0.2">
      <c r="A8" s="478" t="s">
        <v>17</v>
      </c>
      <c r="B8" s="299"/>
      <c r="C8" s="300"/>
      <c r="D8" s="328"/>
      <c r="E8" s="329"/>
      <c r="F8" s="329"/>
      <c r="G8" s="329"/>
      <c r="H8" s="329"/>
      <c r="I8" s="329"/>
      <c r="J8" s="329"/>
      <c r="K8" s="329"/>
      <c r="L8" s="329"/>
      <c r="M8" s="330"/>
      <c r="N8" s="64"/>
      <c r="P8" s="24" t="s">
        <v>18</v>
      </c>
      <c r="Q8" s="367">
        <v>0.41666666666666669</v>
      </c>
      <c r="R8" s="323"/>
      <c r="T8" s="302"/>
      <c r="U8" s="335"/>
      <c r="V8" s="417"/>
      <c r="W8" s="418"/>
      <c r="AB8" s="51"/>
      <c r="AC8" s="51"/>
      <c r="AD8" s="51"/>
      <c r="AE8" s="51"/>
    </row>
    <row r="9" spans="1:32" s="278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4"/>
      <c r="E9" s="304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6"/>
      <c r="P9" s="26" t="s">
        <v>19</v>
      </c>
      <c r="Q9" s="357"/>
      <c r="R9" s="358"/>
      <c r="T9" s="302"/>
      <c r="U9" s="335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4"/>
      <c r="E10" s="304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2" t="str">
        <f>IFERROR(VLOOKUP($D$10,Proxy,2,FALSE),"")</f>
        <v/>
      </c>
      <c r="I10" s="302"/>
      <c r="J10" s="302"/>
      <c r="K10" s="302"/>
      <c r="L10" s="302"/>
      <c r="M10" s="302"/>
      <c r="N10" s="277"/>
      <c r="P10" s="26" t="s">
        <v>20</v>
      </c>
      <c r="Q10" s="399"/>
      <c r="R10" s="400"/>
      <c r="U10" s="24" t="s">
        <v>21</v>
      </c>
      <c r="V10" s="318" t="s">
        <v>22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9"/>
      <c r="R11" s="360"/>
      <c r="U11" s="24" t="s">
        <v>25</v>
      </c>
      <c r="V11" s="443" t="s">
        <v>26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91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67"/>
      <c r="R12" s="323"/>
      <c r="S12" s="23"/>
      <c r="U12" s="24"/>
      <c r="V12" s="310"/>
      <c r="W12" s="302"/>
      <c r="AB12" s="51"/>
      <c r="AC12" s="51"/>
      <c r="AD12" s="51"/>
      <c r="AE12" s="51"/>
    </row>
    <row r="13" spans="1:32" s="278" customFormat="1" ht="23.25" customHeight="1" x14ac:dyDescent="0.2">
      <c r="A13" s="391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3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91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2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0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1"/>
      <c r="Q16" s="381"/>
      <c r="R16" s="381"/>
      <c r="S16" s="381"/>
      <c r="T16" s="3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6" t="s">
        <v>34</v>
      </c>
      <c r="B17" s="316" t="s">
        <v>35</v>
      </c>
      <c r="C17" s="372" t="s">
        <v>36</v>
      </c>
      <c r="D17" s="316" t="s">
        <v>37</v>
      </c>
      <c r="E17" s="348"/>
      <c r="F17" s="316" t="s">
        <v>38</v>
      </c>
      <c r="G17" s="316" t="s">
        <v>39</v>
      </c>
      <c r="H17" s="316" t="s">
        <v>40</v>
      </c>
      <c r="I17" s="316" t="s">
        <v>41</v>
      </c>
      <c r="J17" s="316" t="s">
        <v>42</v>
      </c>
      <c r="K17" s="316" t="s">
        <v>43</v>
      </c>
      <c r="L17" s="316" t="s">
        <v>44</v>
      </c>
      <c r="M17" s="316" t="s">
        <v>45</v>
      </c>
      <c r="N17" s="316" t="s">
        <v>46</v>
      </c>
      <c r="O17" s="316" t="s">
        <v>47</v>
      </c>
      <c r="P17" s="316" t="s">
        <v>48</v>
      </c>
      <c r="Q17" s="347"/>
      <c r="R17" s="347"/>
      <c r="S17" s="347"/>
      <c r="T17" s="348"/>
      <c r="U17" s="475" t="s">
        <v>49</v>
      </c>
      <c r="V17" s="364"/>
      <c r="W17" s="316" t="s">
        <v>50</v>
      </c>
      <c r="X17" s="316" t="s">
        <v>51</v>
      </c>
      <c r="Y17" s="476" t="s">
        <v>52</v>
      </c>
      <c r="Z17" s="427" t="s">
        <v>53</v>
      </c>
      <c r="AA17" s="410" t="s">
        <v>54</v>
      </c>
      <c r="AB17" s="410" t="s">
        <v>55</v>
      </c>
      <c r="AC17" s="410" t="s">
        <v>56</v>
      </c>
      <c r="AD17" s="410" t="s">
        <v>57</v>
      </c>
      <c r="AE17" s="457"/>
      <c r="AF17" s="458"/>
      <c r="AG17" s="69"/>
      <c r="BD17" s="68" t="s">
        <v>58</v>
      </c>
    </row>
    <row r="18" spans="1:68" ht="14.25" customHeight="1" x14ac:dyDescent="0.2">
      <c r="A18" s="317"/>
      <c r="B18" s="317"/>
      <c r="C18" s="317"/>
      <c r="D18" s="349"/>
      <c r="E18" s="351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49"/>
      <c r="Q18" s="350"/>
      <c r="R18" s="350"/>
      <c r="S18" s="350"/>
      <c r="T18" s="351"/>
      <c r="U18" s="70" t="s">
        <v>59</v>
      </c>
      <c r="V18" s="70" t="s">
        <v>60</v>
      </c>
      <c r="W18" s="317"/>
      <c r="X18" s="317"/>
      <c r="Y18" s="477"/>
      <c r="Z18" s="428"/>
      <c r="AA18" s="411"/>
      <c r="AB18" s="411"/>
      <c r="AC18" s="411"/>
      <c r="AD18" s="459"/>
      <c r="AE18" s="460"/>
      <c r="AF18" s="461"/>
      <c r="AG18" s="69"/>
      <c r="BD18" s="68"/>
    </row>
    <row r="19" spans="1:68" ht="27.75" customHeight="1" x14ac:dyDescent="0.2">
      <c r="A19" s="343" t="s">
        <v>61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customHeight="1" x14ac:dyDescent="0.25">
      <c r="A20" s="314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79"/>
      <c r="AB20" s="279"/>
      <c r="AC20" s="279"/>
    </row>
    <row r="21" spans="1:68" ht="14.25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0"/>
      <c r="AB21" s="280"/>
      <c r="AC21" s="280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71</v>
      </c>
      <c r="Q23" s="299"/>
      <c r="R23" s="299"/>
      <c r="S23" s="299"/>
      <c r="T23" s="299"/>
      <c r="U23" s="299"/>
      <c r="V23" s="300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71</v>
      </c>
      <c r="Q24" s="299"/>
      <c r="R24" s="299"/>
      <c r="S24" s="299"/>
      <c r="T24" s="299"/>
      <c r="U24" s="299"/>
      <c r="V24" s="300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customHeight="1" x14ac:dyDescent="0.2">
      <c r="A25" s="343" t="s">
        <v>73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customHeight="1" x14ac:dyDescent="0.25">
      <c r="A26" s="314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79"/>
      <c r="AB26" s="279"/>
      <c r="AC26" s="279"/>
    </row>
    <row r="27" spans="1:68" ht="14.25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68</v>
      </c>
      <c r="X28" s="284">
        <v>182</v>
      </c>
      <c r="Y28" s="285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2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68</v>
      </c>
      <c r="X29" s="284">
        <v>56</v>
      </c>
      <c r="Y29" s="28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71</v>
      </c>
      <c r="Q30" s="299"/>
      <c r="R30" s="299"/>
      <c r="S30" s="299"/>
      <c r="T30" s="299"/>
      <c r="U30" s="299"/>
      <c r="V30" s="300"/>
      <c r="W30" s="37" t="s">
        <v>68</v>
      </c>
      <c r="X30" s="286">
        <f>IFERROR(SUM(X28:X29),"0")</f>
        <v>238</v>
      </c>
      <c r="Y30" s="286">
        <f>IFERROR(SUM(Y28:Y29),"0")</f>
        <v>238</v>
      </c>
      <c r="Z30" s="286">
        <f>IFERROR(IF(Z28="",0,Z28),"0")+IFERROR(IF(Z29="",0,Z29),"0")</f>
        <v>2.2395800000000001</v>
      </c>
      <c r="AA30" s="287"/>
      <c r="AB30" s="287"/>
      <c r="AC30" s="28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71</v>
      </c>
      <c r="Q31" s="299"/>
      <c r="R31" s="299"/>
      <c r="S31" s="299"/>
      <c r="T31" s="299"/>
      <c r="U31" s="299"/>
      <c r="V31" s="300"/>
      <c r="W31" s="37" t="s">
        <v>72</v>
      </c>
      <c r="X31" s="286">
        <f>IFERROR(SUMPRODUCT(X28:X29*H28:H29),"0")</f>
        <v>357</v>
      </c>
      <c r="Y31" s="286">
        <f>IFERROR(SUMPRODUCT(Y28:Y29*H28:H29),"0")</f>
        <v>357</v>
      </c>
      <c r="Z31" s="37"/>
      <c r="AA31" s="287"/>
      <c r="AB31" s="287"/>
      <c r="AC31" s="287"/>
    </row>
    <row r="32" spans="1:68" ht="16.5" customHeight="1" x14ac:dyDescent="0.25">
      <c r="A32" s="314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79"/>
      <c r="AB32" s="279"/>
      <c r="AC32" s="279"/>
    </row>
    <row r="33" spans="1:68" ht="14.25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68</v>
      </c>
      <c r="X34" s="284">
        <v>12</v>
      </c>
      <c r="Y34" s="28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3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68</v>
      </c>
      <c r="X35" s="284">
        <v>12</v>
      </c>
      <c r="Y35" s="28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4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68</v>
      </c>
      <c r="X36" s="284">
        <v>12</v>
      </c>
      <c r="Y36" s="28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71</v>
      </c>
      <c r="Q37" s="299"/>
      <c r="R37" s="299"/>
      <c r="S37" s="299"/>
      <c r="T37" s="299"/>
      <c r="U37" s="299"/>
      <c r="V37" s="300"/>
      <c r="W37" s="37" t="s">
        <v>68</v>
      </c>
      <c r="X37" s="286">
        <f>IFERROR(SUM(X34:X36),"0")</f>
        <v>36</v>
      </c>
      <c r="Y37" s="286">
        <f>IFERROR(SUM(Y34:Y36),"0")</f>
        <v>36</v>
      </c>
      <c r="Z37" s="286">
        <f>IFERROR(IF(Z34="",0,Z34),"0")+IFERROR(IF(Z35="",0,Z35),"0")+IFERROR(IF(Z36="",0,Z36),"0")</f>
        <v>0.55800000000000005</v>
      </c>
      <c r="AA37" s="287"/>
      <c r="AB37" s="287"/>
      <c r="AC37" s="287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71</v>
      </c>
      <c r="Q38" s="299"/>
      <c r="R38" s="299"/>
      <c r="S38" s="299"/>
      <c r="T38" s="299"/>
      <c r="U38" s="299"/>
      <c r="V38" s="300"/>
      <c r="W38" s="37" t="s">
        <v>72</v>
      </c>
      <c r="X38" s="286">
        <f>IFERROR(SUMPRODUCT(X34:X36*H34:H36),"0")</f>
        <v>201.59999999999997</v>
      </c>
      <c r="Y38" s="286">
        <f>IFERROR(SUMPRODUCT(Y34:Y36*H34:H36),"0")</f>
        <v>201.59999999999997</v>
      </c>
      <c r="Z38" s="37"/>
      <c r="AA38" s="287"/>
      <c r="AB38" s="287"/>
      <c r="AC38" s="287"/>
    </row>
    <row r="39" spans="1:68" ht="16.5" customHeight="1" x14ac:dyDescent="0.25">
      <c r="A39" s="314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79"/>
      <c r="AB39" s="279"/>
      <c r="AC39" s="279"/>
    </row>
    <row r="40" spans="1:68" ht="14.25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68</v>
      </c>
      <c r="X41" s="284">
        <v>0</v>
      </c>
      <c r="Y41" s="285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68</v>
      </c>
      <c r="X42" s="284">
        <v>0</v>
      </c>
      <c r="Y42" s="285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68</v>
      </c>
      <c r="X44" s="284">
        <v>0</v>
      </c>
      <c r="Y44" s="285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71</v>
      </c>
      <c r="Q45" s="299"/>
      <c r="R45" s="299"/>
      <c r="S45" s="299"/>
      <c r="T45" s="299"/>
      <c r="U45" s="299"/>
      <c r="V45" s="300"/>
      <c r="W45" s="37" t="s">
        <v>68</v>
      </c>
      <c r="X45" s="286">
        <f>IFERROR(SUM(X41:X44),"0")</f>
        <v>0</v>
      </c>
      <c r="Y45" s="286">
        <f>IFERROR(SUM(Y41:Y44),"0")</f>
        <v>0</v>
      </c>
      <c r="Z45" s="286">
        <f>IFERROR(IF(Z41="",0,Z41),"0")+IFERROR(IF(Z42="",0,Z42),"0")+IFERROR(IF(Z43="",0,Z43),"0")+IFERROR(IF(Z44="",0,Z44),"0")</f>
        <v>0</v>
      </c>
      <c r="AA45" s="287"/>
      <c r="AB45" s="287"/>
      <c r="AC45" s="287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71</v>
      </c>
      <c r="Q46" s="299"/>
      <c r="R46" s="299"/>
      <c r="S46" s="299"/>
      <c r="T46" s="299"/>
      <c r="U46" s="299"/>
      <c r="V46" s="300"/>
      <c r="W46" s="37" t="s">
        <v>72</v>
      </c>
      <c r="X46" s="286">
        <f>IFERROR(SUMPRODUCT(X41:X44*H41:H44),"0")</f>
        <v>0</v>
      </c>
      <c r="Y46" s="286">
        <f>IFERROR(SUMPRODUCT(Y41:Y44*H41:H44),"0")</f>
        <v>0</v>
      </c>
      <c r="Z46" s="37"/>
      <c r="AA46" s="287"/>
      <c r="AB46" s="287"/>
      <c r="AC46" s="287"/>
    </row>
    <row r="47" spans="1:68" ht="16.5" customHeight="1" x14ac:dyDescent="0.25">
      <c r="A47" s="314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79"/>
      <c r="AB47" s="279"/>
      <c r="AC47" s="279"/>
    </row>
    <row r="48" spans="1:68" ht="14.25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0"/>
      <c r="AB48" s="280"/>
      <c r="AC48" s="280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4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71</v>
      </c>
      <c r="Q50" s="299"/>
      <c r="R50" s="299"/>
      <c r="S50" s="299"/>
      <c r="T50" s="299"/>
      <c r="U50" s="299"/>
      <c r="V50" s="300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71</v>
      </c>
      <c r="Q51" s="299"/>
      <c r="R51" s="299"/>
      <c r="S51" s="299"/>
      <c r="T51" s="299"/>
      <c r="U51" s="299"/>
      <c r="V51" s="300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0"/>
      <c r="AB52" s="280"/>
      <c r="AC52" s="280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71</v>
      </c>
      <c r="Q54" s="299"/>
      <c r="R54" s="299"/>
      <c r="S54" s="299"/>
      <c r="T54" s="299"/>
      <c r="U54" s="299"/>
      <c r="V54" s="300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71</v>
      </c>
      <c r="Q55" s="299"/>
      <c r="R55" s="299"/>
      <c r="S55" s="299"/>
      <c r="T55" s="299"/>
      <c r="U55" s="299"/>
      <c r="V55" s="300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0"/>
      <c r="AB56" s="280"/>
      <c r="AC56" s="280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71</v>
      </c>
      <c r="Q58" s="299"/>
      <c r="R58" s="299"/>
      <c r="S58" s="299"/>
      <c r="T58" s="299"/>
      <c r="U58" s="299"/>
      <c r="V58" s="300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71</v>
      </c>
      <c r="Q59" s="299"/>
      <c r="R59" s="299"/>
      <c r="S59" s="299"/>
      <c r="T59" s="299"/>
      <c r="U59" s="299"/>
      <c r="V59" s="300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0"/>
      <c r="AB60" s="280"/>
      <c r="AC60" s="280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71</v>
      </c>
      <c r="Q63" s="299"/>
      <c r="R63" s="299"/>
      <c r="S63" s="299"/>
      <c r="T63" s="299"/>
      <c r="U63" s="299"/>
      <c r="V63" s="300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71</v>
      </c>
      <c r="Q64" s="299"/>
      <c r="R64" s="299"/>
      <c r="S64" s="299"/>
      <c r="T64" s="299"/>
      <c r="U64" s="299"/>
      <c r="V64" s="300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0"/>
      <c r="AB65" s="280"/>
      <c r="AC65" s="280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71</v>
      </c>
      <c r="Q69" s="299"/>
      <c r="R69" s="299"/>
      <c r="S69" s="299"/>
      <c r="T69" s="299"/>
      <c r="U69" s="299"/>
      <c r="V69" s="300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71</v>
      </c>
      <c r="Q70" s="299"/>
      <c r="R70" s="299"/>
      <c r="S70" s="299"/>
      <c r="T70" s="299"/>
      <c r="U70" s="299"/>
      <c r="V70" s="300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customHeight="1" x14ac:dyDescent="0.25">
      <c r="A71" s="314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79"/>
      <c r="AB71" s="279"/>
      <c r="AC71" s="279"/>
    </row>
    <row r="72" spans="1:68" ht="14.25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0"/>
      <c r="AB72" s="280"/>
      <c r="AC72" s="280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68</v>
      </c>
      <c r="X74" s="284">
        <v>0</v>
      </c>
      <c r="Y74" s="28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71</v>
      </c>
      <c r="Q75" s="299"/>
      <c r="R75" s="299"/>
      <c r="S75" s="299"/>
      <c r="T75" s="299"/>
      <c r="U75" s="299"/>
      <c r="V75" s="300"/>
      <c r="W75" s="37" t="s">
        <v>68</v>
      </c>
      <c r="X75" s="286">
        <f>IFERROR(SUM(X73:X74),"0")</f>
        <v>0</v>
      </c>
      <c r="Y75" s="286">
        <f>IFERROR(SUM(Y73:Y74),"0")</f>
        <v>0</v>
      </c>
      <c r="Z75" s="286">
        <f>IFERROR(IF(Z73="",0,Z73),"0")+IFERROR(IF(Z74="",0,Z74),"0")</f>
        <v>0</v>
      </c>
      <c r="AA75" s="287"/>
      <c r="AB75" s="287"/>
      <c r="AC75" s="287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71</v>
      </c>
      <c r="Q76" s="299"/>
      <c r="R76" s="299"/>
      <c r="S76" s="299"/>
      <c r="T76" s="299"/>
      <c r="U76" s="299"/>
      <c r="V76" s="300"/>
      <c r="W76" s="37" t="s">
        <v>72</v>
      </c>
      <c r="X76" s="286">
        <f>IFERROR(SUMPRODUCT(X73:X74*H73:H74),"0")</f>
        <v>0</v>
      </c>
      <c r="Y76" s="286">
        <f>IFERROR(SUMPRODUCT(Y73:Y74*H73:H74),"0")</f>
        <v>0</v>
      </c>
      <c r="Z76" s="37"/>
      <c r="AA76" s="287"/>
      <c r="AB76" s="287"/>
      <c r="AC76" s="287"/>
    </row>
    <row r="77" spans="1:68" ht="16.5" customHeight="1" x14ac:dyDescent="0.25">
      <c r="A77" s="314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79"/>
      <c r="AB77" s="279"/>
      <c r="AC77" s="279"/>
    </row>
    <row r="78" spans="1:68" ht="14.25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68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06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7"/>
      <c r="P80" s="298" t="s">
        <v>71</v>
      </c>
      <c r="Q80" s="299"/>
      <c r="R80" s="299"/>
      <c r="S80" s="299"/>
      <c r="T80" s="299"/>
      <c r="U80" s="299"/>
      <c r="V80" s="300"/>
      <c r="W80" s="37" t="s">
        <v>68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x14ac:dyDescent="0.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71</v>
      </c>
      <c r="Q81" s="299"/>
      <c r="R81" s="299"/>
      <c r="S81" s="299"/>
      <c r="T81" s="299"/>
      <c r="U81" s="299"/>
      <c r="V81" s="300"/>
      <c r="W81" s="37" t="s">
        <v>72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customHeight="1" x14ac:dyDescent="0.25">
      <c r="A82" s="314" t="s">
        <v>140</v>
      </c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279"/>
      <c r="AB82" s="279"/>
      <c r="AC82" s="279"/>
    </row>
    <row r="83" spans="1:68" ht="14.25" customHeight="1" x14ac:dyDescent="0.25">
      <c r="A83" s="301" t="s">
        <v>141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4">
        <v>4607111034120</v>
      </c>
      <c r="E84" s="295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68</v>
      </c>
      <c r="X84" s="284">
        <v>112</v>
      </c>
      <c r="Y84" s="285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4">
        <v>4607111034137</v>
      </c>
      <c r="E85" s="295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68</v>
      </c>
      <c r="X85" s="284">
        <v>112</v>
      </c>
      <c r="Y85" s="285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x14ac:dyDescent="0.2">
      <c r="A86" s="306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7"/>
      <c r="P86" s="298" t="s">
        <v>71</v>
      </c>
      <c r="Q86" s="299"/>
      <c r="R86" s="299"/>
      <c r="S86" s="299"/>
      <c r="T86" s="299"/>
      <c r="U86" s="299"/>
      <c r="V86" s="300"/>
      <c r="W86" s="37" t="s">
        <v>68</v>
      </c>
      <c r="X86" s="286">
        <f>IFERROR(SUM(X84:X85),"0")</f>
        <v>224</v>
      </c>
      <c r="Y86" s="286">
        <f>IFERROR(SUM(Y84:Y85),"0")</f>
        <v>224</v>
      </c>
      <c r="Z86" s="286">
        <f>IFERROR(IF(Z84="",0,Z84),"0")+IFERROR(IF(Z85="",0,Z85),"0")</f>
        <v>4.0051199999999998</v>
      </c>
      <c r="AA86" s="287"/>
      <c r="AB86" s="287"/>
      <c r="AC86" s="287"/>
    </row>
    <row r="87" spans="1:68" x14ac:dyDescent="0.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71</v>
      </c>
      <c r="Q87" s="299"/>
      <c r="R87" s="299"/>
      <c r="S87" s="299"/>
      <c r="T87" s="299"/>
      <c r="U87" s="299"/>
      <c r="V87" s="300"/>
      <c r="W87" s="37" t="s">
        <v>72</v>
      </c>
      <c r="X87" s="286">
        <f>IFERROR(SUMPRODUCT(X84:X85*H84:H85),"0")</f>
        <v>806.4</v>
      </c>
      <c r="Y87" s="286">
        <f>IFERROR(SUMPRODUCT(Y84:Y85*H84:H85),"0")</f>
        <v>806.4</v>
      </c>
      <c r="Z87" s="37"/>
      <c r="AA87" s="287"/>
      <c r="AB87" s="287"/>
      <c r="AC87" s="287"/>
    </row>
    <row r="88" spans="1:68" ht="16.5" customHeight="1" x14ac:dyDescent="0.25">
      <c r="A88" s="314" t="s">
        <v>148</v>
      </c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279"/>
      <c r="AB88" s="279"/>
      <c r="AC88" s="279"/>
    </row>
    <row r="89" spans="1:68" ht="14.25" customHeight="1" x14ac:dyDescent="0.25">
      <c r="A89" s="301" t="s">
        <v>121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4">
        <v>4620207491027</v>
      </c>
      <c r="E90" s="295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68</v>
      </c>
      <c r="X90" s="284">
        <v>28</v>
      </c>
      <c r="Y90" s="28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4">
        <v>4620207491003</v>
      </c>
      <c r="E91" s="295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68</v>
      </c>
      <c r="X91" s="284">
        <v>140</v>
      </c>
      <c r="Y91" s="285">
        <f t="shared" si="0"/>
        <v>140</v>
      </c>
      <c r="Z91" s="36">
        <f t="shared" si="1"/>
        <v>2.5032000000000001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501.70400000000001</v>
      </c>
      <c r="BN91" s="67">
        <f t="shared" si="3"/>
        <v>501.70400000000001</v>
      </c>
      <c r="BO91" s="67">
        <f t="shared" si="4"/>
        <v>2</v>
      </c>
      <c r="BP91" s="67">
        <f t="shared" si="5"/>
        <v>2</v>
      </c>
    </row>
    <row r="92" spans="1:68" ht="27" customHeight="1" x14ac:dyDescent="0.25">
      <c r="A92" s="54" t="s">
        <v>153</v>
      </c>
      <c r="B92" s="54" t="s">
        <v>154</v>
      </c>
      <c r="C92" s="31">
        <v>4301135768</v>
      </c>
      <c r="D92" s="294">
        <v>4620207491034</v>
      </c>
      <c r="E92" s="295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2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4">
        <v>4620207491010</v>
      </c>
      <c r="E93" s="295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68</v>
      </c>
      <c r="X93" s="284">
        <v>154</v>
      </c>
      <c r="Y93" s="285">
        <f t="shared" si="0"/>
        <v>154</v>
      </c>
      <c r="Z93" s="36">
        <f t="shared" si="1"/>
        <v>2.75352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551.87440000000004</v>
      </c>
      <c r="BN93" s="67">
        <f t="shared" si="3"/>
        <v>551.87440000000004</v>
      </c>
      <c r="BO93" s="67">
        <f t="shared" si="4"/>
        <v>2.2000000000000002</v>
      </c>
      <c r="BP93" s="67">
        <f t="shared" si="5"/>
        <v>2.2000000000000002</v>
      </c>
    </row>
    <row r="94" spans="1:68" ht="27" customHeight="1" x14ac:dyDescent="0.25">
      <c r="A94" s="54" t="s">
        <v>158</v>
      </c>
      <c r="B94" s="54" t="s">
        <v>159</v>
      </c>
      <c r="C94" s="31">
        <v>4301135571</v>
      </c>
      <c r="D94" s="294">
        <v>4607111035028</v>
      </c>
      <c r="E94" s="295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2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4">
        <v>4607111036407</v>
      </c>
      <c r="E95" s="295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68</v>
      </c>
      <c r="X95" s="284">
        <v>28</v>
      </c>
      <c r="Y95" s="285">
        <f t="shared" si="0"/>
        <v>28</v>
      </c>
      <c r="Z95" s="36">
        <f t="shared" si="1"/>
        <v>0.50063999999999997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306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7"/>
      <c r="P96" s="298" t="s">
        <v>71</v>
      </c>
      <c r="Q96" s="299"/>
      <c r="R96" s="299"/>
      <c r="S96" s="299"/>
      <c r="T96" s="299"/>
      <c r="U96" s="299"/>
      <c r="V96" s="300"/>
      <c r="W96" s="37" t="s">
        <v>68</v>
      </c>
      <c r="X96" s="286">
        <f>IFERROR(SUM(X90:X95),"0")</f>
        <v>350</v>
      </c>
      <c r="Y96" s="286">
        <f>IFERROR(SUM(Y90:Y95),"0")</f>
        <v>350</v>
      </c>
      <c r="Z96" s="286">
        <f>IFERROR(IF(Z90="",0,Z90),"0")+IFERROR(IF(Z91="",0,Z91),"0")+IFERROR(IF(Z92="",0,Z92),"0")+IFERROR(IF(Z93="",0,Z93),"0")+IFERROR(IF(Z94="",0,Z94),"0")+IFERROR(IF(Z95="",0,Z95),"0")</f>
        <v>6.258</v>
      </c>
      <c r="AA96" s="287"/>
      <c r="AB96" s="287"/>
      <c r="AC96" s="287"/>
    </row>
    <row r="97" spans="1:68" x14ac:dyDescent="0.2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71</v>
      </c>
      <c r="Q97" s="299"/>
      <c r="R97" s="299"/>
      <c r="S97" s="299"/>
      <c r="T97" s="299"/>
      <c r="U97" s="299"/>
      <c r="V97" s="300"/>
      <c r="W97" s="37" t="s">
        <v>72</v>
      </c>
      <c r="X97" s="286">
        <f>IFERROR(SUMPRODUCT(X90:X95*H90:H95),"0")</f>
        <v>1044.9599999999998</v>
      </c>
      <c r="Y97" s="286">
        <f>IFERROR(SUMPRODUCT(Y90:Y95*H90:H95),"0")</f>
        <v>1044.9599999999998</v>
      </c>
      <c r="Z97" s="37"/>
      <c r="AA97" s="287"/>
      <c r="AB97" s="287"/>
      <c r="AC97" s="287"/>
    </row>
    <row r="98" spans="1:68" ht="16.5" customHeight="1" x14ac:dyDescent="0.25">
      <c r="A98" s="314" t="s">
        <v>163</v>
      </c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279"/>
      <c r="AB98" s="279"/>
      <c r="AC98" s="279"/>
    </row>
    <row r="99" spans="1:68" ht="14.25" customHeight="1" x14ac:dyDescent="0.25">
      <c r="A99" s="301" t="s">
        <v>115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4">
        <v>4607025784012</v>
      </c>
      <c r="E100" s="295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68</v>
      </c>
      <c r="X100" s="284">
        <v>0</v>
      </c>
      <c r="Y100" s="28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4301136079</v>
      </c>
      <c r="D101" s="294">
        <v>4607025784319</v>
      </c>
      <c r="E101" s="295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71</v>
      </c>
      <c r="Q102" s="299"/>
      <c r="R102" s="299"/>
      <c r="S102" s="299"/>
      <c r="T102" s="299"/>
      <c r="U102" s="299"/>
      <c r="V102" s="300"/>
      <c r="W102" s="37" t="s">
        <v>68</v>
      </c>
      <c r="X102" s="286">
        <f>IFERROR(SUM(X100:X101),"0")</f>
        <v>0</v>
      </c>
      <c r="Y102" s="286">
        <f>IFERROR(SUM(Y100:Y101),"0")</f>
        <v>0</v>
      </c>
      <c r="Z102" s="286">
        <f>IFERROR(IF(Z100="",0,Z100),"0")+IFERROR(IF(Z101="",0,Z101),"0")</f>
        <v>0</v>
      </c>
      <c r="AA102" s="287"/>
      <c r="AB102" s="287"/>
      <c r="AC102" s="287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71</v>
      </c>
      <c r="Q103" s="299"/>
      <c r="R103" s="299"/>
      <c r="S103" s="299"/>
      <c r="T103" s="299"/>
      <c r="U103" s="299"/>
      <c r="V103" s="300"/>
      <c r="W103" s="37" t="s">
        <v>72</v>
      </c>
      <c r="X103" s="286">
        <f>IFERROR(SUMPRODUCT(X100:X101*H100:H101),"0")</f>
        <v>0</v>
      </c>
      <c r="Y103" s="286">
        <f>IFERROR(SUMPRODUCT(Y100:Y101*H100:H101),"0")</f>
        <v>0</v>
      </c>
      <c r="Z103" s="37"/>
      <c r="AA103" s="287"/>
      <c r="AB103" s="287"/>
      <c r="AC103" s="287"/>
    </row>
    <row r="104" spans="1:68" ht="16.5" customHeight="1" x14ac:dyDescent="0.25">
      <c r="A104" s="314" t="s">
        <v>169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79"/>
      <c r="AB104" s="279"/>
      <c r="AC104" s="279"/>
    </row>
    <row r="105" spans="1:68" ht="14.25" customHeight="1" x14ac:dyDescent="0.25">
      <c r="A105" s="301" t="s">
        <v>62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0"/>
      <c r="AB105" s="280"/>
      <c r="AC105" s="280"/>
    </row>
    <row r="106" spans="1:68" ht="27" customHeight="1" x14ac:dyDescent="0.25">
      <c r="A106" s="54" t="s">
        <v>170</v>
      </c>
      <c r="B106" s="54" t="s">
        <v>171</v>
      </c>
      <c r="C106" s="31">
        <v>4301071074</v>
      </c>
      <c r="D106" s="294">
        <v>4620207491157</v>
      </c>
      <c r="E106" s="295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173</v>
      </c>
      <c r="B107" s="54" t="s">
        <v>174</v>
      </c>
      <c r="C107" s="31">
        <v>4301071051</v>
      </c>
      <c r="D107" s="294">
        <v>4607111039262</v>
      </c>
      <c r="E107" s="295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68</v>
      </c>
      <c r="X107" s="284">
        <v>24</v>
      </c>
      <c r="Y107" s="285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4">
        <v>4607111039248</v>
      </c>
      <c r="E108" s="295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68</v>
      </c>
      <c r="X108" s="284">
        <v>48</v>
      </c>
      <c r="Y108" s="285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177</v>
      </c>
      <c r="B109" s="54" t="s">
        <v>178</v>
      </c>
      <c r="C109" s="31">
        <v>4301071049</v>
      </c>
      <c r="D109" s="294">
        <v>4607111039293</v>
      </c>
      <c r="E109" s="295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4">
        <v>4607111039279</v>
      </c>
      <c r="E110" s="295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68</v>
      </c>
      <c r="X110" s="284">
        <v>156</v>
      </c>
      <c r="Y110" s="285">
        <f>IFERROR(IF(X110="","",X110),"")</f>
        <v>156</v>
      </c>
      <c r="Z110" s="36">
        <f>IFERROR(IF(X110="","",X110*0.0155),"")</f>
        <v>2.4180000000000001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1138.8</v>
      </c>
      <c r="BN110" s="67">
        <f>IFERROR(Y110*I110,"0")</f>
        <v>1138.8</v>
      </c>
      <c r="BO110" s="67">
        <f>IFERROR(X110/J110,"0")</f>
        <v>1.8571428571428572</v>
      </c>
      <c r="BP110" s="67">
        <f>IFERROR(Y110/J110,"0")</f>
        <v>1.8571428571428572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71</v>
      </c>
      <c r="Q111" s="299"/>
      <c r="R111" s="299"/>
      <c r="S111" s="299"/>
      <c r="T111" s="299"/>
      <c r="U111" s="299"/>
      <c r="V111" s="300"/>
      <c r="W111" s="37" t="s">
        <v>68</v>
      </c>
      <c r="X111" s="286">
        <f>IFERROR(SUM(X106:X110),"0")</f>
        <v>228</v>
      </c>
      <c r="Y111" s="286">
        <f>IFERROR(SUM(Y106:Y110),"0")</f>
        <v>228</v>
      </c>
      <c r="Z111" s="286">
        <f>IFERROR(IF(Z106="",0,Z106),"0")+IFERROR(IF(Z107="",0,Z107),"0")+IFERROR(IF(Z108="",0,Z108),"0")+IFERROR(IF(Z109="",0,Z109),"0")+IFERROR(IF(Z110="",0,Z110),"0")</f>
        <v>3.5340000000000003</v>
      </c>
      <c r="AA111" s="287"/>
      <c r="AB111" s="287"/>
      <c r="AC111" s="287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71</v>
      </c>
      <c r="Q112" s="299"/>
      <c r="R112" s="299"/>
      <c r="S112" s="299"/>
      <c r="T112" s="299"/>
      <c r="U112" s="299"/>
      <c r="V112" s="300"/>
      <c r="W112" s="37" t="s">
        <v>72</v>
      </c>
      <c r="X112" s="286">
        <f>IFERROR(SUMPRODUCT(X106:X110*H106:H110),"0")</f>
        <v>1581.6</v>
      </c>
      <c r="Y112" s="286">
        <f>IFERROR(SUMPRODUCT(Y106:Y110*H106:H110),"0")</f>
        <v>1581.6</v>
      </c>
      <c r="Z112" s="37"/>
      <c r="AA112" s="287"/>
      <c r="AB112" s="287"/>
      <c r="AC112" s="287"/>
    </row>
    <row r="113" spans="1:68" ht="14.25" customHeight="1" x14ac:dyDescent="0.25">
      <c r="A113" s="301" t="s">
        <v>121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0"/>
      <c r="AB113" s="280"/>
      <c r="AC113" s="280"/>
    </row>
    <row r="114" spans="1:68" ht="27" customHeight="1" x14ac:dyDescent="0.25">
      <c r="A114" s="54" t="s">
        <v>181</v>
      </c>
      <c r="B114" s="54" t="s">
        <v>182</v>
      </c>
      <c r="C114" s="31">
        <v>4301135670</v>
      </c>
      <c r="D114" s="294">
        <v>4620207490983</v>
      </c>
      <c r="E114" s="295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71</v>
      </c>
      <c r="Q115" s="299"/>
      <c r="R115" s="299"/>
      <c r="S115" s="299"/>
      <c r="T115" s="299"/>
      <c r="U115" s="299"/>
      <c r="V115" s="300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71</v>
      </c>
      <c r="Q116" s="299"/>
      <c r="R116" s="299"/>
      <c r="S116" s="299"/>
      <c r="T116" s="299"/>
      <c r="U116" s="299"/>
      <c r="V116" s="300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customHeight="1" x14ac:dyDescent="0.25">
      <c r="A117" s="301" t="s">
        <v>184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0"/>
      <c r="AB117" s="280"/>
      <c r="AC117" s="280"/>
    </row>
    <row r="118" spans="1:68" ht="27" customHeight="1" x14ac:dyDescent="0.25">
      <c r="A118" s="54" t="s">
        <v>185</v>
      </c>
      <c r="B118" s="54" t="s">
        <v>186</v>
      </c>
      <c r="C118" s="31">
        <v>4301071094</v>
      </c>
      <c r="D118" s="294">
        <v>4620207491140</v>
      </c>
      <c r="E118" s="295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65" t="s">
        <v>187</v>
      </c>
      <c r="Q118" s="289"/>
      <c r="R118" s="289"/>
      <c r="S118" s="289"/>
      <c r="T118" s="290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71</v>
      </c>
      <c r="Q119" s="299"/>
      <c r="R119" s="299"/>
      <c r="S119" s="299"/>
      <c r="T119" s="299"/>
      <c r="U119" s="299"/>
      <c r="V119" s="300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71</v>
      </c>
      <c r="Q120" s="299"/>
      <c r="R120" s="299"/>
      <c r="S120" s="299"/>
      <c r="T120" s="299"/>
      <c r="U120" s="299"/>
      <c r="V120" s="300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customHeight="1" x14ac:dyDescent="0.25">
      <c r="A121" s="314" t="s">
        <v>189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79"/>
      <c r="AB121" s="279"/>
      <c r="AC121" s="279"/>
    </row>
    <row r="122" spans="1:68" ht="14.25" customHeight="1" x14ac:dyDescent="0.25">
      <c r="A122" s="301" t="s">
        <v>121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4">
        <v>4607111034014</v>
      </c>
      <c r="E123" s="295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68</v>
      </c>
      <c r="X123" s="284">
        <v>70</v>
      </c>
      <c r="Y123" s="28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4">
        <v>4607111033994</v>
      </c>
      <c r="E124" s="295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68</v>
      </c>
      <c r="X124" s="284">
        <v>28</v>
      </c>
      <c r="Y124" s="28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71</v>
      </c>
      <c r="Q125" s="299"/>
      <c r="R125" s="299"/>
      <c r="S125" s="299"/>
      <c r="T125" s="299"/>
      <c r="U125" s="299"/>
      <c r="V125" s="300"/>
      <c r="W125" s="37" t="s">
        <v>68</v>
      </c>
      <c r="X125" s="286">
        <f>IFERROR(SUM(X123:X124),"0")</f>
        <v>98</v>
      </c>
      <c r="Y125" s="286">
        <f>IFERROR(SUM(Y123:Y124),"0")</f>
        <v>98</v>
      </c>
      <c r="Z125" s="286">
        <f>IFERROR(IF(Z123="",0,Z123),"0")+IFERROR(IF(Z124="",0,Z124),"0")</f>
        <v>1.75224</v>
      </c>
      <c r="AA125" s="287"/>
      <c r="AB125" s="287"/>
      <c r="AC125" s="287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71</v>
      </c>
      <c r="Q126" s="299"/>
      <c r="R126" s="299"/>
      <c r="S126" s="299"/>
      <c r="T126" s="299"/>
      <c r="U126" s="299"/>
      <c r="V126" s="300"/>
      <c r="W126" s="37" t="s">
        <v>72</v>
      </c>
      <c r="X126" s="286">
        <f>IFERROR(SUMPRODUCT(X123:X124*H123:H124),"0")</f>
        <v>294</v>
      </c>
      <c r="Y126" s="286">
        <f>IFERROR(SUMPRODUCT(Y123:Y124*H123:H124),"0")</f>
        <v>294</v>
      </c>
      <c r="Z126" s="37"/>
      <c r="AA126" s="287"/>
      <c r="AB126" s="287"/>
      <c r="AC126" s="287"/>
    </row>
    <row r="127" spans="1:68" ht="16.5" customHeight="1" x14ac:dyDescent="0.25">
      <c r="A127" s="314" t="s">
        <v>195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79"/>
      <c r="AB127" s="279"/>
      <c r="AC127" s="279"/>
    </row>
    <row r="128" spans="1:68" ht="14.25" customHeight="1" x14ac:dyDescent="0.25">
      <c r="A128" s="301" t="s">
        <v>121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4">
        <v>4607111039095</v>
      </c>
      <c r="E129" s="295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52" t="s">
        <v>198</v>
      </c>
      <c r="Q129" s="289"/>
      <c r="R129" s="289"/>
      <c r="S129" s="289"/>
      <c r="T129" s="290"/>
      <c r="U129" s="34"/>
      <c r="V129" s="34"/>
      <c r="W129" s="35" t="s">
        <v>68</v>
      </c>
      <c r="X129" s="284">
        <v>84</v>
      </c>
      <c r="Y129" s="285">
        <f>IFERROR(IF(X129="","",X129),"")</f>
        <v>84</v>
      </c>
      <c r="Z129" s="36">
        <f>IFERROR(IF(X129="","",X129*0.01788),"")</f>
        <v>1.5019199999999999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314.83199999999999</v>
      </c>
      <c r="BN129" s="67">
        <f>IFERROR(Y129*I129,"0")</f>
        <v>314.83199999999999</v>
      </c>
      <c r="BO129" s="67">
        <f>IFERROR(X129/J129,"0")</f>
        <v>1.2</v>
      </c>
      <c r="BP129" s="67">
        <f>IFERROR(Y129/J129,"0")</f>
        <v>1.2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4">
        <v>4607111034199</v>
      </c>
      <c r="E130" s="295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68</v>
      </c>
      <c r="X130" s="284">
        <v>126</v>
      </c>
      <c r="Y130" s="285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71</v>
      </c>
      <c r="Q131" s="299"/>
      <c r="R131" s="299"/>
      <c r="S131" s="299"/>
      <c r="T131" s="299"/>
      <c r="U131" s="299"/>
      <c r="V131" s="300"/>
      <c r="W131" s="37" t="s">
        <v>68</v>
      </c>
      <c r="X131" s="286">
        <f>IFERROR(SUM(X129:X130),"0")</f>
        <v>210</v>
      </c>
      <c r="Y131" s="286">
        <f>IFERROR(SUM(Y129:Y130),"0")</f>
        <v>210</v>
      </c>
      <c r="Z131" s="286">
        <f>IFERROR(IF(Z129="",0,Z129),"0")+IFERROR(IF(Z130="",0,Z130),"0")</f>
        <v>3.7548000000000004</v>
      </c>
      <c r="AA131" s="287"/>
      <c r="AB131" s="287"/>
      <c r="AC131" s="287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71</v>
      </c>
      <c r="Q132" s="299"/>
      <c r="R132" s="299"/>
      <c r="S132" s="299"/>
      <c r="T132" s="299"/>
      <c r="U132" s="299"/>
      <c r="V132" s="300"/>
      <c r="W132" s="37" t="s">
        <v>72</v>
      </c>
      <c r="X132" s="286">
        <f>IFERROR(SUMPRODUCT(X129:X130*H129:H130),"0")</f>
        <v>630</v>
      </c>
      <c r="Y132" s="286">
        <f>IFERROR(SUMPRODUCT(Y129:Y130*H129:H130),"0")</f>
        <v>630</v>
      </c>
      <c r="Z132" s="37"/>
      <c r="AA132" s="287"/>
      <c r="AB132" s="287"/>
      <c r="AC132" s="287"/>
    </row>
    <row r="133" spans="1:68" ht="16.5" customHeight="1" x14ac:dyDescent="0.25">
      <c r="A133" s="314" t="s">
        <v>203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79"/>
      <c r="AB133" s="279"/>
      <c r="AC133" s="279"/>
    </row>
    <row r="134" spans="1:68" ht="14.25" customHeight="1" x14ac:dyDescent="0.25">
      <c r="A134" s="301" t="s">
        <v>121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4">
        <v>4620207490914</v>
      </c>
      <c r="E135" s="295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68</v>
      </c>
      <c r="X135" s="284">
        <v>70</v>
      </c>
      <c r="Y135" s="285">
        <f>IFERROR(IF(X135="","",X135),"")</f>
        <v>70</v>
      </c>
      <c r="Z135" s="36">
        <f>IFERROR(IF(X135="","",X135*0.01788),"")</f>
        <v>1.2516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187.60000000000002</v>
      </c>
      <c r="BN135" s="67">
        <f>IFERROR(Y135*I135,"0")</f>
        <v>187.60000000000002</v>
      </c>
      <c r="BO135" s="67">
        <f>IFERROR(X135/J135,"0")</f>
        <v>1</v>
      </c>
      <c r="BP135" s="67">
        <f>IFERROR(Y135/J135,"0")</f>
        <v>1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4">
        <v>4620207490853</v>
      </c>
      <c r="E136" s="295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68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71</v>
      </c>
      <c r="Q137" s="299"/>
      <c r="R137" s="299"/>
      <c r="S137" s="299"/>
      <c r="T137" s="299"/>
      <c r="U137" s="299"/>
      <c r="V137" s="300"/>
      <c r="W137" s="37" t="s">
        <v>68</v>
      </c>
      <c r="X137" s="286">
        <f>IFERROR(SUM(X135:X136),"0")</f>
        <v>70</v>
      </c>
      <c r="Y137" s="286">
        <f>IFERROR(SUM(Y135:Y136),"0")</f>
        <v>70</v>
      </c>
      <c r="Z137" s="286">
        <f>IFERROR(IF(Z135="",0,Z135),"0")+IFERROR(IF(Z136="",0,Z136),"0")</f>
        <v>1.2516</v>
      </c>
      <c r="AA137" s="287"/>
      <c r="AB137" s="287"/>
      <c r="AC137" s="287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71</v>
      </c>
      <c r="Q138" s="299"/>
      <c r="R138" s="299"/>
      <c r="S138" s="299"/>
      <c r="T138" s="299"/>
      <c r="U138" s="299"/>
      <c r="V138" s="300"/>
      <c r="W138" s="37" t="s">
        <v>72</v>
      </c>
      <c r="X138" s="286">
        <f>IFERROR(SUMPRODUCT(X135:X136*H135:H136),"0")</f>
        <v>168</v>
      </c>
      <c r="Y138" s="286">
        <f>IFERROR(SUMPRODUCT(Y135:Y136*H135:H136),"0")</f>
        <v>168</v>
      </c>
      <c r="Z138" s="37"/>
      <c r="AA138" s="287"/>
      <c r="AB138" s="287"/>
      <c r="AC138" s="287"/>
    </row>
    <row r="139" spans="1:68" ht="16.5" customHeight="1" x14ac:dyDescent="0.25">
      <c r="A139" s="314" t="s">
        <v>208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79"/>
      <c r="AB139" s="279"/>
      <c r="AC139" s="279"/>
    </row>
    <row r="140" spans="1:68" ht="14.25" customHeight="1" x14ac:dyDescent="0.25">
      <c r="A140" s="301" t="s">
        <v>121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4">
        <v>4607111035806</v>
      </c>
      <c r="E141" s="295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71</v>
      </c>
      <c r="Q142" s="299"/>
      <c r="R142" s="299"/>
      <c r="S142" s="299"/>
      <c r="T142" s="299"/>
      <c r="U142" s="299"/>
      <c r="V142" s="300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71</v>
      </c>
      <c r="Q143" s="299"/>
      <c r="R143" s="299"/>
      <c r="S143" s="299"/>
      <c r="T143" s="299"/>
      <c r="U143" s="299"/>
      <c r="V143" s="300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customHeight="1" x14ac:dyDescent="0.25">
      <c r="A144" s="314" t="s">
        <v>212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79"/>
      <c r="AB144" s="279"/>
      <c r="AC144" s="279"/>
    </row>
    <row r="145" spans="1:68" ht="14.25" customHeight="1" x14ac:dyDescent="0.25">
      <c r="A145" s="301" t="s">
        <v>121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4">
        <v>4607111039613</v>
      </c>
      <c r="E146" s="295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71</v>
      </c>
      <c r="Q147" s="299"/>
      <c r="R147" s="299"/>
      <c r="S147" s="299"/>
      <c r="T147" s="299"/>
      <c r="U147" s="299"/>
      <c r="V147" s="300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71</v>
      </c>
      <c r="Q148" s="299"/>
      <c r="R148" s="299"/>
      <c r="S148" s="299"/>
      <c r="T148" s="299"/>
      <c r="U148" s="299"/>
      <c r="V148" s="300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customHeight="1" x14ac:dyDescent="0.25">
      <c r="A149" s="314" t="s">
        <v>215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79"/>
      <c r="AB149" s="279"/>
      <c r="AC149" s="279"/>
    </row>
    <row r="150" spans="1:68" ht="14.25" customHeight="1" x14ac:dyDescent="0.25">
      <c r="A150" s="301" t="s">
        <v>184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0"/>
      <c r="AB150" s="280"/>
      <c r="AC150" s="280"/>
    </row>
    <row r="151" spans="1:68" ht="27" customHeight="1" x14ac:dyDescent="0.25">
      <c r="A151" s="54" t="s">
        <v>216</v>
      </c>
      <c r="B151" s="54" t="s">
        <v>217</v>
      </c>
      <c r="C151" s="31">
        <v>4301135540</v>
      </c>
      <c r="D151" s="294">
        <v>4607111035646</v>
      </c>
      <c r="E151" s="295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71</v>
      </c>
      <c r="Q152" s="299"/>
      <c r="R152" s="299"/>
      <c r="S152" s="299"/>
      <c r="T152" s="299"/>
      <c r="U152" s="299"/>
      <c r="V152" s="300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71</v>
      </c>
      <c r="Q153" s="299"/>
      <c r="R153" s="299"/>
      <c r="S153" s="299"/>
      <c r="T153" s="299"/>
      <c r="U153" s="299"/>
      <c r="V153" s="300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customHeight="1" x14ac:dyDescent="0.25">
      <c r="A154" s="314" t="s">
        <v>220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79"/>
      <c r="AB154" s="279"/>
      <c r="AC154" s="279"/>
    </row>
    <row r="155" spans="1:68" ht="14.25" customHeight="1" x14ac:dyDescent="0.25">
      <c r="A155" s="301" t="s">
        <v>121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4">
        <v>4607111036568</v>
      </c>
      <c r="E156" s="295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71</v>
      </c>
      <c r="Q157" s="299"/>
      <c r="R157" s="299"/>
      <c r="S157" s="299"/>
      <c r="T157" s="299"/>
      <c r="U157" s="299"/>
      <c r="V157" s="300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71</v>
      </c>
      <c r="Q158" s="299"/>
      <c r="R158" s="299"/>
      <c r="S158" s="299"/>
      <c r="T158" s="299"/>
      <c r="U158" s="299"/>
      <c r="V158" s="300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customHeight="1" x14ac:dyDescent="0.2">
      <c r="A159" s="343" t="s">
        <v>224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48"/>
      <c r="AB159" s="48"/>
      <c r="AC159" s="48"/>
    </row>
    <row r="160" spans="1:68" ht="16.5" customHeight="1" x14ac:dyDescent="0.25">
      <c r="A160" s="314" t="s">
        <v>225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79"/>
      <c r="AB160" s="279"/>
      <c r="AC160" s="279"/>
    </row>
    <row r="161" spans="1:68" ht="14.25" customHeight="1" x14ac:dyDescent="0.25">
      <c r="A161" s="301" t="s">
        <v>62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0"/>
      <c r="AB161" s="280"/>
      <c r="AC161" s="280"/>
    </row>
    <row r="162" spans="1:68" ht="16.5" customHeight="1" x14ac:dyDescent="0.25">
      <c r="A162" s="54" t="s">
        <v>226</v>
      </c>
      <c r="B162" s="54" t="s">
        <v>227</v>
      </c>
      <c r="C162" s="31">
        <v>4301071062</v>
      </c>
      <c r="D162" s="294">
        <v>4607111036384</v>
      </c>
      <c r="E162" s="295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3" t="s">
        <v>228</v>
      </c>
      <c r="Q162" s="289"/>
      <c r="R162" s="289"/>
      <c r="S162" s="289"/>
      <c r="T162" s="290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4">
        <v>4607111036216</v>
      </c>
      <c r="E163" s="295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71</v>
      </c>
      <c r="Q164" s="299"/>
      <c r="R164" s="299"/>
      <c r="S164" s="299"/>
      <c r="T164" s="299"/>
      <c r="U164" s="299"/>
      <c r="V164" s="300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71</v>
      </c>
      <c r="Q165" s="299"/>
      <c r="R165" s="299"/>
      <c r="S165" s="299"/>
      <c r="T165" s="299"/>
      <c r="U165" s="299"/>
      <c r="V165" s="300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customHeight="1" x14ac:dyDescent="0.2">
      <c r="A166" s="343" t="s">
        <v>233</v>
      </c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48"/>
      <c r="AB166" s="48"/>
      <c r="AC166" s="48"/>
    </row>
    <row r="167" spans="1:68" ht="16.5" customHeight="1" x14ac:dyDescent="0.25">
      <c r="A167" s="314" t="s">
        <v>234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79"/>
      <c r="AB167" s="279"/>
      <c r="AC167" s="279"/>
    </row>
    <row r="168" spans="1:68" ht="14.25" customHeight="1" x14ac:dyDescent="0.25">
      <c r="A168" s="301" t="s">
        <v>75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4">
        <v>4607111035691</v>
      </c>
      <c r="E169" s="295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68</v>
      </c>
      <c r="X169" s="284">
        <v>56</v>
      </c>
      <c r="Y169" s="285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4">
        <v>4607111035721</v>
      </c>
      <c r="E170" s="295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68</v>
      </c>
      <c r="X170" s="284">
        <v>42</v>
      </c>
      <c r="Y170" s="285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4">
        <v>4607111038487</v>
      </c>
      <c r="E171" s="295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68</v>
      </c>
      <c r="X171" s="284">
        <v>84</v>
      </c>
      <c r="Y171" s="285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313.82400000000001</v>
      </c>
      <c r="BN171" s="67">
        <f>IFERROR(Y171*I171,"0")</f>
        <v>313.82400000000001</v>
      </c>
      <c r="BO171" s="67">
        <f>IFERROR(X171/J171,"0")</f>
        <v>1.2</v>
      </c>
      <c r="BP171" s="67">
        <f>IFERROR(Y171/J171,"0")</f>
        <v>1.2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71</v>
      </c>
      <c r="Q172" s="299"/>
      <c r="R172" s="299"/>
      <c r="S172" s="299"/>
      <c r="T172" s="299"/>
      <c r="U172" s="299"/>
      <c r="V172" s="300"/>
      <c r="W172" s="37" t="s">
        <v>68</v>
      </c>
      <c r="X172" s="286">
        <f>IFERROR(SUM(X169:X171),"0")</f>
        <v>182</v>
      </c>
      <c r="Y172" s="286">
        <f>IFERROR(SUM(Y169:Y171),"0")</f>
        <v>182</v>
      </c>
      <c r="Z172" s="286">
        <f>IFERROR(IF(Z169="",0,Z169),"0")+IFERROR(IF(Z170="",0,Z170),"0")+IFERROR(IF(Z171="",0,Z171),"0")</f>
        <v>3.2541599999999997</v>
      </c>
      <c r="AA172" s="287"/>
      <c r="AB172" s="287"/>
      <c r="AC172" s="287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71</v>
      </c>
      <c r="Q173" s="299"/>
      <c r="R173" s="299"/>
      <c r="S173" s="299"/>
      <c r="T173" s="299"/>
      <c r="U173" s="299"/>
      <c r="V173" s="300"/>
      <c r="W173" s="37" t="s">
        <v>72</v>
      </c>
      <c r="X173" s="286">
        <f>IFERROR(SUMPRODUCT(X169:X171*H169:H171),"0")</f>
        <v>546</v>
      </c>
      <c r="Y173" s="286">
        <f>IFERROR(SUMPRODUCT(Y169:Y171*H169:H171),"0")</f>
        <v>546</v>
      </c>
      <c r="Z173" s="37"/>
      <c r="AA173" s="287"/>
      <c r="AB173" s="287"/>
      <c r="AC173" s="287"/>
    </row>
    <row r="174" spans="1:68" ht="14.25" customHeight="1" x14ac:dyDescent="0.25">
      <c r="A174" s="301" t="s">
        <v>244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0"/>
      <c r="AB174" s="280"/>
      <c r="AC174" s="280"/>
    </row>
    <row r="175" spans="1:68" ht="27" customHeight="1" x14ac:dyDescent="0.25">
      <c r="A175" s="54" t="s">
        <v>245</v>
      </c>
      <c r="B175" s="54" t="s">
        <v>246</v>
      </c>
      <c r="C175" s="31">
        <v>4301051855</v>
      </c>
      <c r="D175" s="294">
        <v>4680115885875</v>
      </c>
      <c r="E175" s="295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2" t="s">
        <v>249</v>
      </c>
      <c r="Q175" s="289"/>
      <c r="R175" s="289"/>
      <c r="S175" s="289"/>
      <c r="T175" s="290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71</v>
      </c>
      <c r="Q176" s="299"/>
      <c r="R176" s="299"/>
      <c r="S176" s="299"/>
      <c r="T176" s="299"/>
      <c r="U176" s="299"/>
      <c r="V176" s="300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71</v>
      </c>
      <c r="Q177" s="299"/>
      <c r="R177" s="299"/>
      <c r="S177" s="299"/>
      <c r="T177" s="299"/>
      <c r="U177" s="299"/>
      <c r="V177" s="300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customHeight="1" x14ac:dyDescent="0.2">
      <c r="A178" s="343" t="s">
        <v>252</v>
      </c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48"/>
      <c r="AB178" s="48"/>
      <c r="AC178" s="48"/>
    </row>
    <row r="179" spans="1:68" ht="16.5" customHeight="1" x14ac:dyDescent="0.25">
      <c r="A179" s="314" t="s">
        <v>253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79"/>
      <c r="AB179" s="279"/>
      <c r="AC179" s="279"/>
    </row>
    <row r="180" spans="1:68" ht="14.25" customHeight="1" x14ac:dyDescent="0.25">
      <c r="A180" s="301" t="s">
        <v>75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4">
        <v>4620207491133</v>
      </c>
      <c r="E181" s="295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67" t="s">
        <v>256</v>
      </c>
      <c r="Q181" s="289"/>
      <c r="R181" s="289"/>
      <c r="S181" s="289"/>
      <c r="T181" s="290"/>
      <c r="U181" s="34"/>
      <c r="V181" s="34"/>
      <c r="W181" s="35" t="s">
        <v>68</v>
      </c>
      <c r="X181" s="284">
        <v>28</v>
      </c>
      <c r="Y181" s="285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83.44</v>
      </c>
      <c r="BN181" s="67">
        <f>IFERROR(Y181*I181,"0")</f>
        <v>83.44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71</v>
      </c>
      <c r="Q182" s="299"/>
      <c r="R182" s="299"/>
      <c r="S182" s="299"/>
      <c r="T182" s="299"/>
      <c r="U182" s="299"/>
      <c r="V182" s="300"/>
      <c r="W182" s="37" t="s">
        <v>68</v>
      </c>
      <c r="X182" s="286">
        <f>IFERROR(SUM(X181:X181),"0")</f>
        <v>28</v>
      </c>
      <c r="Y182" s="286">
        <f>IFERROR(SUM(Y181:Y181),"0")</f>
        <v>28</v>
      </c>
      <c r="Z182" s="286">
        <f>IFERROR(IF(Z181="",0,Z181),"0")</f>
        <v>0.50063999999999997</v>
      </c>
      <c r="AA182" s="287"/>
      <c r="AB182" s="287"/>
      <c r="AC182" s="287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71</v>
      </c>
      <c r="Q183" s="299"/>
      <c r="R183" s="299"/>
      <c r="S183" s="299"/>
      <c r="T183" s="299"/>
      <c r="U183" s="299"/>
      <c r="V183" s="300"/>
      <c r="W183" s="37" t="s">
        <v>72</v>
      </c>
      <c r="X183" s="286">
        <f>IFERROR(SUMPRODUCT(X181:X181*H181:H181),"0")</f>
        <v>77.28</v>
      </c>
      <c r="Y183" s="286">
        <f>IFERROR(SUMPRODUCT(Y181:Y181*H181:H181),"0")</f>
        <v>77.28</v>
      </c>
      <c r="Z183" s="37"/>
      <c r="AA183" s="287"/>
      <c r="AB183" s="287"/>
      <c r="AC183" s="287"/>
    </row>
    <row r="184" spans="1:68" ht="14.25" customHeight="1" x14ac:dyDescent="0.25">
      <c r="A184" s="301" t="s">
        <v>121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0"/>
      <c r="AB184" s="280"/>
      <c r="AC184" s="280"/>
    </row>
    <row r="185" spans="1:68" ht="27" customHeight="1" x14ac:dyDescent="0.25">
      <c r="A185" s="54" t="s">
        <v>258</v>
      </c>
      <c r="B185" s="54" t="s">
        <v>259</v>
      </c>
      <c r="C185" s="31">
        <v>4301135707</v>
      </c>
      <c r="D185" s="294">
        <v>4620207490198</v>
      </c>
      <c r="E185" s="295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261</v>
      </c>
      <c r="B186" s="54" t="s">
        <v>262</v>
      </c>
      <c r="C186" s="31">
        <v>4301135696</v>
      </c>
      <c r="D186" s="294">
        <v>4620207490235</v>
      </c>
      <c r="E186" s="295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264</v>
      </c>
      <c r="B187" s="54" t="s">
        <v>265</v>
      </c>
      <c r="C187" s="31">
        <v>4301135697</v>
      </c>
      <c r="D187" s="294">
        <v>4620207490259</v>
      </c>
      <c r="E187" s="295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4">
        <v>4620207490143</v>
      </c>
      <c r="E188" s="295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71</v>
      </c>
      <c r="Q189" s="299"/>
      <c r="R189" s="299"/>
      <c r="S189" s="299"/>
      <c r="T189" s="299"/>
      <c r="U189" s="299"/>
      <c r="V189" s="300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71</v>
      </c>
      <c r="Q190" s="299"/>
      <c r="R190" s="299"/>
      <c r="S190" s="299"/>
      <c r="T190" s="299"/>
      <c r="U190" s="299"/>
      <c r="V190" s="300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customHeight="1" x14ac:dyDescent="0.25">
      <c r="A191" s="314" t="s">
        <v>269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79"/>
      <c r="AB191" s="279"/>
      <c r="AC191" s="279"/>
    </row>
    <row r="192" spans="1:68" ht="14.25" customHeight="1" x14ac:dyDescent="0.25">
      <c r="A192" s="301" t="s">
        <v>62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0"/>
      <c r="AB192" s="280"/>
      <c r="AC192" s="280"/>
    </row>
    <row r="193" spans="1:68" ht="27" customHeight="1" x14ac:dyDescent="0.25">
      <c r="A193" s="54" t="s">
        <v>270</v>
      </c>
      <c r="B193" s="54" t="s">
        <v>271</v>
      </c>
      <c r="C193" s="31">
        <v>4301070996</v>
      </c>
      <c r="D193" s="294">
        <v>4607111038654</v>
      </c>
      <c r="E193" s="295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4">
        <v>4607111038586</v>
      </c>
      <c r="E194" s="295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4301070962</v>
      </c>
      <c r="D195" s="294">
        <v>4607111038609</v>
      </c>
      <c r="E195" s="295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9"/>
      <c r="R195" s="289"/>
      <c r="S195" s="289"/>
      <c r="T195" s="290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4">
        <v>4607111038630</v>
      </c>
      <c r="E196" s="295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9"/>
      <c r="R196" s="289"/>
      <c r="S196" s="289"/>
      <c r="T196" s="290"/>
      <c r="U196" s="34"/>
      <c r="V196" s="34"/>
      <c r="W196" s="35" t="s">
        <v>68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94">
        <v>4607111038616</v>
      </c>
      <c r="E197" s="295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89"/>
      <c r="R197" s="289"/>
      <c r="S197" s="289"/>
      <c r="T197" s="290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6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7"/>
      <c r="P198" s="298" t="s">
        <v>71</v>
      </c>
      <c r="Q198" s="299"/>
      <c r="R198" s="299"/>
      <c r="S198" s="299"/>
      <c r="T198" s="299"/>
      <c r="U198" s="299"/>
      <c r="V198" s="300"/>
      <c r="W198" s="37" t="s">
        <v>68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x14ac:dyDescent="0.2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7"/>
      <c r="P199" s="298" t="s">
        <v>71</v>
      </c>
      <c r="Q199" s="299"/>
      <c r="R199" s="299"/>
      <c r="S199" s="299"/>
      <c r="T199" s="299"/>
      <c r="U199" s="299"/>
      <c r="V199" s="300"/>
      <c r="W199" s="37" t="s">
        <v>72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customHeight="1" x14ac:dyDescent="0.25">
      <c r="A200" s="314" t="s">
        <v>282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79"/>
      <c r="AB200" s="279"/>
      <c r="AC200" s="279"/>
    </row>
    <row r="201" spans="1:68" ht="14.25" customHeight="1" x14ac:dyDescent="0.25">
      <c r="A201" s="301" t="s">
        <v>62</v>
      </c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280"/>
      <c r="AB201" s="280"/>
      <c r="AC201" s="280"/>
    </row>
    <row r="202" spans="1:68" ht="27" customHeight="1" x14ac:dyDescent="0.25">
      <c r="A202" s="54" t="s">
        <v>283</v>
      </c>
      <c r="B202" s="54" t="s">
        <v>284</v>
      </c>
      <c r="C202" s="31">
        <v>4301070917</v>
      </c>
      <c r="D202" s="294">
        <v>4607111035912</v>
      </c>
      <c r="E202" s="295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9"/>
      <c r="R202" s="289"/>
      <c r="S202" s="289"/>
      <c r="T202" s="290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4">
        <v>4607111035929</v>
      </c>
      <c r="E203" s="295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9"/>
      <c r="R203" s="289"/>
      <c r="S203" s="289"/>
      <c r="T203" s="290"/>
      <c r="U203" s="34"/>
      <c r="V203" s="34"/>
      <c r="W203" s="35" t="s">
        <v>68</v>
      </c>
      <c r="X203" s="284">
        <v>24</v>
      </c>
      <c r="Y203" s="285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customHeight="1" x14ac:dyDescent="0.25">
      <c r="A204" s="54" t="s">
        <v>288</v>
      </c>
      <c r="B204" s="54" t="s">
        <v>289</v>
      </c>
      <c r="C204" s="31">
        <v>4301070915</v>
      </c>
      <c r="D204" s="294">
        <v>4607111035882</v>
      </c>
      <c r="E204" s="295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9"/>
      <c r="R204" s="289"/>
      <c r="S204" s="289"/>
      <c r="T204" s="290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4">
        <v>4607111035905</v>
      </c>
      <c r="E205" s="295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9"/>
      <c r="R205" s="289"/>
      <c r="S205" s="289"/>
      <c r="T205" s="290"/>
      <c r="U205" s="34"/>
      <c r="V205" s="34"/>
      <c r="W205" s="35" t="s">
        <v>68</v>
      </c>
      <c r="X205" s="284">
        <v>12</v>
      </c>
      <c r="Y205" s="285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06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7"/>
      <c r="P206" s="298" t="s">
        <v>71</v>
      </c>
      <c r="Q206" s="299"/>
      <c r="R206" s="299"/>
      <c r="S206" s="299"/>
      <c r="T206" s="299"/>
      <c r="U206" s="299"/>
      <c r="V206" s="300"/>
      <c r="W206" s="37" t="s">
        <v>68</v>
      </c>
      <c r="X206" s="286">
        <f>IFERROR(SUM(X202:X205),"0")</f>
        <v>36</v>
      </c>
      <c r="Y206" s="286">
        <f>IFERROR(SUM(Y202:Y205),"0")</f>
        <v>36</v>
      </c>
      <c r="Z206" s="286">
        <f>IFERROR(IF(Z202="",0,Z202),"0")+IFERROR(IF(Z203="",0,Z203),"0")+IFERROR(IF(Z204="",0,Z204),"0")+IFERROR(IF(Z205="",0,Z205),"0")</f>
        <v>0.55800000000000005</v>
      </c>
      <c r="AA206" s="287"/>
      <c r="AB206" s="287"/>
      <c r="AC206" s="287"/>
    </row>
    <row r="207" spans="1:68" x14ac:dyDescent="0.2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7"/>
      <c r="P207" s="298" t="s">
        <v>71</v>
      </c>
      <c r="Q207" s="299"/>
      <c r="R207" s="299"/>
      <c r="S207" s="299"/>
      <c r="T207" s="299"/>
      <c r="U207" s="299"/>
      <c r="V207" s="300"/>
      <c r="W207" s="37" t="s">
        <v>72</v>
      </c>
      <c r="X207" s="286">
        <f>IFERROR(SUMPRODUCT(X202:X205*H202:H205),"0")</f>
        <v>259.20000000000005</v>
      </c>
      <c r="Y207" s="286">
        <f>IFERROR(SUMPRODUCT(Y202:Y205*H202:H205),"0")</f>
        <v>259.20000000000005</v>
      </c>
      <c r="Z207" s="37"/>
      <c r="AA207" s="287"/>
      <c r="AB207" s="287"/>
      <c r="AC207" s="287"/>
    </row>
    <row r="208" spans="1:68" ht="16.5" customHeight="1" x14ac:dyDescent="0.25">
      <c r="A208" s="314" t="s">
        <v>293</v>
      </c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279"/>
      <c r="AB208" s="279"/>
      <c r="AC208" s="279"/>
    </row>
    <row r="209" spans="1:68" ht="14.25" customHeight="1" x14ac:dyDescent="0.25">
      <c r="A209" s="301" t="s">
        <v>62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4">
        <v>4620207491096</v>
      </c>
      <c r="E210" s="295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4" t="s">
        <v>296</v>
      </c>
      <c r="Q210" s="289"/>
      <c r="R210" s="289"/>
      <c r="S210" s="289"/>
      <c r="T210" s="290"/>
      <c r="U210" s="34"/>
      <c r="V210" s="34"/>
      <c r="W210" s="35" t="s">
        <v>68</v>
      </c>
      <c r="X210" s="284">
        <v>60</v>
      </c>
      <c r="Y210" s="285">
        <f>IFERROR(IF(X210="","",X210),"")</f>
        <v>60</v>
      </c>
      <c r="Z210" s="36">
        <f>IFERROR(IF(X210="","",X210*0.0155),"")</f>
        <v>0.92999999999999994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313.8</v>
      </c>
      <c r="BN210" s="67">
        <f>IFERROR(Y210*I210,"0")</f>
        <v>313.8</v>
      </c>
      <c r="BO210" s="67">
        <f>IFERROR(X210/J210,"0")</f>
        <v>0.7142857142857143</v>
      </c>
      <c r="BP210" s="67">
        <f>IFERROR(Y210/J210,"0")</f>
        <v>0.7142857142857143</v>
      </c>
    </row>
    <row r="211" spans="1:68" x14ac:dyDescent="0.2">
      <c r="A211" s="306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7"/>
      <c r="P211" s="298" t="s">
        <v>71</v>
      </c>
      <c r="Q211" s="299"/>
      <c r="R211" s="299"/>
      <c r="S211" s="299"/>
      <c r="T211" s="299"/>
      <c r="U211" s="299"/>
      <c r="V211" s="300"/>
      <c r="W211" s="37" t="s">
        <v>68</v>
      </c>
      <c r="X211" s="286">
        <f>IFERROR(SUM(X210:X210),"0")</f>
        <v>60</v>
      </c>
      <c r="Y211" s="286">
        <f>IFERROR(SUM(Y210:Y210),"0")</f>
        <v>60</v>
      </c>
      <c r="Z211" s="286">
        <f>IFERROR(IF(Z210="",0,Z210),"0")</f>
        <v>0.92999999999999994</v>
      </c>
      <c r="AA211" s="287"/>
      <c r="AB211" s="287"/>
      <c r="AC211" s="287"/>
    </row>
    <row r="212" spans="1:68" x14ac:dyDescent="0.2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71</v>
      </c>
      <c r="Q212" s="299"/>
      <c r="R212" s="299"/>
      <c r="S212" s="299"/>
      <c r="T212" s="299"/>
      <c r="U212" s="299"/>
      <c r="V212" s="300"/>
      <c r="W212" s="37" t="s">
        <v>72</v>
      </c>
      <c r="X212" s="286">
        <f>IFERROR(SUMPRODUCT(X210:X210*H210:H210),"0")</f>
        <v>300</v>
      </c>
      <c r="Y212" s="286">
        <f>IFERROR(SUMPRODUCT(Y210:Y210*H210:H210),"0")</f>
        <v>300</v>
      </c>
      <c r="Z212" s="37"/>
      <c r="AA212" s="287"/>
      <c r="AB212" s="287"/>
      <c r="AC212" s="287"/>
    </row>
    <row r="213" spans="1:68" ht="16.5" customHeight="1" x14ac:dyDescent="0.25">
      <c r="A213" s="314" t="s">
        <v>298</v>
      </c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  <c r="AA213" s="279"/>
      <c r="AB213" s="279"/>
      <c r="AC213" s="279"/>
    </row>
    <row r="214" spans="1:68" ht="14.25" customHeight="1" x14ac:dyDescent="0.25">
      <c r="A214" s="301" t="s">
        <v>62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0"/>
      <c r="AB214" s="280"/>
      <c r="AC214" s="280"/>
    </row>
    <row r="215" spans="1:68" ht="27" customHeight="1" x14ac:dyDescent="0.25">
      <c r="A215" s="54" t="s">
        <v>299</v>
      </c>
      <c r="B215" s="54" t="s">
        <v>300</v>
      </c>
      <c r="C215" s="31">
        <v>4301071093</v>
      </c>
      <c r="D215" s="294">
        <v>4620207490709</v>
      </c>
      <c r="E215" s="295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9"/>
      <c r="R215" s="289"/>
      <c r="S215" s="289"/>
      <c r="T215" s="290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06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7"/>
      <c r="P216" s="298" t="s">
        <v>71</v>
      </c>
      <c r="Q216" s="299"/>
      <c r="R216" s="299"/>
      <c r="S216" s="299"/>
      <c r="T216" s="299"/>
      <c r="U216" s="299"/>
      <c r="V216" s="300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x14ac:dyDescent="0.2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71</v>
      </c>
      <c r="Q217" s="299"/>
      <c r="R217" s="299"/>
      <c r="S217" s="299"/>
      <c r="T217" s="299"/>
      <c r="U217" s="299"/>
      <c r="V217" s="300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customHeight="1" x14ac:dyDescent="0.25">
      <c r="A218" s="301" t="s">
        <v>121</v>
      </c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4">
        <v>4620207490570</v>
      </c>
      <c r="E219" s="295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9"/>
      <c r="R219" s="289"/>
      <c r="S219" s="289"/>
      <c r="T219" s="290"/>
      <c r="U219" s="34"/>
      <c r="V219" s="34"/>
      <c r="W219" s="35" t="s">
        <v>68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4">
        <v>4620207490549</v>
      </c>
      <c r="E220" s="295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9"/>
      <c r="R220" s="289"/>
      <c r="S220" s="289"/>
      <c r="T220" s="290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4">
        <v>4620207490501</v>
      </c>
      <c r="E221" s="295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9"/>
      <c r="R221" s="289"/>
      <c r="S221" s="289"/>
      <c r="T221" s="290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71</v>
      </c>
      <c r="Q222" s="299"/>
      <c r="R222" s="299"/>
      <c r="S222" s="299"/>
      <c r="T222" s="299"/>
      <c r="U222" s="299"/>
      <c r="V222" s="300"/>
      <c r="W222" s="37" t="s">
        <v>68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71</v>
      </c>
      <c r="Q223" s="299"/>
      <c r="R223" s="299"/>
      <c r="S223" s="299"/>
      <c r="T223" s="299"/>
      <c r="U223" s="299"/>
      <c r="V223" s="300"/>
      <c r="W223" s="37" t="s">
        <v>72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customHeight="1" x14ac:dyDescent="0.25">
      <c r="A224" s="314" t="s">
        <v>309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79"/>
      <c r="AB224" s="279"/>
      <c r="AC224" s="279"/>
    </row>
    <row r="225" spans="1:68" ht="14.25" customHeight="1" x14ac:dyDescent="0.25">
      <c r="A225" s="301" t="s">
        <v>62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80"/>
      <c r="AB225" s="280"/>
      <c r="AC225" s="280"/>
    </row>
    <row r="226" spans="1:68" ht="16.5" customHeight="1" x14ac:dyDescent="0.25">
      <c r="A226" s="54" t="s">
        <v>310</v>
      </c>
      <c r="B226" s="54" t="s">
        <v>311</v>
      </c>
      <c r="C226" s="31">
        <v>4301071063</v>
      </c>
      <c r="D226" s="294">
        <v>4607111039019</v>
      </c>
      <c r="E226" s="295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9"/>
      <c r="R226" s="289"/>
      <c r="S226" s="289"/>
      <c r="T226" s="290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313</v>
      </c>
      <c r="B227" s="54" t="s">
        <v>314</v>
      </c>
      <c r="C227" s="31">
        <v>4301071000</v>
      </c>
      <c r="D227" s="294">
        <v>4607111038708</v>
      </c>
      <c r="E227" s="295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9"/>
      <c r="R227" s="289"/>
      <c r="S227" s="289"/>
      <c r="T227" s="290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71</v>
      </c>
      <c r="Q228" s="299"/>
      <c r="R228" s="299"/>
      <c r="S228" s="299"/>
      <c r="T228" s="299"/>
      <c r="U228" s="299"/>
      <c r="V228" s="300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71</v>
      </c>
      <c r="Q229" s="299"/>
      <c r="R229" s="299"/>
      <c r="S229" s="299"/>
      <c r="T229" s="299"/>
      <c r="U229" s="299"/>
      <c r="V229" s="300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customHeight="1" x14ac:dyDescent="0.2">
      <c r="A230" s="343" t="s">
        <v>315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48"/>
      <c r="AB230" s="48"/>
      <c r="AC230" s="48"/>
    </row>
    <row r="231" spans="1:68" ht="16.5" customHeight="1" x14ac:dyDescent="0.25">
      <c r="A231" s="314" t="s">
        <v>316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79"/>
      <c r="AB231" s="279"/>
      <c r="AC231" s="279"/>
    </row>
    <row r="232" spans="1:68" ht="14.25" customHeight="1" x14ac:dyDescent="0.25">
      <c r="A232" s="301" t="s">
        <v>62</v>
      </c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280"/>
      <c r="AB232" s="280"/>
      <c r="AC232" s="280"/>
    </row>
    <row r="233" spans="1:68" ht="27" customHeight="1" x14ac:dyDescent="0.25">
      <c r="A233" s="54" t="s">
        <v>317</v>
      </c>
      <c r="B233" s="54" t="s">
        <v>318</v>
      </c>
      <c r="C233" s="31">
        <v>4301071036</v>
      </c>
      <c r="D233" s="294">
        <v>4607111036162</v>
      </c>
      <c r="E233" s="295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9"/>
      <c r="R233" s="289"/>
      <c r="S233" s="289"/>
      <c r="T233" s="290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71</v>
      </c>
      <c r="Q234" s="299"/>
      <c r="R234" s="299"/>
      <c r="S234" s="299"/>
      <c r="T234" s="299"/>
      <c r="U234" s="299"/>
      <c r="V234" s="300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71</v>
      </c>
      <c r="Q235" s="299"/>
      <c r="R235" s="299"/>
      <c r="S235" s="299"/>
      <c r="T235" s="299"/>
      <c r="U235" s="299"/>
      <c r="V235" s="300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customHeight="1" x14ac:dyDescent="0.2">
      <c r="A236" s="343" t="s">
        <v>320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48"/>
      <c r="AB236" s="48"/>
      <c r="AC236" s="48"/>
    </row>
    <row r="237" spans="1:68" ht="16.5" customHeight="1" x14ac:dyDescent="0.25">
      <c r="A237" s="314" t="s">
        <v>321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79"/>
      <c r="AB237" s="279"/>
      <c r="AC237" s="279"/>
    </row>
    <row r="238" spans="1:68" ht="14.25" customHeight="1" x14ac:dyDescent="0.25">
      <c r="A238" s="301" t="s">
        <v>62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4">
        <v>4607111035899</v>
      </c>
      <c r="E239" s="295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9"/>
      <c r="R239" s="289"/>
      <c r="S239" s="289"/>
      <c r="T239" s="290"/>
      <c r="U239" s="34"/>
      <c r="V239" s="34"/>
      <c r="W239" s="35" t="s">
        <v>68</v>
      </c>
      <c r="X239" s="284">
        <v>84</v>
      </c>
      <c r="Y239" s="285">
        <f>IFERROR(IF(X239="","",X239),"")</f>
        <v>84</v>
      </c>
      <c r="Z239" s="36">
        <f>IFERROR(IF(X239="","",X239*0.0155),"")</f>
        <v>1.302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442.00799999999998</v>
      </c>
      <c r="BN239" s="67">
        <f>IFERROR(Y239*I239,"0")</f>
        <v>442.00799999999998</v>
      </c>
      <c r="BO239" s="67">
        <f>IFERROR(X239/J239,"0")</f>
        <v>1</v>
      </c>
      <c r="BP239" s="67">
        <f>IFERROR(Y239/J239,"0")</f>
        <v>1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71</v>
      </c>
      <c r="Q240" s="299"/>
      <c r="R240" s="299"/>
      <c r="S240" s="299"/>
      <c r="T240" s="299"/>
      <c r="U240" s="299"/>
      <c r="V240" s="300"/>
      <c r="W240" s="37" t="s">
        <v>68</v>
      </c>
      <c r="X240" s="286">
        <f>IFERROR(SUM(X239:X239),"0")</f>
        <v>84</v>
      </c>
      <c r="Y240" s="286">
        <f>IFERROR(SUM(Y239:Y239),"0")</f>
        <v>84</v>
      </c>
      <c r="Z240" s="286">
        <f>IFERROR(IF(Z239="",0,Z239),"0")</f>
        <v>1.302</v>
      </c>
      <c r="AA240" s="287"/>
      <c r="AB240" s="287"/>
      <c r="AC240" s="287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71</v>
      </c>
      <c r="Q241" s="299"/>
      <c r="R241" s="299"/>
      <c r="S241" s="299"/>
      <c r="T241" s="299"/>
      <c r="U241" s="299"/>
      <c r="V241" s="300"/>
      <c r="W241" s="37" t="s">
        <v>72</v>
      </c>
      <c r="X241" s="286">
        <f>IFERROR(SUMPRODUCT(X239:X239*H239:H239),"0")</f>
        <v>420</v>
      </c>
      <c r="Y241" s="286">
        <f>IFERROR(SUMPRODUCT(Y239:Y239*H239:H239),"0")</f>
        <v>420</v>
      </c>
      <c r="Z241" s="37"/>
      <c r="AA241" s="287"/>
      <c r="AB241" s="287"/>
      <c r="AC241" s="287"/>
    </row>
    <row r="242" spans="1:68" ht="27.75" customHeight="1" x14ac:dyDescent="0.2">
      <c r="A242" s="343" t="s">
        <v>324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48"/>
      <c r="AB242" s="48"/>
      <c r="AC242" s="48"/>
    </row>
    <row r="243" spans="1:68" ht="16.5" customHeight="1" x14ac:dyDescent="0.25">
      <c r="A243" s="314" t="s">
        <v>325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79"/>
      <c r="AB243" s="279"/>
      <c r="AC243" s="279"/>
    </row>
    <row r="244" spans="1:68" ht="14.25" customHeight="1" x14ac:dyDescent="0.25">
      <c r="A244" s="301" t="s">
        <v>326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0"/>
      <c r="AB244" s="280"/>
      <c r="AC244" s="280"/>
    </row>
    <row r="245" spans="1:68" ht="27" customHeight="1" x14ac:dyDescent="0.25">
      <c r="A245" s="54" t="s">
        <v>327</v>
      </c>
      <c r="B245" s="54" t="s">
        <v>328</v>
      </c>
      <c r="C245" s="31">
        <v>4301133004</v>
      </c>
      <c r="D245" s="294">
        <v>4607111039774</v>
      </c>
      <c r="E245" s="295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9"/>
      <c r="R245" s="289"/>
      <c r="S245" s="289"/>
      <c r="T245" s="290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71</v>
      </c>
      <c r="Q246" s="299"/>
      <c r="R246" s="299"/>
      <c r="S246" s="299"/>
      <c r="T246" s="299"/>
      <c r="U246" s="299"/>
      <c r="V246" s="300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71</v>
      </c>
      <c r="Q247" s="299"/>
      <c r="R247" s="299"/>
      <c r="S247" s="299"/>
      <c r="T247" s="299"/>
      <c r="U247" s="299"/>
      <c r="V247" s="300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customHeight="1" x14ac:dyDescent="0.25">
      <c r="A248" s="301" t="s">
        <v>121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0"/>
      <c r="AB248" s="280"/>
      <c r="AC248" s="280"/>
    </row>
    <row r="249" spans="1:68" ht="37.5" customHeight="1" x14ac:dyDescent="0.25">
      <c r="A249" s="54" t="s">
        <v>330</v>
      </c>
      <c r="B249" s="54" t="s">
        <v>331</v>
      </c>
      <c r="C249" s="31">
        <v>4301135400</v>
      </c>
      <c r="D249" s="294">
        <v>4607111039361</v>
      </c>
      <c r="E249" s="295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9"/>
      <c r="R249" s="289"/>
      <c r="S249" s="289"/>
      <c r="T249" s="290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06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7"/>
      <c r="P250" s="298" t="s">
        <v>71</v>
      </c>
      <c r="Q250" s="299"/>
      <c r="R250" s="299"/>
      <c r="S250" s="299"/>
      <c r="T250" s="299"/>
      <c r="U250" s="299"/>
      <c r="V250" s="300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x14ac:dyDescent="0.2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7"/>
      <c r="P251" s="298" t="s">
        <v>71</v>
      </c>
      <c r="Q251" s="299"/>
      <c r="R251" s="299"/>
      <c r="S251" s="299"/>
      <c r="T251" s="299"/>
      <c r="U251" s="299"/>
      <c r="V251" s="300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customHeight="1" x14ac:dyDescent="0.2">
      <c r="A252" s="343" t="s">
        <v>332</v>
      </c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48"/>
      <c r="AB252" s="48"/>
      <c r="AC252" s="48"/>
    </row>
    <row r="253" spans="1:68" ht="16.5" customHeight="1" x14ac:dyDescent="0.25">
      <c r="A253" s="314" t="s">
        <v>332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279"/>
      <c r="AB253" s="279"/>
      <c r="AC253" s="279"/>
    </row>
    <row r="254" spans="1:68" ht="14.25" customHeight="1" x14ac:dyDescent="0.25">
      <c r="A254" s="301" t="s">
        <v>62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0"/>
      <c r="AB254" s="280"/>
      <c r="AC254" s="280"/>
    </row>
    <row r="255" spans="1:68" ht="27" customHeight="1" x14ac:dyDescent="0.25">
      <c r="A255" s="54" t="s">
        <v>333</v>
      </c>
      <c r="B255" s="54" t="s">
        <v>334</v>
      </c>
      <c r="C255" s="31">
        <v>4301071014</v>
      </c>
      <c r="D255" s="294">
        <v>4640242181264</v>
      </c>
      <c r="E255" s="295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9"/>
      <c r="R255" s="289"/>
      <c r="S255" s="289"/>
      <c r="T255" s="290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4">
        <v>4640242181325</v>
      </c>
      <c r="E256" s="295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9"/>
      <c r="R256" s="289"/>
      <c r="S256" s="289"/>
      <c r="T256" s="290"/>
      <c r="U256" s="34"/>
      <c r="V256" s="34"/>
      <c r="W256" s="35" t="s">
        <v>68</v>
      </c>
      <c r="X256" s="284">
        <v>36</v>
      </c>
      <c r="Y256" s="285">
        <f>IFERROR(IF(X256="","",X256),"")</f>
        <v>36</v>
      </c>
      <c r="Z256" s="36">
        <f>IFERROR(IF(X256="","",X256*0.0155),"")</f>
        <v>0.55800000000000005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262.08</v>
      </c>
      <c r="BN256" s="67">
        <f>IFERROR(Y256*I256,"0")</f>
        <v>262.08</v>
      </c>
      <c r="BO256" s="67">
        <f>IFERROR(X256/J256,"0")</f>
        <v>0.42857142857142855</v>
      </c>
      <c r="BP256" s="67">
        <f>IFERROR(Y256/J256,"0")</f>
        <v>0.42857142857142855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4">
        <v>4640242180670</v>
      </c>
      <c r="E257" s="295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9"/>
      <c r="R257" s="289"/>
      <c r="S257" s="289"/>
      <c r="T257" s="290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6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7"/>
      <c r="P258" s="298" t="s">
        <v>71</v>
      </c>
      <c r="Q258" s="299"/>
      <c r="R258" s="299"/>
      <c r="S258" s="299"/>
      <c r="T258" s="299"/>
      <c r="U258" s="299"/>
      <c r="V258" s="300"/>
      <c r="W258" s="37" t="s">
        <v>68</v>
      </c>
      <c r="X258" s="286">
        <f>IFERROR(SUM(X255:X257),"0")</f>
        <v>36</v>
      </c>
      <c r="Y258" s="286">
        <f>IFERROR(SUM(Y255:Y257),"0")</f>
        <v>36</v>
      </c>
      <c r="Z258" s="286">
        <f>IFERROR(IF(Z255="",0,Z255),"0")+IFERROR(IF(Z256="",0,Z256),"0")+IFERROR(IF(Z257="",0,Z257),"0")</f>
        <v>0.55800000000000005</v>
      </c>
      <c r="AA258" s="287"/>
      <c r="AB258" s="287"/>
      <c r="AC258" s="287"/>
    </row>
    <row r="259" spans="1:68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7"/>
      <c r="P259" s="298" t="s">
        <v>71</v>
      </c>
      <c r="Q259" s="299"/>
      <c r="R259" s="299"/>
      <c r="S259" s="299"/>
      <c r="T259" s="299"/>
      <c r="U259" s="299"/>
      <c r="V259" s="300"/>
      <c r="W259" s="37" t="s">
        <v>72</v>
      </c>
      <c r="X259" s="286">
        <f>IFERROR(SUMPRODUCT(X255:X257*H255:H257),"0")</f>
        <v>252</v>
      </c>
      <c r="Y259" s="286">
        <f>IFERROR(SUMPRODUCT(Y255:Y257*H255:H257),"0")</f>
        <v>252</v>
      </c>
      <c r="Z259" s="37"/>
      <c r="AA259" s="287"/>
      <c r="AB259" s="287"/>
      <c r="AC259" s="287"/>
    </row>
    <row r="260" spans="1:68" ht="14.25" customHeight="1" x14ac:dyDescent="0.25">
      <c r="A260" s="301" t="s">
        <v>75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4">
        <v>4640242180397</v>
      </c>
      <c r="E261" s="295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9"/>
      <c r="R261" s="289"/>
      <c r="S261" s="289"/>
      <c r="T261" s="290"/>
      <c r="U261" s="34"/>
      <c r="V261" s="34"/>
      <c r="W261" s="35" t="s">
        <v>68</v>
      </c>
      <c r="X261" s="284">
        <v>84</v>
      </c>
      <c r="Y261" s="285">
        <f>IFERROR(IF(X261="","",X261),"")</f>
        <v>84</v>
      </c>
      <c r="Z261" s="36">
        <f>IFERROR(IF(X261="","",X261*0.0155),"")</f>
        <v>1.302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customHeight="1" x14ac:dyDescent="0.25">
      <c r="A262" s="54" t="s">
        <v>344</v>
      </c>
      <c r="B262" s="54" t="s">
        <v>345</v>
      </c>
      <c r="C262" s="31">
        <v>4301132104</v>
      </c>
      <c r="D262" s="294">
        <v>4640242181219</v>
      </c>
      <c r="E262" s="295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7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9"/>
      <c r="R262" s="289"/>
      <c r="S262" s="289"/>
      <c r="T262" s="290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6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7"/>
      <c r="P263" s="298" t="s">
        <v>71</v>
      </c>
      <c r="Q263" s="299"/>
      <c r="R263" s="299"/>
      <c r="S263" s="299"/>
      <c r="T263" s="299"/>
      <c r="U263" s="299"/>
      <c r="V263" s="300"/>
      <c r="W263" s="37" t="s">
        <v>68</v>
      </c>
      <c r="X263" s="286">
        <f>IFERROR(SUM(X261:X262),"0")</f>
        <v>84</v>
      </c>
      <c r="Y263" s="286">
        <f>IFERROR(SUM(Y261:Y262),"0")</f>
        <v>84</v>
      </c>
      <c r="Z263" s="286">
        <f>IFERROR(IF(Z261="",0,Z261),"0")+IFERROR(IF(Z262="",0,Z262),"0")</f>
        <v>1.302</v>
      </c>
      <c r="AA263" s="287"/>
      <c r="AB263" s="287"/>
      <c r="AC263" s="287"/>
    </row>
    <row r="264" spans="1:68" x14ac:dyDescent="0.2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71</v>
      </c>
      <c r="Q264" s="299"/>
      <c r="R264" s="299"/>
      <c r="S264" s="299"/>
      <c r="T264" s="299"/>
      <c r="U264" s="299"/>
      <c r="V264" s="300"/>
      <c r="W264" s="37" t="s">
        <v>72</v>
      </c>
      <c r="X264" s="286">
        <f>IFERROR(SUMPRODUCT(X261:X262*H261:H262),"0")</f>
        <v>504</v>
      </c>
      <c r="Y264" s="286">
        <f>IFERROR(SUMPRODUCT(Y261:Y262*H261:H262),"0")</f>
        <v>504</v>
      </c>
      <c r="Z264" s="37"/>
      <c r="AA264" s="287"/>
      <c r="AB264" s="287"/>
      <c r="AC264" s="287"/>
    </row>
    <row r="265" spans="1:68" ht="14.25" customHeight="1" x14ac:dyDescent="0.25">
      <c r="A265" s="301" t="s">
        <v>115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0"/>
      <c r="AB265" s="280"/>
      <c r="AC265" s="280"/>
    </row>
    <row r="266" spans="1:68" ht="27" customHeight="1" x14ac:dyDescent="0.25">
      <c r="A266" s="54" t="s">
        <v>346</v>
      </c>
      <c r="B266" s="54" t="s">
        <v>347</v>
      </c>
      <c r="C266" s="31">
        <v>4301136051</v>
      </c>
      <c r="D266" s="294">
        <v>4640242180304</v>
      </c>
      <c r="E266" s="295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9"/>
      <c r="R266" s="289"/>
      <c r="S266" s="289"/>
      <c r="T266" s="290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4">
        <v>4640242180236</v>
      </c>
      <c r="E267" s="295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9"/>
      <c r="R267" s="289"/>
      <c r="S267" s="289"/>
      <c r="T267" s="290"/>
      <c r="U267" s="34"/>
      <c r="V267" s="34"/>
      <c r="W267" s="35" t="s">
        <v>68</v>
      </c>
      <c r="X267" s="284">
        <v>240</v>
      </c>
      <c r="Y267" s="285">
        <f>IFERROR(IF(X267="","",X267),"")</f>
        <v>240</v>
      </c>
      <c r="Z267" s="36">
        <f>IFERROR(IF(X267="","",X267*0.0155),"")</f>
        <v>3.7199999999999998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1256.4000000000001</v>
      </c>
      <c r="BN267" s="67">
        <f>IFERROR(Y267*I267,"0")</f>
        <v>1256.4000000000001</v>
      </c>
      <c r="BO267" s="67">
        <f>IFERROR(X267/J267,"0")</f>
        <v>2.8571428571428572</v>
      </c>
      <c r="BP267" s="67">
        <f>IFERROR(Y267/J267,"0")</f>
        <v>2.8571428571428572</v>
      </c>
    </row>
    <row r="268" spans="1:68" ht="27" customHeight="1" x14ac:dyDescent="0.25">
      <c r="A268" s="54" t="s">
        <v>351</v>
      </c>
      <c r="B268" s="54" t="s">
        <v>352</v>
      </c>
      <c r="C268" s="31">
        <v>4301136052</v>
      </c>
      <c r="D268" s="294">
        <v>4640242180410</v>
      </c>
      <c r="E268" s="295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9"/>
      <c r="R268" s="289"/>
      <c r="S268" s="289"/>
      <c r="T268" s="290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6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71</v>
      </c>
      <c r="Q269" s="299"/>
      <c r="R269" s="299"/>
      <c r="S269" s="299"/>
      <c r="T269" s="299"/>
      <c r="U269" s="299"/>
      <c r="V269" s="300"/>
      <c r="W269" s="37" t="s">
        <v>68</v>
      </c>
      <c r="X269" s="286">
        <f>IFERROR(SUM(X266:X268),"0")</f>
        <v>240</v>
      </c>
      <c r="Y269" s="286">
        <f>IFERROR(SUM(Y266:Y268),"0")</f>
        <v>240</v>
      </c>
      <c r="Z269" s="286">
        <f>IFERROR(IF(Z266="",0,Z266),"0")+IFERROR(IF(Z267="",0,Z267),"0")+IFERROR(IF(Z268="",0,Z268),"0")</f>
        <v>3.7199999999999998</v>
      </c>
      <c r="AA269" s="287"/>
      <c r="AB269" s="287"/>
      <c r="AC269" s="287"/>
    </row>
    <row r="270" spans="1:68" x14ac:dyDescent="0.2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7"/>
      <c r="P270" s="298" t="s">
        <v>71</v>
      </c>
      <c r="Q270" s="299"/>
      <c r="R270" s="299"/>
      <c r="S270" s="299"/>
      <c r="T270" s="299"/>
      <c r="U270" s="299"/>
      <c r="V270" s="300"/>
      <c r="W270" s="37" t="s">
        <v>72</v>
      </c>
      <c r="X270" s="286">
        <f>IFERROR(SUMPRODUCT(X266:X268*H266:H268),"0")</f>
        <v>1200</v>
      </c>
      <c r="Y270" s="286">
        <f>IFERROR(SUMPRODUCT(Y266:Y268*H266:H268),"0")</f>
        <v>1200</v>
      </c>
      <c r="Z270" s="37"/>
      <c r="AA270" s="287"/>
      <c r="AB270" s="287"/>
      <c r="AC270" s="287"/>
    </row>
    <row r="271" spans="1:68" ht="14.25" customHeight="1" x14ac:dyDescent="0.25">
      <c r="A271" s="301" t="s">
        <v>121</v>
      </c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  <c r="AA271" s="280"/>
      <c r="AB271" s="280"/>
      <c r="AC271" s="280"/>
    </row>
    <row r="272" spans="1:68" ht="37.5" customHeight="1" x14ac:dyDescent="0.25">
      <c r="A272" s="54" t="s">
        <v>353</v>
      </c>
      <c r="B272" s="54" t="s">
        <v>354</v>
      </c>
      <c r="C272" s="31">
        <v>4301135504</v>
      </c>
      <c r="D272" s="294">
        <v>4640242181554</v>
      </c>
      <c r="E272" s="295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9"/>
      <c r="R272" s="289"/>
      <c r="S272" s="289"/>
      <c r="T272" s="290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4">
        <v>4640242181561</v>
      </c>
      <c r="E273" s="295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68</v>
      </c>
      <c r="X273" s="284">
        <v>70</v>
      </c>
      <c r="Y273" s="285">
        <f t="shared" si="6"/>
        <v>70</v>
      </c>
      <c r="Z273" s="36">
        <f>IFERROR(IF(X273="","",X273*0.00936),"")</f>
        <v>0.6552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272.44</v>
      </c>
      <c r="BN273" s="67">
        <f t="shared" si="8"/>
        <v>272.44</v>
      </c>
      <c r="BO273" s="67">
        <f t="shared" si="9"/>
        <v>0.55555555555555558</v>
      </c>
      <c r="BP273" s="67">
        <f t="shared" si="10"/>
        <v>0.55555555555555558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4">
        <v>4640242181424</v>
      </c>
      <c r="E274" s="295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9"/>
      <c r="R274" s="289"/>
      <c r="S274" s="289"/>
      <c r="T274" s="290"/>
      <c r="U274" s="34"/>
      <c r="V274" s="34"/>
      <c r="W274" s="35" t="s">
        <v>68</v>
      </c>
      <c r="X274" s="284">
        <v>12</v>
      </c>
      <c r="Y274" s="285">
        <f t="shared" si="6"/>
        <v>12</v>
      </c>
      <c r="Z274" s="36">
        <f>IFERROR(IF(X274="","",X274*0.0155),"")</f>
        <v>0.186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68.820000000000007</v>
      </c>
      <c r="BN274" s="67">
        <f t="shared" si="8"/>
        <v>68.820000000000007</v>
      </c>
      <c r="BO274" s="67">
        <f t="shared" si="9"/>
        <v>0.14285714285714285</v>
      </c>
      <c r="BP274" s="67">
        <f t="shared" si="10"/>
        <v>0.14285714285714285</v>
      </c>
    </row>
    <row r="275" spans="1:68" ht="37.5" customHeight="1" x14ac:dyDescent="0.25">
      <c r="A275" s="54" t="s">
        <v>361</v>
      </c>
      <c r="B275" s="54" t="s">
        <v>362</v>
      </c>
      <c r="C275" s="31">
        <v>4301135552</v>
      </c>
      <c r="D275" s="294">
        <v>4640242181431</v>
      </c>
      <c r="E275" s="295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5" t="s">
        <v>363</v>
      </c>
      <c r="Q275" s="289"/>
      <c r="R275" s="289"/>
      <c r="S275" s="289"/>
      <c r="T275" s="290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4">
        <v>4640242181523</v>
      </c>
      <c r="E276" s="295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289"/>
      <c r="R276" s="289"/>
      <c r="S276" s="289"/>
      <c r="T276" s="290"/>
      <c r="U276" s="34"/>
      <c r="V276" s="34"/>
      <c r="W276" s="35" t="s">
        <v>68</v>
      </c>
      <c r="X276" s="284">
        <v>112</v>
      </c>
      <c r="Y276" s="285">
        <f t="shared" si="6"/>
        <v>112</v>
      </c>
      <c r="Z276" s="36">
        <f t="shared" si="11"/>
        <v>1.0483199999999999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357.50400000000002</v>
      </c>
      <c r="BN276" s="67">
        <f t="shared" si="8"/>
        <v>357.50400000000002</v>
      </c>
      <c r="BO276" s="67">
        <f t="shared" si="9"/>
        <v>0.88888888888888884</v>
      </c>
      <c r="BP276" s="67">
        <f t="shared" si="10"/>
        <v>0.88888888888888884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4">
        <v>4640242181486</v>
      </c>
      <c r="E277" s="295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289"/>
      <c r="R277" s="289"/>
      <c r="S277" s="289"/>
      <c r="T277" s="290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customHeight="1" x14ac:dyDescent="0.25">
      <c r="A278" s="54" t="s">
        <v>369</v>
      </c>
      <c r="B278" s="54" t="s">
        <v>370</v>
      </c>
      <c r="C278" s="31">
        <v>4301135402</v>
      </c>
      <c r="D278" s="294">
        <v>4640242181493</v>
      </c>
      <c r="E278" s="295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289"/>
      <c r="R278" s="289"/>
      <c r="S278" s="289"/>
      <c r="T278" s="290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customHeight="1" x14ac:dyDescent="0.25">
      <c r="A279" s="54" t="s">
        <v>371</v>
      </c>
      <c r="B279" s="54" t="s">
        <v>372</v>
      </c>
      <c r="C279" s="31">
        <v>4301135403</v>
      </c>
      <c r="D279" s="294">
        <v>4640242181509</v>
      </c>
      <c r="E279" s="295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289"/>
      <c r="R279" s="289"/>
      <c r="S279" s="289"/>
      <c r="T279" s="290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373</v>
      </c>
      <c r="B280" s="54" t="s">
        <v>374</v>
      </c>
      <c r="C280" s="31">
        <v>4301135304</v>
      </c>
      <c r="D280" s="294">
        <v>4640242181240</v>
      </c>
      <c r="E280" s="295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6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375</v>
      </c>
      <c r="B281" s="54" t="s">
        <v>376</v>
      </c>
      <c r="C281" s="31">
        <v>4301135610</v>
      </c>
      <c r="D281" s="294">
        <v>4640242181318</v>
      </c>
      <c r="E281" s="295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5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4301135306</v>
      </c>
      <c r="D282" s="294">
        <v>4640242181387</v>
      </c>
      <c r="E282" s="295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4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289"/>
      <c r="R282" s="289"/>
      <c r="S282" s="289"/>
      <c r="T282" s="290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4301135305</v>
      </c>
      <c r="D283" s="294">
        <v>4640242181394</v>
      </c>
      <c r="E283" s="295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6" t="s">
        <v>381</v>
      </c>
      <c r="Q283" s="289"/>
      <c r="R283" s="289"/>
      <c r="S283" s="289"/>
      <c r="T283" s="290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customHeight="1" x14ac:dyDescent="0.25">
      <c r="A284" s="54" t="s">
        <v>382</v>
      </c>
      <c r="B284" s="54" t="s">
        <v>383</v>
      </c>
      <c r="C284" s="31">
        <v>4301135309</v>
      </c>
      <c r="D284" s="294">
        <v>4640242181332</v>
      </c>
      <c r="E284" s="295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289"/>
      <c r="R284" s="289"/>
      <c r="S284" s="289"/>
      <c r="T284" s="290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4301135308</v>
      </c>
      <c r="D285" s="294">
        <v>4640242181349</v>
      </c>
      <c r="E285" s="295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289"/>
      <c r="R285" s="289"/>
      <c r="S285" s="289"/>
      <c r="T285" s="290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customHeight="1" x14ac:dyDescent="0.25">
      <c r="A286" s="54" t="s">
        <v>386</v>
      </c>
      <c r="B286" s="54" t="s">
        <v>387</v>
      </c>
      <c r="C286" s="31">
        <v>4301135307</v>
      </c>
      <c r="D286" s="294">
        <v>4640242181370</v>
      </c>
      <c r="E286" s="295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289"/>
      <c r="R286" s="289"/>
      <c r="S286" s="289"/>
      <c r="T286" s="290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6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7"/>
      <c r="P287" s="298" t="s">
        <v>71</v>
      </c>
      <c r="Q287" s="299"/>
      <c r="R287" s="299"/>
      <c r="S287" s="299"/>
      <c r="T287" s="299"/>
      <c r="U287" s="299"/>
      <c r="V287" s="300"/>
      <c r="W287" s="37" t="s">
        <v>68</v>
      </c>
      <c r="X287" s="286">
        <f>IFERROR(SUM(X272:X286),"0")</f>
        <v>194</v>
      </c>
      <c r="Y287" s="286">
        <f>IFERROR(SUM(Y272:Y286),"0")</f>
        <v>194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1.8895199999999999</v>
      </c>
      <c r="AA287" s="287"/>
      <c r="AB287" s="287"/>
      <c r="AC287" s="287"/>
    </row>
    <row r="288" spans="1:68" x14ac:dyDescent="0.2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7"/>
      <c r="P288" s="298" t="s">
        <v>71</v>
      </c>
      <c r="Q288" s="299"/>
      <c r="R288" s="299"/>
      <c r="S288" s="299"/>
      <c r="T288" s="299"/>
      <c r="U288" s="299"/>
      <c r="V288" s="300"/>
      <c r="W288" s="37" t="s">
        <v>72</v>
      </c>
      <c r="X288" s="286">
        <f>IFERROR(SUMPRODUCT(X272:X286*H272:H286),"0")</f>
        <v>661</v>
      </c>
      <c r="Y288" s="286">
        <f>IFERROR(SUMPRODUCT(Y272:Y286*H272:H286),"0")</f>
        <v>661</v>
      </c>
      <c r="Z288" s="37"/>
      <c r="AA288" s="287"/>
      <c r="AB288" s="287"/>
      <c r="AC288" s="287"/>
    </row>
    <row r="289" spans="1:32" ht="15" customHeight="1" x14ac:dyDescent="0.2">
      <c r="A289" s="334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35"/>
      <c r="P289" s="388" t="s">
        <v>389</v>
      </c>
      <c r="Q289" s="363"/>
      <c r="R289" s="363"/>
      <c r="S289" s="363"/>
      <c r="T289" s="363"/>
      <c r="U289" s="363"/>
      <c r="V289" s="364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9336.64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9336.64</v>
      </c>
      <c r="Z289" s="37"/>
      <c r="AA289" s="287"/>
      <c r="AB289" s="287"/>
      <c r="AC289" s="287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35"/>
      <c r="P290" s="388" t="s">
        <v>390</v>
      </c>
      <c r="Q290" s="363"/>
      <c r="R290" s="363"/>
      <c r="S290" s="363"/>
      <c r="T290" s="363"/>
      <c r="U290" s="363"/>
      <c r="V290" s="364"/>
      <c r="W290" s="37" t="s">
        <v>72</v>
      </c>
      <c r="X290" s="286">
        <f>IFERROR(SUM(BM22:BM286),"0")</f>
        <v>10436.5108</v>
      </c>
      <c r="Y290" s="286">
        <f>IFERROR(SUM(BN22:BN286),"0")</f>
        <v>10436.5108</v>
      </c>
      <c r="Z290" s="37"/>
      <c r="AA290" s="287"/>
      <c r="AB290" s="287"/>
      <c r="AC290" s="287"/>
    </row>
    <row r="291" spans="1:32" x14ac:dyDescent="0.2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35"/>
      <c r="P291" s="388" t="s">
        <v>391</v>
      </c>
      <c r="Q291" s="363"/>
      <c r="R291" s="363"/>
      <c r="S291" s="363"/>
      <c r="T291" s="363"/>
      <c r="U291" s="363"/>
      <c r="V291" s="364"/>
      <c r="W291" s="37" t="s">
        <v>392</v>
      </c>
      <c r="X291" s="38">
        <f>ROUNDUP(SUM(BO22:BO286),0)</f>
        <v>30</v>
      </c>
      <c r="Y291" s="38">
        <f>ROUNDUP(SUM(BP22:BP286),0)</f>
        <v>30</v>
      </c>
      <c r="Z291" s="37"/>
      <c r="AA291" s="287"/>
      <c r="AB291" s="287"/>
      <c r="AC291" s="287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35"/>
      <c r="P292" s="388" t="s">
        <v>393</v>
      </c>
      <c r="Q292" s="363"/>
      <c r="R292" s="363"/>
      <c r="S292" s="363"/>
      <c r="T292" s="363"/>
      <c r="U292" s="363"/>
      <c r="V292" s="364"/>
      <c r="W292" s="37" t="s">
        <v>72</v>
      </c>
      <c r="X292" s="286">
        <f>GrossWeightTotal+PalletQtyTotal*25</f>
        <v>11186.5108</v>
      </c>
      <c r="Y292" s="286">
        <f>GrossWeightTotalR+PalletQtyTotalR*25</f>
        <v>11186.5108</v>
      </c>
      <c r="Z292" s="37"/>
      <c r="AA292" s="287"/>
      <c r="AB292" s="287"/>
      <c r="AC292" s="287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35"/>
      <c r="P293" s="388" t="s">
        <v>394</v>
      </c>
      <c r="Q293" s="363"/>
      <c r="R293" s="363"/>
      <c r="S293" s="363"/>
      <c r="T293" s="363"/>
      <c r="U293" s="363"/>
      <c r="V293" s="364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2412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2412</v>
      </c>
      <c r="Z293" s="37"/>
      <c r="AA293" s="287"/>
      <c r="AB293" s="287"/>
      <c r="AC293" s="287"/>
    </row>
    <row r="294" spans="1:32" ht="14.25" customHeight="1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35"/>
      <c r="P294" s="388" t="s">
        <v>395</v>
      </c>
      <c r="Q294" s="363"/>
      <c r="R294" s="363"/>
      <c r="S294" s="363"/>
      <c r="T294" s="363"/>
      <c r="U294" s="363"/>
      <c r="V294" s="364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37.617979999999996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92" t="s">
        <v>73</v>
      </c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7"/>
      <c r="U296" s="281" t="s">
        <v>224</v>
      </c>
      <c r="V296" s="281" t="s">
        <v>233</v>
      </c>
      <c r="W296" s="292" t="s">
        <v>252</v>
      </c>
      <c r="X296" s="296"/>
      <c r="Y296" s="296"/>
      <c r="Z296" s="296"/>
      <c r="AA296" s="296"/>
      <c r="AB296" s="297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9" t="s">
        <v>398</v>
      </c>
      <c r="B297" s="292" t="s">
        <v>61</v>
      </c>
      <c r="C297" s="292" t="s">
        <v>74</v>
      </c>
      <c r="D297" s="292" t="s">
        <v>83</v>
      </c>
      <c r="E297" s="292" t="s">
        <v>93</v>
      </c>
      <c r="F297" s="292" t="s">
        <v>104</v>
      </c>
      <c r="G297" s="292" t="s">
        <v>129</v>
      </c>
      <c r="H297" s="292" t="s">
        <v>136</v>
      </c>
      <c r="I297" s="292" t="s">
        <v>140</v>
      </c>
      <c r="J297" s="292" t="s">
        <v>148</v>
      </c>
      <c r="K297" s="292" t="s">
        <v>163</v>
      </c>
      <c r="L297" s="292" t="s">
        <v>169</v>
      </c>
      <c r="M297" s="292" t="s">
        <v>189</v>
      </c>
      <c r="N297" s="282"/>
      <c r="O297" s="292" t="s">
        <v>195</v>
      </c>
      <c r="P297" s="292" t="s">
        <v>203</v>
      </c>
      <c r="Q297" s="292" t="s">
        <v>208</v>
      </c>
      <c r="R297" s="292" t="s">
        <v>212</v>
      </c>
      <c r="S297" s="292" t="s">
        <v>215</v>
      </c>
      <c r="T297" s="292" t="s">
        <v>220</v>
      </c>
      <c r="U297" s="292" t="s">
        <v>225</v>
      </c>
      <c r="V297" s="292" t="s">
        <v>234</v>
      </c>
      <c r="W297" s="292" t="s">
        <v>253</v>
      </c>
      <c r="X297" s="292" t="s">
        <v>269</v>
      </c>
      <c r="Y297" s="292" t="s">
        <v>282</v>
      </c>
      <c r="Z297" s="292" t="s">
        <v>293</v>
      </c>
      <c r="AA297" s="292" t="s">
        <v>298</v>
      </c>
      <c r="AB297" s="292" t="s">
        <v>309</v>
      </c>
      <c r="AC297" s="292" t="s">
        <v>316</v>
      </c>
      <c r="AD297" s="292" t="s">
        <v>321</v>
      </c>
      <c r="AE297" s="292" t="s">
        <v>325</v>
      </c>
      <c r="AF297" s="292" t="s">
        <v>332</v>
      </c>
    </row>
    <row r="298" spans="1:32" ht="13.5" customHeight="1" thickBot="1" x14ac:dyDescent="0.25">
      <c r="A298" s="370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82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357</v>
      </c>
      <c r="D299" s="46">
        <f>IFERROR(X34*H34,"0")+IFERROR(X35*H35,"0")+IFERROR(X36*H36,"0")</f>
        <v>201.59999999999997</v>
      </c>
      <c r="E299" s="46">
        <f>IFERROR(X41*H41,"0")+IFERROR(X42*H42,"0")+IFERROR(X43*H43,"0")+IFERROR(X44*H44,"0")</f>
        <v>0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0</v>
      </c>
      <c r="H299" s="46">
        <f>IFERROR(X79*H79,"0")</f>
        <v>0</v>
      </c>
      <c r="I299" s="46">
        <f>IFERROR(X84*H84,"0")+IFERROR(X85*H85,"0")</f>
        <v>806.4</v>
      </c>
      <c r="J299" s="46">
        <f>IFERROR(X90*H90,"0")+IFERROR(X91*H91,"0")+IFERROR(X92*H92,"0")+IFERROR(X93*H93,"0")+IFERROR(X94*H94,"0")+IFERROR(X95*H95,"0")</f>
        <v>1044.9599999999998</v>
      </c>
      <c r="K299" s="46">
        <f>IFERROR(X100*H100,"0")+IFERROR(X101*H101,"0")</f>
        <v>0</v>
      </c>
      <c r="L299" s="46">
        <f>IFERROR(X106*H106,"0")+IFERROR(X107*H107,"0")+IFERROR(X108*H108,"0")+IFERROR(X109*H109,"0")+IFERROR(X110*H110,"0")+IFERROR(X114*H114,"0")+IFERROR(X118*H118,"0")</f>
        <v>1581.6</v>
      </c>
      <c r="M299" s="46">
        <f>IFERROR(X123*H123,"0")+IFERROR(X124*H124,"0")</f>
        <v>294</v>
      </c>
      <c r="N299" s="282"/>
      <c r="O299" s="46">
        <f>IFERROR(X129*H129,"0")+IFERROR(X130*H130,"0")</f>
        <v>630</v>
      </c>
      <c r="P299" s="46">
        <f>IFERROR(X135*H135,"0")+IFERROR(X136*H136,"0")</f>
        <v>168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0</v>
      </c>
      <c r="V299" s="46">
        <f>IFERROR(X169*H169,"0")+IFERROR(X170*H170,"0")+IFERROR(X171*H171,"0")+IFERROR(X175*H175,"0")</f>
        <v>546</v>
      </c>
      <c r="W299" s="46">
        <f>IFERROR(X181*H181,"0")+IFERROR(X185*H185,"0")+IFERROR(X186*H186,"0")+IFERROR(X187*H187,"0")+IFERROR(X188*H188,"0")</f>
        <v>77.28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259.20000000000005</v>
      </c>
      <c r="Z299" s="46">
        <f>IFERROR(X210*H210,"0")</f>
        <v>300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420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2617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3014.4</v>
      </c>
      <c r="B302" s="60">
        <f>SUMPRODUCT(--(BB:BB="ПГП"),--(W:W="кор"),H:H,Y:Y)+SUMPRODUCT(--(BB:BB="ПГП"),--(W:W="кг"),Y:Y)</f>
        <v>6322.24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P287:V287"/>
    <mergeCell ref="D226:E226"/>
    <mergeCell ref="P62:T62"/>
    <mergeCell ref="D279:E279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A125:O126"/>
    <mergeCell ref="P114:T114"/>
    <mergeCell ref="D84:E84"/>
    <mergeCell ref="P41:T41"/>
    <mergeCell ref="D22:E22"/>
    <mergeCell ref="P34:T34"/>
    <mergeCell ref="A102:O103"/>
    <mergeCell ref="D151:E151"/>
    <mergeCell ref="P49:T49"/>
    <mergeCell ref="P36:T36"/>
    <mergeCell ref="P107:T107"/>
    <mergeCell ref="P101:T101"/>
    <mergeCell ref="P63:V63"/>
    <mergeCell ref="P50:V50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P35:T35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91:T91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A15:M15"/>
    <mergeCell ref="P288:V288"/>
    <mergeCell ref="P43:T43"/>
    <mergeCell ref="P285:T285"/>
    <mergeCell ref="P263:V263"/>
    <mergeCell ref="A253:Z253"/>
    <mergeCell ref="P228:V22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75:V75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199:V199"/>
    <mergeCell ref="A198:O199"/>
    <mergeCell ref="P291:V291"/>
    <mergeCell ref="V297:V298"/>
    <mergeCell ref="P118:T118"/>
    <mergeCell ref="X297:X29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A237:Z237"/>
    <mergeCell ref="P64:V64"/>
    <mergeCell ref="P51:V51"/>
    <mergeCell ref="A174:Z174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284:E284"/>
    <mergeCell ref="P222:V222"/>
    <mergeCell ref="P246:V246"/>
    <mergeCell ref="D28:E28"/>
    <mergeCell ref="P171:T171"/>
    <mergeCell ref="D92:E92"/>
    <mergeCell ref="D67:E67"/>
    <mergeCell ref="A140:Z140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69:V269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P251:V251"/>
    <mergeCell ref="P45:V45"/>
    <mergeCell ref="P266:T266"/>
    <mergeCell ref="P95:T95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V10:W10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Q11:R11"/>
    <mergeCell ref="P239:T239"/>
    <mergeCell ref="P68:T68"/>
    <mergeCell ref="D169:E169"/>
    <mergeCell ref="A134:Z134"/>
    <mergeCell ref="D215:E215"/>
    <mergeCell ref="P250:V250"/>
    <mergeCell ref="O17:O18"/>
    <mergeCell ref="P131:V131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P79:T79"/>
    <mergeCell ref="P73:T73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