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8D1F230-278D-4103-9742-2932733E78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Z287" i="1" s="1"/>
  <c r="Y273" i="1"/>
  <c r="P273" i="1"/>
  <c r="BO272" i="1"/>
  <c r="BM272" i="1"/>
  <c r="Z272" i="1"/>
  <c r="Y272" i="1"/>
  <c r="Y288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Z269" i="1" s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P255" i="1" s="1"/>
  <c r="P255" i="1"/>
  <c r="X251" i="1"/>
  <c r="X250" i="1"/>
  <c r="BO249" i="1"/>
  <c r="BM249" i="1"/>
  <c r="Z249" i="1"/>
  <c r="Z250" i="1" s="1"/>
  <c r="Y249" i="1"/>
  <c r="Y251" i="1" s="1"/>
  <c r="P249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BP162" i="1" s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N136" i="1"/>
  <c r="BM136" i="1"/>
  <c r="Z136" i="1"/>
  <c r="Y136" i="1"/>
  <c r="BP136" i="1" s="1"/>
  <c r="P136" i="1"/>
  <c r="BO135" i="1"/>
  <c r="BM135" i="1"/>
  <c r="Z135" i="1"/>
  <c r="Y135" i="1"/>
  <c r="Y138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89" i="1" s="1"/>
  <c r="X23" i="1"/>
  <c r="BO22" i="1"/>
  <c r="X291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63" i="1" l="1"/>
  <c r="Z69" i="1"/>
  <c r="BN66" i="1"/>
  <c r="BN68" i="1"/>
  <c r="Y75" i="1"/>
  <c r="Z164" i="1"/>
  <c r="BN162" i="1"/>
  <c r="Y165" i="1"/>
  <c r="BN181" i="1"/>
  <c r="BP181" i="1"/>
  <c r="Y182" i="1"/>
  <c r="Z189" i="1"/>
  <c r="BN185" i="1"/>
  <c r="BN187" i="1"/>
  <c r="BN203" i="1"/>
  <c r="BN205" i="1"/>
  <c r="Y223" i="1"/>
  <c r="BN220" i="1"/>
  <c r="BN233" i="1"/>
  <c r="BP233" i="1"/>
  <c r="Y234" i="1"/>
  <c r="BN239" i="1"/>
  <c r="BP239" i="1"/>
  <c r="Y240" i="1"/>
  <c r="BN245" i="1"/>
  <c r="BP245" i="1"/>
  <c r="Y246" i="1"/>
  <c r="BN249" i="1"/>
  <c r="BP249" i="1"/>
  <c r="Y250" i="1"/>
  <c r="Z258" i="1"/>
  <c r="BN255" i="1"/>
  <c r="BN257" i="1"/>
  <c r="Y263" i="1"/>
  <c r="BN267" i="1"/>
  <c r="X290" i="1"/>
  <c r="X292" i="1" s="1"/>
  <c r="X293" i="1"/>
  <c r="Z30" i="1"/>
  <c r="Z37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1" i="1"/>
  <c r="BN106" i="1"/>
  <c r="BP106" i="1"/>
  <c r="BN108" i="1"/>
  <c r="BN110" i="1"/>
  <c r="Z125" i="1"/>
  <c r="Z131" i="1"/>
  <c r="Z137" i="1"/>
  <c r="Y164" i="1"/>
  <c r="Y173" i="1"/>
  <c r="BN170" i="1"/>
  <c r="BN171" i="1"/>
  <c r="Y189" i="1"/>
  <c r="Y190" i="1"/>
  <c r="Y199" i="1"/>
  <c r="Z198" i="1"/>
  <c r="BN194" i="1"/>
  <c r="BN196" i="1"/>
  <c r="Z206" i="1"/>
  <c r="BN227" i="1"/>
  <c r="Z263" i="1"/>
  <c r="BN261" i="1"/>
  <c r="BP261" i="1"/>
  <c r="Y264" i="1"/>
  <c r="H9" i="1"/>
  <c r="A10" i="1"/>
  <c r="Y24" i="1"/>
  <c r="Y30" i="1"/>
  <c r="BN34" i="1"/>
  <c r="BP34" i="1"/>
  <c r="BN36" i="1"/>
  <c r="Y37" i="1"/>
  <c r="Y45" i="1"/>
  <c r="F9" i="1"/>
  <c r="J9" i="1"/>
  <c r="BN22" i="1"/>
  <c r="BP22" i="1"/>
  <c r="BN28" i="1"/>
  <c r="BP28" i="1"/>
  <c r="BP42" i="1"/>
  <c r="BN42" i="1"/>
  <c r="Y46" i="1"/>
  <c r="BP44" i="1"/>
  <c r="BN44" i="1"/>
  <c r="Y51" i="1"/>
  <c r="Y55" i="1"/>
  <c r="Y59" i="1"/>
  <c r="Y63" i="1"/>
  <c r="Y69" i="1"/>
  <c r="Y76" i="1"/>
  <c r="Y81" i="1"/>
  <c r="Y86" i="1"/>
  <c r="Y97" i="1"/>
  <c r="Y102" i="1"/>
  <c r="Y111" i="1"/>
  <c r="BN114" i="1"/>
  <c r="BP114" i="1"/>
  <c r="Y115" i="1"/>
  <c r="Y120" i="1"/>
  <c r="BN124" i="1"/>
  <c r="Y125" i="1"/>
  <c r="BN129" i="1"/>
  <c r="BP129" i="1"/>
  <c r="Y132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Z172" i="1"/>
  <c r="BN169" i="1"/>
  <c r="BP169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59" i="1"/>
  <c r="Y269" i="1"/>
  <c r="BP266" i="1"/>
  <c r="BN266" i="1"/>
  <c r="BP268" i="1"/>
  <c r="BN268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Y172" i="1"/>
  <c r="Y176" i="1"/>
  <c r="BP175" i="1"/>
  <c r="BN175" i="1"/>
  <c r="Y198" i="1"/>
  <c r="BP193" i="1"/>
  <c r="BN193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Z294" i="1" l="1"/>
  <c r="Y293" i="1"/>
  <c r="Y290" i="1"/>
  <c r="Y291" i="1"/>
  <c r="Y289" i="1"/>
  <c r="B302" i="1" l="1"/>
  <c r="Y292" i="1"/>
  <c r="C302" i="1"/>
  <c r="A302" i="1"/>
</calcChain>
</file>

<file path=xl/sharedStrings.xml><?xml version="1.0" encoding="utf-8"?>
<sst xmlns="http://schemas.openxmlformats.org/spreadsheetml/2006/main" count="1318" uniqueCount="418">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</sst>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topLeftCell="A282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36" t="s">
        <v>0</v>
      </c>
      <c r="E1" s="310"/>
      <c r="F1" s="310"/>
      <c r="G1" s="12" t="s">
        <v>1</v>
      </c>
      <c r="H1" s="336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62" t="s">
        <v>7</v>
      </c>
      <c r="B5" s="363"/>
      <c r="C5" s="364"/>
      <c r="D5" s="338"/>
      <c r="E5" s="339"/>
      <c r="F5" s="462" t="s">
        <v>8</v>
      </c>
      <c r="G5" s="364"/>
      <c r="H5" s="338"/>
      <c r="I5" s="429"/>
      <c r="J5" s="429"/>
      <c r="K5" s="429"/>
      <c r="L5" s="429"/>
      <c r="M5" s="339"/>
      <c r="N5" s="61"/>
      <c r="P5" s="24" t="s">
        <v>9</v>
      </c>
      <c r="Q5" s="471">
        <v>45894</v>
      </c>
      <c r="R5" s="360"/>
      <c r="T5" s="394" t="s">
        <v>10</v>
      </c>
      <c r="U5" s="335"/>
      <c r="V5" s="395" t="s">
        <v>11</v>
      </c>
      <c r="W5" s="360"/>
      <c r="AB5" s="51"/>
      <c r="AC5" s="51"/>
      <c r="AD5" s="51"/>
      <c r="AE5" s="51"/>
    </row>
    <row r="6" spans="1:32" s="278" customFormat="1" ht="24" customHeight="1" x14ac:dyDescent="0.2">
      <c r="A6" s="362" t="s">
        <v>12</v>
      </c>
      <c r="B6" s="363"/>
      <c r="C6" s="364"/>
      <c r="D6" s="430" t="s">
        <v>13</v>
      </c>
      <c r="E6" s="431"/>
      <c r="F6" s="431"/>
      <c r="G6" s="431"/>
      <c r="H6" s="431"/>
      <c r="I6" s="431"/>
      <c r="J6" s="431"/>
      <c r="K6" s="431"/>
      <c r="L6" s="431"/>
      <c r="M6" s="360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398" t="s">
        <v>15</v>
      </c>
      <c r="U6" s="335"/>
      <c r="V6" s="416" t="s">
        <v>16</v>
      </c>
      <c r="W6" s="319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302"/>
      <c r="U7" s="335"/>
      <c r="V7" s="417"/>
      <c r="W7" s="418"/>
      <c r="AB7" s="51"/>
      <c r="AC7" s="51"/>
      <c r="AD7" s="51"/>
      <c r="AE7" s="51"/>
    </row>
    <row r="8" spans="1:32" s="278" customFormat="1" ht="25.5" customHeight="1" x14ac:dyDescent="0.2">
      <c r="A8" s="478" t="s">
        <v>17</v>
      </c>
      <c r="B8" s="299"/>
      <c r="C8" s="300"/>
      <c r="D8" s="328" t="s">
        <v>18</v>
      </c>
      <c r="E8" s="329"/>
      <c r="F8" s="329"/>
      <c r="G8" s="329"/>
      <c r="H8" s="329"/>
      <c r="I8" s="329"/>
      <c r="J8" s="329"/>
      <c r="K8" s="329"/>
      <c r="L8" s="329"/>
      <c r="M8" s="330"/>
      <c r="N8" s="64"/>
      <c r="P8" s="24" t="s">
        <v>19</v>
      </c>
      <c r="Q8" s="367">
        <v>0.41666666666666669</v>
      </c>
      <c r="R8" s="323"/>
      <c r="T8" s="302"/>
      <c r="U8" s="335"/>
      <c r="V8" s="417"/>
      <c r="W8" s="418"/>
      <c r="AB8" s="51"/>
      <c r="AC8" s="51"/>
      <c r="AD8" s="51"/>
      <c r="AE8" s="51"/>
    </row>
    <row r="9" spans="1:32" s="278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4"/>
      <c r="E9" s="304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6"/>
      <c r="P9" s="26" t="s">
        <v>20</v>
      </c>
      <c r="Q9" s="357"/>
      <c r="R9" s="358"/>
      <c r="T9" s="302"/>
      <c r="U9" s="335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4"/>
      <c r="E10" s="304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2" t="str">
        <f>IFERROR(VLOOKUP($D$10,Proxy,2,FALSE),"")</f>
        <v/>
      </c>
      <c r="I10" s="302"/>
      <c r="J10" s="302"/>
      <c r="K10" s="302"/>
      <c r="L10" s="302"/>
      <c r="M10" s="302"/>
      <c r="N10" s="277"/>
      <c r="P10" s="26" t="s">
        <v>21</v>
      </c>
      <c r="Q10" s="399"/>
      <c r="R10" s="400"/>
      <c r="U10" s="24" t="s">
        <v>22</v>
      </c>
      <c r="V10" s="318" t="s">
        <v>23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9"/>
      <c r="R11" s="360"/>
      <c r="U11" s="24" t="s">
        <v>26</v>
      </c>
      <c r="V11" s="443" t="s">
        <v>27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91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29</v>
      </c>
      <c r="Q12" s="367"/>
      <c r="R12" s="323"/>
      <c r="S12" s="23"/>
      <c r="U12" s="24"/>
      <c r="V12" s="310"/>
      <c r="W12" s="302"/>
      <c r="AB12" s="51"/>
      <c r="AC12" s="51"/>
      <c r="AD12" s="51"/>
      <c r="AE12" s="51"/>
    </row>
    <row r="13" spans="1:32" s="278" customFormat="1" ht="23.25" customHeight="1" x14ac:dyDescent="0.2">
      <c r="A13" s="391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31</v>
      </c>
      <c r="Q13" s="443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91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2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0" t="s">
        <v>34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1"/>
      <c r="Q16" s="381"/>
      <c r="R16" s="381"/>
      <c r="S16" s="381"/>
      <c r="T16" s="3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6" t="s">
        <v>35</v>
      </c>
      <c r="B17" s="316" t="s">
        <v>36</v>
      </c>
      <c r="C17" s="372" t="s">
        <v>37</v>
      </c>
      <c r="D17" s="316" t="s">
        <v>38</v>
      </c>
      <c r="E17" s="348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316" t="s">
        <v>48</v>
      </c>
      <c r="P17" s="316" t="s">
        <v>49</v>
      </c>
      <c r="Q17" s="347"/>
      <c r="R17" s="347"/>
      <c r="S17" s="347"/>
      <c r="T17" s="348"/>
      <c r="U17" s="475" t="s">
        <v>50</v>
      </c>
      <c r="V17" s="364"/>
      <c r="W17" s="316" t="s">
        <v>51</v>
      </c>
      <c r="X17" s="316" t="s">
        <v>52</v>
      </c>
      <c r="Y17" s="476" t="s">
        <v>53</v>
      </c>
      <c r="Z17" s="427" t="s">
        <v>54</v>
      </c>
      <c r="AA17" s="410" t="s">
        <v>55</v>
      </c>
      <c r="AB17" s="410" t="s">
        <v>56</v>
      </c>
      <c r="AC17" s="410" t="s">
        <v>57</v>
      </c>
      <c r="AD17" s="410" t="s">
        <v>58</v>
      </c>
      <c r="AE17" s="457"/>
      <c r="AF17" s="458"/>
      <c r="AG17" s="69"/>
      <c r="BD17" s="68" t="s">
        <v>59</v>
      </c>
    </row>
    <row r="18" spans="1:68" ht="14.25" customHeight="1" x14ac:dyDescent="0.2">
      <c r="A18" s="317"/>
      <c r="B18" s="317"/>
      <c r="C18" s="317"/>
      <c r="D18" s="349"/>
      <c r="E18" s="351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49"/>
      <c r="Q18" s="350"/>
      <c r="R18" s="350"/>
      <c r="S18" s="350"/>
      <c r="T18" s="351"/>
      <c r="U18" s="70" t="s">
        <v>60</v>
      </c>
      <c r="V18" s="70" t="s">
        <v>61</v>
      </c>
      <c r="W18" s="317"/>
      <c r="X18" s="317"/>
      <c r="Y18" s="477"/>
      <c r="Z18" s="428"/>
      <c r="AA18" s="411"/>
      <c r="AB18" s="411"/>
      <c r="AC18" s="411"/>
      <c r="AD18" s="459"/>
      <c r="AE18" s="460"/>
      <c r="AF18" s="461"/>
      <c r="AG18" s="69"/>
      <c r="BD18" s="68"/>
    </row>
    <row r="19" spans="1:68" ht="27.75" customHeight="1" x14ac:dyDescent="0.2">
      <c r="A19" s="343" t="s">
        <v>62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customHeight="1" x14ac:dyDescent="0.25">
      <c r="A20" s="314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79"/>
      <c r="AB20" s="279"/>
      <c r="AC20" s="279"/>
    </row>
    <row r="21" spans="1:68" ht="14.25" customHeight="1" x14ac:dyDescent="0.25">
      <c r="A21" s="301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0"/>
      <c r="AB21" s="280"/>
      <c r="AC21" s="28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4">
        <v>4607111035752</v>
      </c>
      <c r="E22" s="295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69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customHeight="1" x14ac:dyDescent="0.2">
      <c r="A25" s="343" t="s">
        <v>74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customHeight="1" x14ac:dyDescent="0.25">
      <c r="A26" s="314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79"/>
      <c r="AB26" s="279"/>
      <c r="AC26" s="279"/>
    </row>
    <row r="27" spans="1:68" ht="14.25" customHeight="1" x14ac:dyDescent="0.25">
      <c r="A27" s="301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0"/>
      <c r="AB27" s="280"/>
      <c r="AC27" s="28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4">
        <v>4607111036537</v>
      </c>
      <c r="E28" s="295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69</v>
      </c>
      <c r="X28" s="284">
        <v>0</v>
      </c>
      <c r="Y28" s="28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4">
        <v>4607111036605</v>
      </c>
      <c r="E29" s="295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69</v>
      </c>
      <c r="X29" s="284">
        <v>14</v>
      </c>
      <c r="Y29" s="28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86">
        <f>IFERROR(SUM(X28:X29),"0")</f>
        <v>14</v>
      </c>
      <c r="Y30" s="286">
        <f>IFERROR(SUM(Y28:Y29),"0")</f>
        <v>14</v>
      </c>
      <c r="Z30" s="286">
        <f>IFERROR(IF(Z28="",0,Z28),"0")+IFERROR(IF(Z29="",0,Z29),"0")</f>
        <v>0.13174</v>
      </c>
      <c r="AA30" s="287"/>
      <c r="AB30" s="287"/>
      <c r="AC30" s="28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86">
        <f>IFERROR(SUMPRODUCT(X28:X29*H28:H29),"0")</f>
        <v>21</v>
      </c>
      <c r="Y31" s="286">
        <f>IFERROR(SUMPRODUCT(Y28:Y29*H28:H29),"0")</f>
        <v>21</v>
      </c>
      <c r="Z31" s="37"/>
      <c r="AA31" s="287"/>
      <c r="AB31" s="287"/>
      <c r="AC31" s="287"/>
    </row>
    <row r="32" spans="1:68" ht="16.5" customHeight="1" x14ac:dyDescent="0.25">
      <c r="A32" s="314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79"/>
      <c r="AB32" s="279"/>
      <c r="AC32" s="279"/>
    </row>
    <row r="33" spans="1:68" ht="14.25" customHeight="1" x14ac:dyDescent="0.25">
      <c r="A33" s="301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0"/>
      <c r="AB33" s="280"/>
      <c r="AC33" s="28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4">
        <v>4620207490075</v>
      </c>
      <c r="E34" s="295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69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4">
        <v>4620207490174</v>
      </c>
      <c r="E35" s="295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69</v>
      </c>
      <c r="X35" s="284">
        <v>12</v>
      </c>
      <c r="Y35" s="28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4">
        <v>4620207490044</v>
      </c>
      <c r="E36" s="295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69</v>
      </c>
      <c r="X36" s="284">
        <v>12</v>
      </c>
      <c r="Y36" s="28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86">
        <f>IFERROR(SUM(X34:X36),"0")</f>
        <v>24</v>
      </c>
      <c r="Y37" s="286">
        <f>IFERROR(SUM(Y34:Y36),"0")</f>
        <v>24</v>
      </c>
      <c r="Z37" s="286">
        <f>IFERROR(IF(Z34="",0,Z34),"0")+IFERROR(IF(Z35="",0,Z35),"0")+IFERROR(IF(Z36="",0,Z36),"0")</f>
        <v>0.372</v>
      </c>
      <c r="AA37" s="287"/>
      <c r="AB37" s="287"/>
      <c r="AC37" s="287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86">
        <f>IFERROR(SUMPRODUCT(X34:X36*H34:H36),"0")</f>
        <v>134.39999999999998</v>
      </c>
      <c r="Y38" s="286">
        <f>IFERROR(SUMPRODUCT(Y34:Y36*H34:H36),"0")</f>
        <v>134.39999999999998</v>
      </c>
      <c r="Z38" s="37"/>
      <c r="AA38" s="287"/>
      <c r="AB38" s="287"/>
      <c r="AC38" s="287"/>
    </row>
    <row r="39" spans="1:68" ht="16.5" customHeight="1" x14ac:dyDescent="0.25">
      <c r="A39" s="314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79"/>
      <c r="AB39" s="279"/>
      <c r="AC39" s="279"/>
    </row>
    <row r="40" spans="1:68" ht="14.25" customHeight="1" x14ac:dyDescent="0.25">
      <c r="A40" s="301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0"/>
      <c r="AB40" s="280"/>
      <c r="AC40" s="280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4">
        <v>4607111039385</v>
      </c>
      <c r="E41" s="295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69</v>
      </c>
      <c r="X41" s="284">
        <v>168</v>
      </c>
      <c r="Y41" s="285">
        <f>IFERROR(IF(X41="","",X41),"")</f>
        <v>168</v>
      </c>
      <c r="Z41" s="36">
        <f>IFERROR(IF(X41="","",X41*0.0155),"")</f>
        <v>2.6040000000000001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1226.3999999999999</v>
      </c>
      <c r="BN41" s="67">
        <f>IFERROR(Y41*I41,"0")</f>
        <v>1226.3999999999999</v>
      </c>
      <c r="BO41" s="67">
        <f>IFERROR(X41/J41,"0")</f>
        <v>2</v>
      </c>
      <c r="BP41" s="67">
        <f>IFERROR(Y41/J41,"0")</f>
        <v>2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4">
        <v>4607111038982</v>
      </c>
      <c r="E42" s="295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69</v>
      </c>
      <c r="X42" s="284">
        <v>0</v>
      </c>
      <c r="Y42" s="28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4">
        <v>4607111039354</v>
      </c>
      <c r="E43" s="295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69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4">
        <v>4607111039330</v>
      </c>
      <c r="E44" s="295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69</v>
      </c>
      <c r="X44" s="284">
        <v>0</v>
      </c>
      <c r="Y44" s="28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86">
        <f>IFERROR(SUM(X41:X44),"0")</f>
        <v>168</v>
      </c>
      <c r="Y45" s="286">
        <f>IFERROR(SUM(Y41:Y44),"0")</f>
        <v>168</v>
      </c>
      <c r="Z45" s="286">
        <f>IFERROR(IF(Z41="",0,Z41),"0")+IFERROR(IF(Z42="",0,Z42),"0")+IFERROR(IF(Z43="",0,Z43),"0")+IFERROR(IF(Z44="",0,Z44),"0")</f>
        <v>2.6040000000000001</v>
      </c>
      <c r="AA45" s="287"/>
      <c r="AB45" s="287"/>
      <c r="AC45" s="287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86">
        <f>IFERROR(SUMPRODUCT(X41:X44*H41:H44),"0")</f>
        <v>1176</v>
      </c>
      <c r="Y46" s="286">
        <f>IFERROR(SUMPRODUCT(Y41:Y44*H41:H44),"0")</f>
        <v>1176</v>
      </c>
      <c r="Z46" s="37"/>
      <c r="AA46" s="287"/>
      <c r="AB46" s="287"/>
      <c r="AC46" s="287"/>
    </row>
    <row r="47" spans="1:68" ht="16.5" customHeight="1" x14ac:dyDescent="0.25">
      <c r="A47" s="314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79"/>
      <c r="AB47" s="279"/>
      <c r="AC47" s="279"/>
    </row>
    <row r="48" spans="1:68" ht="14.25" customHeight="1" x14ac:dyDescent="0.25">
      <c r="A48" s="301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0"/>
      <c r="AB48" s="280"/>
      <c r="AC48" s="280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4">
        <v>4620207490822</v>
      </c>
      <c r="E49" s="295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69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customHeight="1" x14ac:dyDescent="0.25">
      <c r="A52" s="301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0"/>
      <c r="AB52" s="280"/>
      <c r="AC52" s="280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4">
        <v>4607111039743</v>
      </c>
      <c r="E53" s="295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69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customHeight="1" x14ac:dyDescent="0.25">
      <c r="A56" s="301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0"/>
      <c r="AB56" s="280"/>
      <c r="AC56" s="280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4">
        <v>4607111039712</v>
      </c>
      <c r="E57" s="295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69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customHeight="1" x14ac:dyDescent="0.25">
      <c r="A60" s="301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0"/>
      <c r="AB60" s="280"/>
      <c r="AC60" s="280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4">
        <v>4607111037008</v>
      </c>
      <c r="E61" s="295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69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4">
        <v>4607111037398</v>
      </c>
      <c r="E62" s="295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69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customHeight="1" x14ac:dyDescent="0.25">
      <c r="A65" s="301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0"/>
      <c r="AB65" s="280"/>
      <c r="AC65" s="280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4">
        <v>4607111039705</v>
      </c>
      <c r="E66" s="295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69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4">
        <v>4607111039729</v>
      </c>
      <c r="E67" s="295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69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4">
        <v>4620207490228</v>
      </c>
      <c r="E68" s="295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69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customHeight="1" x14ac:dyDescent="0.25">
      <c r="A71" s="314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79"/>
      <c r="AB71" s="279"/>
      <c r="AC71" s="279"/>
    </row>
    <row r="72" spans="1:68" ht="14.25" customHeight="1" x14ac:dyDescent="0.25">
      <c r="A72" s="301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0"/>
      <c r="AB72" s="280"/>
      <c r="AC72" s="280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4">
        <v>4607111037411</v>
      </c>
      <c r="E73" s="295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69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4">
        <v>4607111036728</v>
      </c>
      <c r="E74" s="295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69</v>
      </c>
      <c r="X74" s="284">
        <v>48</v>
      </c>
      <c r="Y74" s="285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86">
        <f>IFERROR(SUM(X73:X74),"0")</f>
        <v>48</v>
      </c>
      <c r="Y75" s="286">
        <f>IFERROR(SUM(Y73:Y74),"0")</f>
        <v>48</v>
      </c>
      <c r="Z75" s="286">
        <f>IFERROR(IF(Z73="",0,Z73),"0")+IFERROR(IF(Z74="",0,Z74),"0")</f>
        <v>0.41567999999999994</v>
      </c>
      <c r="AA75" s="287"/>
      <c r="AB75" s="287"/>
      <c r="AC75" s="287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86">
        <f>IFERROR(SUMPRODUCT(X73:X74*H73:H74),"0")</f>
        <v>240</v>
      </c>
      <c r="Y76" s="286">
        <f>IFERROR(SUMPRODUCT(Y73:Y74*H73:H74),"0")</f>
        <v>240</v>
      </c>
      <c r="Z76" s="37"/>
      <c r="AA76" s="287"/>
      <c r="AB76" s="287"/>
      <c r="AC76" s="287"/>
    </row>
    <row r="77" spans="1:68" ht="16.5" customHeight="1" x14ac:dyDescent="0.25">
      <c r="A77" s="314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79"/>
      <c r="AB77" s="279"/>
      <c r="AC77" s="279"/>
    </row>
    <row r="78" spans="1:68" ht="14.25" customHeight="1" x14ac:dyDescent="0.25">
      <c r="A78" s="301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0"/>
      <c r="AB78" s="280"/>
      <c r="AC78" s="280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4">
        <v>4607111033659</v>
      </c>
      <c r="E79" s="295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69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06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7"/>
      <c r="P80" s="298" t="s">
        <v>72</v>
      </c>
      <c r="Q80" s="299"/>
      <c r="R80" s="299"/>
      <c r="S80" s="299"/>
      <c r="T80" s="299"/>
      <c r="U80" s="299"/>
      <c r="V80" s="300"/>
      <c r="W80" s="37" t="s">
        <v>69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x14ac:dyDescent="0.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73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customHeight="1" x14ac:dyDescent="0.25">
      <c r="A82" s="314" t="s">
        <v>141</v>
      </c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279"/>
      <c r="AB82" s="279"/>
      <c r="AC82" s="279"/>
    </row>
    <row r="83" spans="1:68" ht="14.25" customHeight="1" x14ac:dyDescent="0.25">
      <c r="A83" s="301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0"/>
      <c r="AB83" s="280"/>
      <c r="AC83" s="280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94">
        <v>4607111034120</v>
      </c>
      <c r="E84" s="295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2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69</v>
      </c>
      <c r="X84" s="284">
        <v>112</v>
      </c>
      <c r="Y84" s="285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94">
        <v>4607111034137</v>
      </c>
      <c r="E85" s="295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69</v>
      </c>
      <c r="X85" s="284">
        <v>14</v>
      </c>
      <c r="Y85" s="285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06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7"/>
      <c r="P86" s="298" t="s">
        <v>72</v>
      </c>
      <c r="Q86" s="299"/>
      <c r="R86" s="299"/>
      <c r="S86" s="299"/>
      <c r="T86" s="299"/>
      <c r="U86" s="299"/>
      <c r="V86" s="300"/>
      <c r="W86" s="37" t="s">
        <v>69</v>
      </c>
      <c r="X86" s="286">
        <f>IFERROR(SUM(X84:X85),"0")</f>
        <v>126</v>
      </c>
      <c r="Y86" s="286">
        <f>IFERROR(SUM(Y84:Y85),"0")</f>
        <v>126</v>
      </c>
      <c r="Z86" s="286">
        <f>IFERROR(IF(Z84="",0,Z84),"0")+IFERROR(IF(Z85="",0,Z85),"0")</f>
        <v>2.2528799999999998</v>
      </c>
      <c r="AA86" s="287"/>
      <c r="AB86" s="287"/>
      <c r="AC86" s="287"/>
    </row>
    <row r="87" spans="1:68" x14ac:dyDescent="0.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73</v>
      </c>
      <c r="X87" s="286">
        <f>IFERROR(SUMPRODUCT(X84:X85*H84:H85),"0")</f>
        <v>453.59999999999997</v>
      </c>
      <c r="Y87" s="286">
        <f>IFERROR(SUMPRODUCT(Y84:Y85*H84:H85),"0")</f>
        <v>453.59999999999997</v>
      </c>
      <c r="Z87" s="37"/>
      <c r="AA87" s="287"/>
      <c r="AB87" s="287"/>
      <c r="AC87" s="287"/>
    </row>
    <row r="88" spans="1:68" ht="16.5" customHeight="1" x14ac:dyDescent="0.25">
      <c r="A88" s="314" t="s">
        <v>149</v>
      </c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279"/>
      <c r="AB88" s="279"/>
      <c r="AC88" s="279"/>
    </row>
    <row r="89" spans="1:68" ht="14.25" customHeight="1" x14ac:dyDescent="0.25">
      <c r="A89" s="301" t="s">
        <v>122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0"/>
      <c r="AB89" s="280"/>
      <c r="AC89" s="280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94">
        <v>4620207491027</v>
      </c>
      <c r="E90" s="295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0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69</v>
      </c>
      <c r="X90" s="284">
        <v>14</v>
      </c>
      <c r="Y90" s="285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94">
        <v>4620207491003</v>
      </c>
      <c r="E91" s="295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69</v>
      </c>
      <c r="X91" s="284">
        <v>14</v>
      </c>
      <c r="Y91" s="285">
        <f t="shared" si="0"/>
        <v>14</v>
      </c>
      <c r="Z91" s="36">
        <f t="shared" si="1"/>
        <v>0.25031999999999999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94">
        <v>4620207491034</v>
      </c>
      <c r="E92" s="295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2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69</v>
      </c>
      <c r="X92" s="284">
        <v>14</v>
      </c>
      <c r="Y92" s="285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94">
        <v>4620207491010</v>
      </c>
      <c r="E93" s="295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69</v>
      </c>
      <c r="X93" s="284">
        <v>70</v>
      </c>
      <c r="Y93" s="285">
        <f t="shared" si="0"/>
        <v>70</v>
      </c>
      <c r="Z93" s="36">
        <f t="shared" si="1"/>
        <v>1.2516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94">
        <v>4607111035028</v>
      </c>
      <c r="E94" s="295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69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94">
        <v>4607111036407</v>
      </c>
      <c r="E95" s="295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69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6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7"/>
      <c r="P96" s="298" t="s">
        <v>72</v>
      </c>
      <c r="Q96" s="299"/>
      <c r="R96" s="299"/>
      <c r="S96" s="299"/>
      <c r="T96" s="299"/>
      <c r="U96" s="299"/>
      <c r="V96" s="300"/>
      <c r="W96" s="37" t="s">
        <v>69</v>
      </c>
      <c r="X96" s="286">
        <f>IFERROR(SUM(X90:X95),"0")</f>
        <v>112</v>
      </c>
      <c r="Y96" s="286">
        <f>IFERROR(SUM(Y90:Y95),"0")</f>
        <v>112</v>
      </c>
      <c r="Z96" s="286">
        <f>IFERROR(IF(Z90="",0,Z90),"0")+IFERROR(IF(Z91="",0,Z91),"0")+IFERROR(IF(Z92="",0,Z92),"0")+IFERROR(IF(Z93="",0,Z93),"0")+IFERROR(IF(Z94="",0,Z94),"0")+IFERROR(IF(Z95="",0,Z95),"0")</f>
        <v>2.0025599999999999</v>
      </c>
      <c r="AA96" s="287"/>
      <c r="AB96" s="287"/>
      <c r="AC96" s="287"/>
    </row>
    <row r="97" spans="1:68" x14ac:dyDescent="0.2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73</v>
      </c>
      <c r="X97" s="286">
        <f>IFERROR(SUMPRODUCT(X90:X95*H90:H95),"0")</f>
        <v>322.56</v>
      </c>
      <c r="Y97" s="286">
        <f>IFERROR(SUMPRODUCT(Y90:Y95*H90:H95),"0")</f>
        <v>322.56</v>
      </c>
      <c r="Z97" s="37"/>
      <c r="AA97" s="287"/>
      <c r="AB97" s="287"/>
      <c r="AC97" s="287"/>
    </row>
    <row r="98" spans="1:68" ht="16.5" customHeight="1" x14ac:dyDescent="0.25">
      <c r="A98" s="314" t="s">
        <v>164</v>
      </c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279"/>
      <c r="AB98" s="279"/>
      <c r="AC98" s="279"/>
    </row>
    <row r="99" spans="1:68" ht="14.25" customHeight="1" x14ac:dyDescent="0.25">
      <c r="A99" s="301" t="s">
        <v>116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0"/>
      <c r="AB99" s="280"/>
      <c r="AC99" s="280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94">
        <v>4607025784012</v>
      </c>
      <c r="E100" s="295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69</v>
      </c>
      <c r="X100" s="284">
        <v>0</v>
      </c>
      <c r="Y100" s="28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94">
        <v>4607025784319</v>
      </c>
      <c r="E101" s="295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69</v>
      </c>
      <c r="X101" s="284">
        <v>14</v>
      </c>
      <c r="Y101" s="285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86">
        <f>IFERROR(SUM(X100:X101),"0")</f>
        <v>14</v>
      </c>
      <c r="Y102" s="286">
        <f>IFERROR(SUM(Y100:Y101),"0")</f>
        <v>14</v>
      </c>
      <c r="Z102" s="286">
        <f>IFERROR(IF(Z100="",0,Z100),"0")+IFERROR(IF(Z101="",0,Z101),"0")</f>
        <v>0.25031999999999999</v>
      </c>
      <c r="AA102" s="287"/>
      <c r="AB102" s="287"/>
      <c r="AC102" s="287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86">
        <f>IFERROR(SUMPRODUCT(X100:X101*H100:H101),"0")</f>
        <v>50.4</v>
      </c>
      <c r="Y103" s="286">
        <f>IFERROR(SUMPRODUCT(Y100:Y101*H100:H101),"0")</f>
        <v>50.4</v>
      </c>
      <c r="Z103" s="37"/>
      <c r="AA103" s="287"/>
      <c r="AB103" s="287"/>
      <c r="AC103" s="287"/>
    </row>
    <row r="104" spans="1:68" ht="16.5" customHeight="1" x14ac:dyDescent="0.25">
      <c r="A104" s="314" t="s">
        <v>170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79"/>
      <c r="AB104" s="279"/>
      <c r="AC104" s="279"/>
    </row>
    <row r="105" spans="1:68" ht="14.25" customHeight="1" x14ac:dyDescent="0.25">
      <c r="A105" s="301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0"/>
      <c r="AB105" s="280"/>
      <c r="AC105" s="280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94">
        <v>4620207491157</v>
      </c>
      <c r="E106" s="295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69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94">
        <v>4607111039262</v>
      </c>
      <c r="E107" s="295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69</v>
      </c>
      <c r="X107" s="284">
        <v>12</v>
      </c>
      <c r="Y107" s="285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94">
        <v>4607111039248</v>
      </c>
      <c r="E108" s="295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69</v>
      </c>
      <c r="X108" s="284">
        <v>0</v>
      </c>
      <c r="Y108" s="28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94">
        <v>4607111039293</v>
      </c>
      <c r="E109" s="295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69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94">
        <v>4607111039279</v>
      </c>
      <c r="E110" s="295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69</v>
      </c>
      <c r="X110" s="284">
        <v>48</v>
      </c>
      <c r="Y110" s="285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86">
        <f>IFERROR(SUM(X106:X110),"0")</f>
        <v>60</v>
      </c>
      <c r="Y111" s="286">
        <f>IFERROR(SUM(Y106:Y110),"0")</f>
        <v>60</v>
      </c>
      <c r="Z111" s="286">
        <f>IFERROR(IF(Z106="",0,Z106),"0")+IFERROR(IF(Z107="",0,Z107),"0")+IFERROR(IF(Z108="",0,Z108),"0")+IFERROR(IF(Z109="",0,Z109),"0")+IFERROR(IF(Z110="",0,Z110),"0")</f>
        <v>0.92999999999999994</v>
      </c>
      <c r="AA111" s="287"/>
      <c r="AB111" s="287"/>
      <c r="AC111" s="287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86">
        <f>IFERROR(SUMPRODUCT(X106:X110*H106:H110),"0")</f>
        <v>412.8</v>
      </c>
      <c r="Y112" s="286">
        <f>IFERROR(SUMPRODUCT(Y106:Y110*H106:H110),"0")</f>
        <v>412.8</v>
      </c>
      <c r="Z112" s="37"/>
      <c r="AA112" s="287"/>
      <c r="AB112" s="287"/>
      <c r="AC112" s="287"/>
    </row>
    <row r="113" spans="1:68" ht="14.25" customHeight="1" x14ac:dyDescent="0.25">
      <c r="A113" s="301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0"/>
      <c r="AB113" s="280"/>
      <c r="AC113" s="280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94">
        <v>4620207490983</v>
      </c>
      <c r="E114" s="295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69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customHeight="1" x14ac:dyDescent="0.25">
      <c r="A117" s="301" t="s">
        <v>185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0"/>
      <c r="AB117" s="280"/>
      <c r="AC117" s="280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94">
        <v>4620207491140</v>
      </c>
      <c r="E118" s="295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5" t="s">
        <v>188</v>
      </c>
      <c r="Q118" s="289"/>
      <c r="R118" s="289"/>
      <c r="S118" s="289"/>
      <c r="T118" s="290"/>
      <c r="U118" s="34"/>
      <c r="V118" s="34"/>
      <c r="W118" s="35" t="s">
        <v>69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customHeight="1" x14ac:dyDescent="0.25">
      <c r="A121" s="314" t="s">
        <v>190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79"/>
      <c r="AB121" s="279"/>
      <c r="AC121" s="279"/>
    </row>
    <row r="122" spans="1:68" ht="14.25" customHeight="1" x14ac:dyDescent="0.25">
      <c r="A122" s="301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0"/>
      <c r="AB122" s="280"/>
      <c r="AC122" s="280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94">
        <v>4607111034014</v>
      </c>
      <c r="E123" s="295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69</v>
      </c>
      <c r="X123" s="284">
        <v>70</v>
      </c>
      <c r="Y123" s="28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94">
        <v>4607111033994</v>
      </c>
      <c r="E124" s="295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69</v>
      </c>
      <c r="X124" s="284">
        <v>84</v>
      </c>
      <c r="Y124" s="28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86">
        <f>IFERROR(SUM(X123:X124),"0")</f>
        <v>154</v>
      </c>
      <c r="Y125" s="286">
        <f>IFERROR(SUM(Y123:Y124),"0")</f>
        <v>154</v>
      </c>
      <c r="Z125" s="286">
        <f>IFERROR(IF(Z123="",0,Z123),"0")+IFERROR(IF(Z124="",0,Z124),"0")</f>
        <v>2.75352</v>
      </c>
      <c r="AA125" s="287"/>
      <c r="AB125" s="287"/>
      <c r="AC125" s="287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86">
        <f>IFERROR(SUMPRODUCT(X123:X124*H123:H124),"0")</f>
        <v>462</v>
      </c>
      <c r="Y126" s="286">
        <f>IFERROR(SUMPRODUCT(Y123:Y124*H123:H124),"0")</f>
        <v>462</v>
      </c>
      <c r="Z126" s="37"/>
      <c r="AA126" s="287"/>
      <c r="AB126" s="287"/>
      <c r="AC126" s="287"/>
    </row>
    <row r="127" spans="1:68" ht="16.5" customHeight="1" x14ac:dyDescent="0.25">
      <c r="A127" s="314" t="s">
        <v>196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79"/>
      <c r="AB127" s="279"/>
      <c r="AC127" s="279"/>
    </row>
    <row r="128" spans="1:68" ht="14.25" customHeight="1" x14ac:dyDescent="0.25">
      <c r="A128" s="301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0"/>
      <c r="AB128" s="280"/>
      <c r="AC128" s="280"/>
    </row>
    <row r="129" spans="1:68" ht="27" customHeight="1" x14ac:dyDescent="0.25">
      <c r="A129" s="54" t="s">
        <v>197</v>
      </c>
      <c r="B129" s="54" t="s">
        <v>198</v>
      </c>
      <c r="C129" s="31">
        <v>4301135549</v>
      </c>
      <c r="D129" s="294">
        <v>4607111039095</v>
      </c>
      <c r="E129" s="295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69</v>
      </c>
      <c r="X129" s="284">
        <v>14</v>
      </c>
      <c r="Y129" s="28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199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4">
        <v>4607111034199</v>
      </c>
      <c r="E130" s="295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69</v>
      </c>
      <c r="X130" s="284">
        <v>14</v>
      </c>
      <c r="Y130" s="28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202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86">
        <f>IFERROR(SUM(X129:X130),"0")</f>
        <v>28</v>
      </c>
      <c r="Y131" s="286">
        <f>IFERROR(SUM(Y129:Y130),"0")</f>
        <v>28</v>
      </c>
      <c r="Z131" s="286">
        <f>IFERROR(IF(Z129="",0,Z129),"0")+IFERROR(IF(Z130="",0,Z130),"0")</f>
        <v>0.50063999999999997</v>
      </c>
      <c r="AA131" s="287"/>
      <c r="AB131" s="287"/>
      <c r="AC131" s="287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86">
        <f>IFERROR(SUMPRODUCT(X129:X130*H129:H130),"0")</f>
        <v>84</v>
      </c>
      <c r="Y132" s="286">
        <f>IFERROR(SUMPRODUCT(Y129:Y130*H129:H130),"0")</f>
        <v>84</v>
      </c>
      <c r="Z132" s="37"/>
      <c r="AA132" s="287"/>
      <c r="AB132" s="287"/>
      <c r="AC132" s="287"/>
    </row>
    <row r="133" spans="1:68" ht="16.5" customHeight="1" x14ac:dyDescent="0.25">
      <c r="A133" s="314" t="s">
        <v>203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79"/>
      <c r="AB133" s="279"/>
      <c r="AC133" s="279"/>
    </row>
    <row r="134" spans="1:68" ht="14.25" customHeight="1" x14ac:dyDescent="0.25">
      <c r="A134" s="301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4">
        <v>4620207490914</v>
      </c>
      <c r="E135" s="295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69</v>
      </c>
      <c r="X135" s="284">
        <v>0</v>
      </c>
      <c r="Y135" s="28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4">
        <v>4620207490853</v>
      </c>
      <c r="E136" s="295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69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86">
        <f>IFERROR(SUM(X135:X136),"0")</f>
        <v>0</v>
      </c>
      <c r="Y137" s="286">
        <f>IFERROR(SUM(Y135:Y136),"0")</f>
        <v>0</v>
      </c>
      <c r="Z137" s="286">
        <f>IFERROR(IF(Z135="",0,Z135),"0")+IFERROR(IF(Z136="",0,Z136),"0")</f>
        <v>0</v>
      </c>
      <c r="AA137" s="287"/>
      <c r="AB137" s="287"/>
      <c r="AC137" s="287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86">
        <f>IFERROR(SUMPRODUCT(X135:X136*H135:H136),"0")</f>
        <v>0</v>
      </c>
      <c r="Y138" s="286">
        <f>IFERROR(SUMPRODUCT(Y135:Y136*H135:H136),"0")</f>
        <v>0</v>
      </c>
      <c r="Z138" s="37"/>
      <c r="AA138" s="287"/>
      <c r="AB138" s="287"/>
      <c r="AC138" s="287"/>
    </row>
    <row r="139" spans="1:68" ht="16.5" customHeight="1" x14ac:dyDescent="0.25">
      <c r="A139" s="314" t="s">
        <v>208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79"/>
      <c r="AB139" s="279"/>
      <c r="AC139" s="279"/>
    </row>
    <row r="140" spans="1:68" ht="14.25" customHeight="1" x14ac:dyDescent="0.25">
      <c r="A140" s="301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4">
        <v>4607111035806</v>
      </c>
      <c r="E141" s="295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69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customHeight="1" x14ac:dyDescent="0.25">
      <c r="A144" s="314" t="s">
        <v>212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79"/>
      <c r="AB144" s="279"/>
      <c r="AC144" s="279"/>
    </row>
    <row r="145" spans="1:68" ht="14.25" customHeight="1" x14ac:dyDescent="0.25">
      <c r="A145" s="301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4">
        <v>4607111039613</v>
      </c>
      <c r="E146" s="295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69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customHeight="1" x14ac:dyDescent="0.25">
      <c r="A149" s="314" t="s">
        <v>215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79"/>
      <c r="AB149" s="279"/>
      <c r="AC149" s="279"/>
    </row>
    <row r="150" spans="1:68" ht="14.25" customHeight="1" x14ac:dyDescent="0.25">
      <c r="A150" s="301" t="s">
        <v>185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0"/>
      <c r="AB150" s="280"/>
      <c r="AC150" s="280"/>
    </row>
    <row r="151" spans="1:68" ht="27" customHeight="1" x14ac:dyDescent="0.25">
      <c r="A151" s="54" t="s">
        <v>216</v>
      </c>
      <c r="B151" s="54" t="s">
        <v>217</v>
      </c>
      <c r="C151" s="31">
        <v>4301135540</v>
      </c>
      <c r="D151" s="294">
        <v>4607111035646</v>
      </c>
      <c r="E151" s="295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67</v>
      </c>
      <c r="M151" s="33" t="s">
        <v>68</v>
      </c>
      <c r="N151" s="33"/>
      <c r="O151" s="32">
        <v>180</v>
      </c>
      <c r="P151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69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customHeight="1" x14ac:dyDescent="0.25">
      <c r="A154" s="314" t="s">
        <v>220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79"/>
      <c r="AB154" s="279"/>
      <c r="AC154" s="279"/>
    </row>
    <row r="155" spans="1:68" ht="14.25" customHeight="1" x14ac:dyDescent="0.25">
      <c r="A155" s="301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4">
        <v>4607111036568</v>
      </c>
      <c r="E156" s="295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69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customHeight="1" x14ac:dyDescent="0.2">
      <c r="A159" s="343" t="s">
        <v>224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48"/>
      <c r="AB159" s="48"/>
      <c r="AC159" s="48"/>
    </row>
    <row r="160" spans="1:68" ht="16.5" customHeight="1" x14ac:dyDescent="0.25">
      <c r="A160" s="314" t="s">
        <v>225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79"/>
      <c r="AB160" s="279"/>
      <c r="AC160" s="279"/>
    </row>
    <row r="161" spans="1:68" ht="14.25" customHeight="1" x14ac:dyDescent="0.25">
      <c r="A161" s="301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0"/>
      <c r="AB161" s="280"/>
      <c r="AC161" s="280"/>
    </row>
    <row r="162" spans="1:68" ht="16.5" customHeight="1" x14ac:dyDescent="0.25">
      <c r="A162" s="54" t="s">
        <v>226</v>
      </c>
      <c r="B162" s="54" t="s">
        <v>227</v>
      </c>
      <c r="C162" s="31">
        <v>4301071062</v>
      </c>
      <c r="D162" s="294">
        <v>4607111036384</v>
      </c>
      <c r="E162" s="295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3" t="s">
        <v>228</v>
      </c>
      <c r="Q162" s="289"/>
      <c r="R162" s="289"/>
      <c r="S162" s="289"/>
      <c r="T162" s="290"/>
      <c r="U162" s="34"/>
      <c r="V162" s="34"/>
      <c r="W162" s="35" t="s">
        <v>69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4">
        <v>4607111036216</v>
      </c>
      <c r="E163" s="295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69</v>
      </c>
      <c r="X163" s="284">
        <v>24</v>
      </c>
      <c r="Y163" s="285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232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86">
        <f>IFERROR(SUM(X162:X163),"0")</f>
        <v>24</v>
      </c>
      <c r="Y164" s="286">
        <f>IFERROR(SUM(Y162:Y163),"0")</f>
        <v>24</v>
      </c>
      <c r="Z164" s="286">
        <f>IFERROR(IF(Z162="",0,Z162),"0")+IFERROR(IF(Z163="",0,Z163),"0")</f>
        <v>0.20783999999999997</v>
      </c>
      <c r="AA164" s="287"/>
      <c r="AB164" s="287"/>
      <c r="AC164" s="287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86">
        <f>IFERROR(SUMPRODUCT(X162:X163*H162:H163),"0")</f>
        <v>120</v>
      </c>
      <c r="Y165" s="286">
        <f>IFERROR(SUMPRODUCT(Y162:Y163*H162:H163),"0")</f>
        <v>120</v>
      </c>
      <c r="Z165" s="37"/>
      <c r="AA165" s="287"/>
      <c r="AB165" s="287"/>
      <c r="AC165" s="287"/>
    </row>
    <row r="166" spans="1:68" ht="27.75" customHeight="1" x14ac:dyDescent="0.2">
      <c r="A166" s="343" t="s">
        <v>233</v>
      </c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48"/>
      <c r="AB166" s="48"/>
      <c r="AC166" s="48"/>
    </row>
    <row r="167" spans="1:68" ht="16.5" customHeight="1" x14ac:dyDescent="0.25">
      <c r="A167" s="314" t="s">
        <v>234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79"/>
      <c r="AB167" s="279"/>
      <c r="AC167" s="279"/>
    </row>
    <row r="168" spans="1:68" ht="14.25" customHeight="1" x14ac:dyDescent="0.25">
      <c r="A168" s="301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4">
        <v>4607111035691</v>
      </c>
      <c r="E169" s="295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69</v>
      </c>
      <c r="X169" s="284">
        <v>42</v>
      </c>
      <c r="Y169" s="285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237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4">
        <v>4607111035721</v>
      </c>
      <c r="E170" s="295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69</v>
      </c>
      <c r="X170" s="284">
        <v>56</v>
      </c>
      <c r="Y170" s="285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240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4">
        <v>4607111038487</v>
      </c>
      <c r="E171" s="295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69</v>
      </c>
      <c r="X171" s="284">
        <v>28</v>
      </c>
      <c r="Y171" s="28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243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86">
        <f>IFERROR(SUM(X169:X171),"0")</f>
        <v>126</v>
      </c>
      <c r="Y172" s="286">
        <f>IFERROR(SUM(Y169:Y171),"0")</f>
        <v>126</v>
      </c>
      <c r="Z172" s="286">
        <f>IFERROR(IF(Z169="",0,Z169),"0")+IFERROR(IF(Z170="",0,Z170),"0")+IFERROR(IF(Z171="",0,Z171),"0")</f>
        <v>2.2528800000000002</v>
      </c>
      <c r="AA172" s="287"/>
      <c r="AB172" s="287"/>
      <c r="AC172" s="287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86">
        <f>IFERROR(SUMPRODUCT(X169:X171*H169:H171),"0")</f>
        <v>378</v>
      </c>
      <c r="Y173" s="286">
        <f>IFERROR(SUMPRODUCT(Y169:Y171*H169:H171),"0")</f>
        <v>378</v>
      </c>
      <c r="Z173" s="37"/>
      <c r="AA173" s="287"/>
      <c r="AB173" s="287"/>
      <c r="AC173" s="287"/>
    </row>
    <row r="174" spans="1:68" ht="14.25" customHeight="1" x14ac:dyDescent="0.25">
      <c r="A174" s="301" t="s">
        <v>244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0"/>
      <c r="AB174" s="280"/>
      <c r="AC174" s="280"/>
    </row>
    <row r="175" spans="1:68" ht="27" customHeight="1" x14ac:dyDescent="0.25">
      <c r="A175" s="54" t="s">
        <v>245</v>
      </c>
      <c r="B175" s="54" t="s">
        <v>246</v>
      </c>
      <c r="C175" s="31">
        <v>4301051855</v>
      </c>
      <c r="D175" s="294">
        <v>4680115885875</v>
      </c>
      <c r="E175" s="295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67</v>
      </c>
      <c r="M175" s="33" t="s">
        <v>248</v>
      </c>
      <c r="N175" s="33"/>
      <c r="O175" s="32">
        <v>365</v>
      </c>
      <c r="P175" s="432" t="s">
        <v>249</v>
      </c>
      <c r="Q175" s="289"/>
      <c r="R175" s="289"/>
      <c r="S175" s="289"/>
      <c r="T175" s="290"/>
      <c r="U175" s="34"/>
      <c r="V175" s="34"/>
      <c r="W175" s="35" t="s">
        <v>69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71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customHeight="1" x14ac:dyDescent="0.2">
      <c r="A178" s="343" t="s">
        <v>252</v>
      </c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48"/>
      <c r="AB178" s="48"/>
      <c r="AC178" s="48"/>
    </row>
    <row r="179" spans="1:68" ht="16.5" customHeight="1" x14ac:dyDescent="0.25">
      <c r="A179" s="314" t="s">
        <v>253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79"/>
      <c r="AB179" s="279"/>
      <c r="AC179" s="279"/>
    </row>
    <row r="180" spans="1:68" ht="14.25" customHeight="1" x14ac:dyDescent="0.25">
      <c r="A180" s="301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4">
        <v>4620207491133</v>
      </c>
      <c r="E181" s="295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7" t="s">
        <v>256</v>
      </c>
      <c r="Q181" s="289"/>
      <c r="R181" s="289"/>
      <c r="S181" s="289"/>
      <c r="T181" s="290"/>
      <c r="U181" s="34"/>
      <c r="V181" s="34"/>
      <c r="W181" s="35" t="s">
        <v>69</v>
      </c>
      <c r="X181" s="284">
        <v>0</v>
      </c>
      <c r="Y181" s="28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257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86">
        <f>IFERROR(SUM(X181:X181),"0")</f>
        <v>0</v>
      </c>
      <c r="Y182" s="286">
        <f>IFERROR(SUM(Y181:Y181),"0")</f>
        <v>0</v>
      </c>
      <c r="Z182" s="286">
        <f>IFERROR(IF(Z181="",0,Z181),"0")</f>
        <v>0</v>
      </c>
      <c r="AA182" s="287"/>
      <c r="AB182" s="287"/>
      <c r="AC182" s="287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86">
        <f>IFERROR(SUMPRODUCT(X181:X181*H181:H181),"0")</f>
        <v>0</v>
      </c>
      <c r="Y183" s="286">
        <f>IFERROR(SUMPRODUCT(Y181:Y181*H181:H181),"0")</f>
        <v>0</v>
      </c>
      <c r="Z183" s="37"/>
      <c r="AA183" s="287"/>
      <c r="AB183" s="287"/>
      <c r="AC183" s="287"/>
    </row>
    <row r="184" spans="1:68" ht="14.25" customHeight="1" x14ac:dyDescent="0.25">
      <c r="A184" s="301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0"/>
      <c r="AB184" s="280"/>
      <c r="AC184" s="280"/>
    </row>
    <row r="185" spans="1:68" ht="27" customHeight="1" x14ac:dyDescent="0.25">
      <c r="A185" s="54" t="s">
        <v>258</v>
      </c>
      <c r="B185" s="54" t="s">
        <v>259</v>
      </c>
      <c r="C185" s="31">
        <v>4301135707</v>
      </c>
      <c r="D185" s="294">
        <v>4620207490198</v>
      </c>
      <c r="E185" s="295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69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261</v>
      </c>
      <c r="B186" s="54" t="s">
        <v>262</v>
      </c>
      <c r="C186" s="31">
        <v>4301135696</v>
      </c>
      <c r="D186" s="294">
        <v>4620207490235</v>
      </c>
      <c r="E186" s="295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69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264</v>
      </c>
      <c r="B187" s="54" t="s">
        <v>265</v>
      </c>
      <c r="C187" s="31">
        <v>4301135697</v>
      </c>
      <c r="D187" s="294">
        <v>4620207490259</v>
      </c>
      <c r="E187" s="295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69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4">
        <v>4620207490143</v>
      </c>
      <c r="E188" s="295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69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customHeight="1" x14ac:dyDescent="0.25">
      <c r="A191" s="314" t="s">
        <v>269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79"/>
      <c r="AB191" s="279"/>
      <c r="AC191" s="279"/>
    </row>
    <row r="192" spans="1:68" ht="14.25" customHeight="1" x14ac:dyDescent="0.25">
      <c r="A192" s="301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0"/>
      <c r="AB192" s="280"/>
      <c r="AC192" s="280"/>
    </row>
    <row r="193" spans="1:68" ht="27" customHeight="1" x14ac:dyDescent="0.25">
      <c r="A193" s="54" t="s">
        <v>270</v>
      </c>
      <c r="B193" s="54" t="s">
        <v>271</v>
      </c>
      <c r="C193" s="31">
        <v>4301070996</v>
      </c>
      <c r="D193" s="294">
        <v>4607111038654</v>
      </c>
      <c r="E193" s="295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69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4">
        <v>4607111038586</v>
      </c>
      <c r="E194" s="295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69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4301070962</v>
      </c>
      <c r="D195" s="294">
        <v>4607111038609</v>
      </c>
      <c r="E195" s="295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9"/>
      <c r="R195" s="289"/>
      <c r="S195" s="289"/>
      <c r="T195" s="290"/>
      <c r="U195" s="34"/>
      <c r="V195" s="34"/>
      <c r="W195" s="35" t="s">
        <v>69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4">
        <v>4607111038630</v>
      </c>
      <c r="E196" s="295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9"/>
      <c r="R196" s="289"/>
      <c r="S196" s="289"/>
      <c r="T196" s="290"/>
      <c r="U196" s="34"/>
      <c r="V196" s="34"/>
      <c r="W196" s="35" t="s">
        <v>69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94">
        <v>4607111038616</v>
      </c>
      <c r="E197" s="295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89"/>
      <c r="R197" s="289"/>
      <c r="S197" s="289"/>
      <c r="T197" s="290"/>
      <c r="U197" s="34"/>
      <c r="V197" s="34"/>
      <c r="W197" s="35" t="s">
        <v>69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6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7"/>
      <c r="P198" s="298" t="s">
        <v>72</v>
      </c>
      <c r="Q198" s="299"/>
      <c r="R198" s="299"/>
      <c r="S198" s="299"/>
      <c r="T198" s="299"/>
      <c r="U198" s="299"/>
      <c r="V198" s="300"/>
      <c r="W198" s="37" t="s">
        <v>69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x14ac:dyDescent="0.2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7"/>
      <c r="P199" s="298" t="s">
        <v>72</v>
      </c>
      <c r="Q199" s="299"/>
      <c r="R199" s="299"/>
      <c r="S199" s="299"/>
      <c r="T199" s="299"/>
      <c r="U199" s="299"/>
      <c r="V199" s="300"/>
      <c r="W199" s="37" t="s">
        <v>73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customHeight="1" x14ac:dyDescent="0.25">
      <c r="A200" s="314" t="s">
        <v>282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79"/>
      <c r="AB200" s="279"/>
      <c r="AC200" s="279"/>
    </row>
    <row r="201" spans="1:68" ht="14.25" customHeight="1" x14ac:dyDescent="0.25">
      <c r="A201" s="301" t="s">
        <v>63</v>
      </c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280"/>
      <c r="AB201" s="280"/>
      <c r="AC201" s="280"/>
    </row>
    <row r="202" spans="1:68" ht="27" customHeight="1" x14ac:dyDescent="0.25">
      <c r="A202" s="54" t="s">
        <v>283</v>
      </c>
      <c r="B202" s="54" t="s">
        <v>284</v>
      </c>
      <c r="C202" s="31">
        <v>4301070917</v>
      </c>
      <c r="D202" s="294">
        <v>4607111035912</v>
      </c>
      <c r="E202" s="295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9"/>
      <c r="R202" s="289"/>
      <c r="S202" s="289"/>
      <c r="T202" s="290"/>
      <c r="U202" s="34"/>
      <c r="V202" s="34"/>
      <c r="W202" s="35" t="s">
        <v>69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4">
        <v>4607111035929</v>
      </c>
      <c r="E203" s="295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9"/>
      <c r="R203" s="289"/>
      <c r="S203" s="289"/>
      <c r="T203" s="290"/>
      <c r="U203" s="34"/>
      <c r="V203" s="34"/>
      <c r="W203" s="35" t="s">
        <v>69</v>
      </c>
      <c r="X203" s="284">
        <v>12</v>
      </c>
      <c r="Y203" s="285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285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customHeight="1" x14ac:dyDescent="0.25">
      <c r="A204" s="54" t="s">
        <v>288</v>
      </c>
      <c r="B204" s="54" t="s">
        <v>289</v>
      </c>
      <c r="C204" s="31">
        <v>4301070915</v>
      </c>
      <c r="D204" s="294">
        <v>4607111035882</v>
      </c>
      <c r="E204" s="295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9"/>
      <c r="R204" s="289"/>
      <c r="S204" s="289"/>
      <c r="T204" s="290"/>
      <c r="U204" s="34"/>
      <c r="V204" s="34"/>
      <c r="W204" s="35" t="s">
        <v>69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4">
        <v>4607111035905</v>
      </c>
      <c r="E205" s="295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9"/>
      <c r="R205" s="289"/>
      <c r="S205" s="289"/>
      <c r="T205" s="290"/>
      <c r="U205" s="34"/>
      <c r="V205" s="34"/>
      <c r="W205" s="35" t="s">
        <v>69</v>
      </c>
      <c r="X205" s="284">
        <v>0</v>
      </c>
      <c r="Y205" s="285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06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7"/>
      <c r="P206" s="298" t="s">
        <v>72</v>
      </c>
      <c r="Q206" s="299"/>
      <c r="R206" s="299"/>
      <c r="S206" s="299"/>
      <c r="T206" s="299"/>
      <c r="U206" s="299"/>
      <c r="V206" s="300"/>
      <c r="W206" s="37" t="s">
        <v>69</v>
      </c>
      <c r="X206" s="286">
        <f>IFERROR(SUM(X202:X205),"0")</f>
        <v>12</v>
      </c>
      <c r="Y206" s="286">
        <f>IFERROR(SUM(Y202:Y205),"0")</f>
        <v>12</v>
      </c>
      <c r="Z206" s="286">
        <f>IFERROR(IF(Z202="",0,Z202),"0")+IFERROR(IF(Z203="",0,Z203),"0")+IFERROR(IF(Z204="",0,Z204),"0")+IFERROR(IF(Z205="",0,Z205),"0")</f>
        <v>0.186</v>
      </c>
      <c r="AA206" s="287"/>
      <c r="AB206" s="287"/>
      <c r="AC206" s="287"/>
    </row>
    <row r="207" spans="1:68" x14ac:dyDescent="0.2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7"/>
      <c r="P207" s="298" t="s">
        <v>72</v>
      </c>
      <c r="Q207" s="299"/>
      <c r="R207" s="299"/>
      <c r="S207" s="299"/>
      <c r="T207" s="299"/>
      <c r="U207" s="299"/>
      <c r="V207" s="300"/>
      <c r="W207" s="37" t="s">
        <v>73</v>
      </c>
      <c r="X207" s="286">
        <f>IFERROR(SUMPRODUCT(X202:X205*H202:H205),"0")</f>
        <v>86.4</v>
      </c>
      <c r="Y207" s="286">
        <f>IFERROR(SUMPRODUCT(Y202:Y205*H202:H205),"0")</f>
        <v>86.4</v>
      </c>
      <c r="Z207" s="37"/>
      <c r="AA207" s="287"/>
      <c r="AB207" s="287"/>
      <c r="AC207" s="287"/>
    </row>
    <row r="208" spans="1:68" ht="16.5" customHeight="1" x14ac:dyDescent="0.25">
      <c r="A208" s="314" t="s">
        <v>293</v>
      </c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279"/>
      <c r="AB208" s="279"/>
      <c r="AC208" s="279"/>
    </row>
    <row r="209" spans="1:68" ht="14.25" customHeight="1" x14ac:dyDescent="0.25">
      <c r="A209" s="301" t="s">
        <v>63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4">
        <v>4620207491096</v>
      </c>
      <c r="E210" s="295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84" t="s">
        <v>296</v>
      </c>
      <c r="Q210" s="289"/>
      <c r="R210" s="289"/>
      <c r="S210" s="289"/>
      <c r="T210" s="290"/>
      <c r="U210" s="34"/>
      <c r="V210" s="34"/>
      <c r="W210" s="35" t="s">
        <v>69</v>
      </c>
      <c r="X210" s="284">
        <v>12</v>
      </c>
      <c r="Y210" s="285">
        <f>IFERROR(IF(X210="","",X210),"")</f>
        <v>12</v>
      </c>
      <c r="Z210" s="36">
        <f>IFERROR(IF(X210="","",X210*0.0155),"")</f>
        <v>0.186</v>
      </c>
      <c r="AA210" s="56"/>
      <c r="AB210" s="57"/>
      <c r="AC210" s="208" t="s">
        <v>297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62.760000000000005</v>
      </c>
      <c r="BN210" s="67">
        <f>IFERROR(Y210*I210,"0")</f>
        <v>62.760000000000005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06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7"/>
      <c r="P211" s="298" t="s">
        <v>72</v>
      </c>
      <c r="Q211" s="299"/>
      <c r="R211" s="299"/>
      <c r="S211" s="299"/>
      <c r="T211" s="299"/>
      <c r="U211" s="299"/>
      <c r="V211" s="300"/>
      <c r="W211" s="37" t="s">
        <v>69</v>
      </c>
      <c r="X211" s="286">
        <f>IFERROR(SUM(X210:X210),"0")</f>
        <v>12</v>
      </c>
      <c r="Y211" s="286">
        <f>IFERROR(SUM(Y210:Y210),"0")</f>
        <v>12</v>
      </c>
      <c r="Z211" s="286">
        <f>IFERROR(IF(Z210="",0,Z210),"0")</f>
        <v>0.186</v>
      </c>
      <c r="AA211" s="287"/>
      <c r="AB211" s="287"/>
      <c r="AC211" s="287"/>
    </row>
    <row r="212" spans="1:68" x14ac:dyDescent="0.2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73</v>
      </c>
      <c r="X212" s="286">
        <f>IFERROR(SUMPRODUCT(X210:X210*H210:H210),"0")</f>
        <v>60</v>
      </c>
      <c r="Y212" s="286">
        <f>IFERROR(SUMPRODUCT(Y210:Y210*H210:H210),"0")</f>
        <v>60</v>
      </c>
      <c r="Z212" s="37"/>
      <c r="AA212" s="287"/>
      <c r="AB212" s="287"/>
      <c r="AC212" s="287"/>
    </row>
    <row r="213" spans="1:68" ht="16.5" customHeight="1" x14ac:dyDescent="0.25">
      <c r="A213" s="314" t="s">
        <v>298</v>
      </c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  <c r="AA213" s="279"/>
      <c r="AB213" s="279"/>
      <c r="AC213" s="279"/>
    </row>
    <row r="214" spans="1:68" ht="14.25" customHeight="1" x14ac:dyDescent="0.25">
      <c r="A214" s="301" t="s">
        <v>63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0"/>
      <c r="AB214" s="280"/>
      <c r="AC214" s="280"/>
    </row>
    <row r="215" spans="1:68" ht="27" customHeight="1" x14ac:dyDescent="0.25">
      <c r="A215" s="54" t="s">
        <v>299</v>
      </c>
      <c r="B215" s="54" t="s">
        <v>300</v>
      </c>
      <c r="C215" s="31">
        <v>4301071093</v>
      </c>
      <c r="D215" s="294">
        <v>4620207490709</v>
      </c>
      <c r="E215" s="295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9"/>
      <c r="R215" s="289"/>
      <c r="S215" s="289"/>
      <c r="T215" s="290"/>
      <c r="U215" s="34"/>
      <c r="V215" s="34"/>
      <c r="W215" s="35" t="s">
        <v>69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06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7"/>
      <c r="P216" s="298" t="s">
        <v>72</v>
      </c>
      <c r="Q216" s="299"/>
      <c r="R216" s="299"/>
      <c r="S216" s="299"/>
      <c r="T216" s="299"/>
      <c r="U216" s="299"/>
      <c r="V216" s="300"/>
      <c r="W216" s="37" t="s">
        <v>69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x14ac:dyDescent="0.2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73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customHeight="1" x14ac:dyDescent="0.25">
      <c r="A218" s="301" t="s">
        <v>122</v>
      </c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4">
        <v>4620207490570</v>
      </c>
      <c r="E219" s="295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9"/>
      <c r="R219" s="289"/>
      <c r="S219" s="289"/>
      <c r="T219" s="290"/>
      <c r="U219" s="34"/>
      <c r="V219" s="34"/>
      <c r="W219" s="35" t="s">
        <v>69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4">
        <v>4620207490549</v>
      </c>
      <c r="E220" s="295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9"/>
      <c r="R220" s="289"/>
      <c r="S220" s="289"/>
      <c r="T220" s="290"/>
      <c r="U220" s="34"/>
      <c r="V220" s="34"/>
      <c r="W220" s="35" t="s">
        <v>69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4">
        <v>4620207490501</v>
      </c>
      <c r="E221" s="295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3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9"/>
      <c r="R221" s="289"/>
      <c r="S221" s="289"/>
      <c r="T221" s="290"/>
      <c r="U221" s="34"/>
      <c r="V221" s="34"/>
      <c r="W221" s="35" t="s">
        <v>69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customHeight="1" x14ac:dyDescent="0.25">
      <c r="A224" s="314" t="s">
        <v>309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79"/>
      <c r="AB224" s="279"/>
      <c r="AC224" s="279"/>
    </row>
    <row r="225" spans="1:68" ht="14.25" customHeight="1" x14ac:dyDescent="0.25">
      <c r="A225" s="301" t="s">
        <v>63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80"/>
      <c r="AB225" s="280"/>
      <c r="AC225" s="280"/>
    </row>
    <row r="226" spans="1:68" ht="16.5" customHeight="1" x14ac:dyDescent="0.25">
      <c r="A226" s="54" t="s">
        <v>310</v>
      </c>
      <c r="B226" s="54" t="s">
        <v>311</v>
      </c>
      <c r="C226" s="31">
        <v>4301071063</v>
      </c>
      <c r="D226" s="294">
        <v>4607111039019</v>
      </c>
      <c r="E226" s="295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9"/>
      <c r="R226" s="289"/>
      <c r="S226" s="289"/>
      <c r="T226" s="290"/>
      <c r="U226" s="34"/>
      <c r="V226" s="34"/>
      <c r="W226" s="35" t="s">
        <v>69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313</v>
      </c>
      <c r="B227" s="54" t="s">
        <v>314</v>
      </c>
      <c r="C227" s="31">
        <v>4301071000</v>
      </c>
      <c r="D227" s="294">
        <v>4607111038708</v>
      </c>
      <c r="E227" s="295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9"/>
      <c r="R227" s="289"/>
      <c r="S227" s="289"/>
      <c r="T227" s="290"/>
      <c r="U227" s="34"/>
      <c r="V227" s="34"/>
      <c r="W227" s="35" t="s">
        <v>69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customHeight="1" x14ac:dyDescent="0.2">
      <c r="A230" s="343" t="s">
        <v>315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48"/>
      <c r="AB230" s="48"/>
      <c r="AC230" s="48"/>
    </row>
    <row r="231" spans="1:68" ht="16.5" customHeight="1" x14ac:dyDescent="0.25">
      <c r="A231" s="314" t="s">
        <v>316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79"/>
      <c r="AB231" s="279"/>
      <c r="AC231" s="279"/>
    </row>
    <row r="232" spans="1:68" ht="14.25" customHeight="1" x14ac:dyDescent="0.25">
      <c r="A232" s="301" t="s">
        <v>63</v>
      </c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280"/>
      <c r="AB232" s="280"/>
      <c r="AC232" s="280"/>
    </row>
    <row r="233" spans="1:68" ht="27" customHeight="1" x14ac:dyDescent="0.25">
      <c r="A233" s="54" t="s">
        <v>317</v>
      </c>
      <c r="B233" s="54" t="s">
        <v>318</v>
      </c>
      <c r="C233" s="31">
        <v>4301071036</v>
      </c>
      <c r="D233" s="294">
        <v>4607111036162</v>
      </c>
      <c r="E233" s="295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9"/>
      <c r="R233" s="289"/>
      <c r="S233" s="289"/>
      <c r="T233" s="290"/>
      <c r="U233" s="34"/>
      <c r="V233" s="34"/>
      <c r="W233" s="35" t="s">
        <v>69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71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customHeight="1" x14ac:dyDescent="0.2">
      <c r="A236" s="343" t="s">
        <v>320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48"/>
      <c r="AB236" s="48"/>
      <c r="AC236" s="48"/>
    </row>
    <row r="237" spans="1:68" ht="16.5" customHeight="1" x14ac:dyDescent="0.25">
      <c r="A237" s="314" t="s">
        <v>321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79"/>
      <c r="AB237" s="279"/>
      <c r="AC237" s="279"/>
    </row>
    <row r="238" spans="1:68" ht="14.25" customHeight="1" x14ac:dyDescent="0.25">
      <c r="A238" s="301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4">
        <v>4607111035899</v>
      </c>
      <c r="E239" s="295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9"/>
      <c r="R239" s="289"/>
      <c r="S239" s="289"/>
      <c r="T239" s="290"/>
      <c r="U239" s="34"/>
      <c r="V239" s="34"/>
      <c r="W239" s="35" t="s">
        <v>69</v>
      </c>
      <c r="X239" s="284">
        <v>0</v>
      </c>
      <c r="Y239" s="285">
        <f>IFERROR(IF(X239="","",X239),"")</f>
        <v>0</v>
      </c>
      <c r="Z239" s="36">
        <f>IFERROR(IF(X239="","",X239*0.0155),"")</f>
        <v>0</v>
      </c>
      <c r="AA239" s="56"/>
      <c r="AB239" s="57"/>
      <c r="AC239" s="224" t="s">
        <v>232</v>
      </c>
      <c r="AG239" s="67"/>
      <c r="AJ239" s="71" t="s">
        <v>71</v>
      </c>
      <c r="AK239" s="71">
        <v>1</v>
      </c>
      <c r="BB239" s="22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86">
        <f>IFERROR(SUM(X239:X239),"0")</f>
        <v>0</v>
      </c>
      <c r="Y240" s="286">
        <f>IFERROR(SUM(Y239:Y239),"0")</f>
        <v>0</v>
      </c>
      <c r="Z240" s="286">
        <f>IFERROR(IF(Z239="",0,Z239),"0")</f>
        <v>0</v>
      </c>
      <c r="AA240" s="287"/>
      <c r="AB240" s="287"/>
      <c r="AC240" s="287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86">
        <f>IFERROR(SUMPRODUCT(X239:X239*H239:H239),"0")</f>
        <v>0</v>
      </c>
      <c r="Y241" s="286">
        <f>IFERROR(SUMPRODUCT(Y239:Y239*H239:H239),"0")</f>
        <v>0</v>
      </c>
      <c r="Z241" s="37"/>
      <c r="AA241" s="287"/>
      <c r="AB241" s="287"/>
      <c r="AC241" s="287"/>
    </row>
    <row r="242" spans="1:68" ht="27.75" customHeight="1" x14ac:dyDescent="0.2">
      <c r="A242" s="343" t="s">
        <v>324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48"/>
      <c r="AB242" s="48"/>
      <c r="AC242" s="48"/>
    </row>
    <row r="243" spans="1:68" ht="16.5" customHeight="1" x14ac:dyDescent="0.25">
      <c r="A243" s="314" t="s">
        <v>325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79"/>
      <c r="AB243" s="279"/>
      <c r="AC243" s="279"/>
    </row>
    <row r="244" spans="1:68" ht="14.25" customHeight="1" x14ac:dyDescent="0.25">
      <c r="A244" s="301" t="s">
        <v>326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0"/>
      <c r="AB244" s="280"/>
      <c r="AC244" s="280"/>
    </row>
    <row r="245" spans="1:68" ht="27" customHeight="1" x14ac:dyDescent="0.25">
      <c r="A245" s="54" t="s">
        <v>327</v>
      </c>
      <c r="B245" s="54" t="s">
        <v>328</v>
      </c>
      <c r="C245" s="31">
        <v>4301133004</v>
      </c>
      <c r="D245" s="294">
        <v>4607111039774</v>
      </c>
      <c r="E245" s="295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0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9"/>
      <c r="R245" s="289"/>
      <c r="S245" s="289"/>
      <c r="T245" s="290"/>
      <c r="U245" s="34"/>
      <c r="V245" s="34"/>
      <c r="W245" s="35" t="s">
        <v>69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71</v>
      </c>
      <c r="AK245" s="71">
        <v>1</v>
      </c>
      <c r="BB245" s="227" t="s">
        <v>81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customHeight="1" x14ac:dyDescent="0.25">
      <c r="A248" s="301" t="s">
        <v>122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0"/>
      <c r="AB248" s="280"/>
      <c r="AC248" s="280"/>
    </row>
    <row r="249" spans="1:68" ht="37.5" customHeight="1" x14ac:dyDescent="0.25">
      <c r="A249" s="54" t="s">
        <v>330</v>
      </c>
      <c r="B249" s="54" t="s">
        <v>331</v>
      </c>
      <c r="C249" s="31">
        <v>4301135400</v>
      </c>
      <c r="D249" s="294">
        <v>4607111039361</v>
      </c>
      <c r="E249" s="295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9"/>
      <c r="R249" s="289"/>
      <c r="S249" s="289"/>
      <c r="T249" s="290"/>
      <c r="U249" s="34"/>
      <c r="V249" s="34"/>
      <c r="W249" s="35" t="s">
        <v>69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71</v>
      </c>
      <c r="AK249" s="71">
        <v>1</v>
      </c>
      <c r="BB249" s="229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06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7"/>
      <c r="P250" s="298" t="s">
        <v>72</v>
      </c>
      <c r="Q250" s="299"/>
      <c r="R250" s="299"/>
      <c r="S250" s="299"/>
      <c r="T250" s="299"/>
      <c r="U250" s="299"/>
      <c r="V250" s="300"/>
      <c r="W250" s="37" t="s">
        <v>69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x14ac:dyDescent="0.2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7"/>
      <c r="P251" s="298" t="s">
        <v>72</v>
      </c>
      <c r="Q251" s="299"/>
      <c r="R251" s="299"/>
      <c r="S251" s="299"/>
      <c r="T251" s="299"/>
      <c r="U251" s="299"/>
      <c r="V251" s="300"/>
      <c r="W251" s="37" t="s">
        <v>73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customHeight="1" x14ac:dyDescent="0.2">
      <c r="A252" s="343" t="s">
        <v>332</v>
      </c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48"/>
      <c r="AB252" s="48"/>
      <c r="AC252" s="48"/>
    </row>
    <row r="253" spans="1:68" ht="16.5" customHeight="1" x14ac:dyDescent="0.25">
      <c r="A253" s="314" t="s">
        <v>332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279"/>
      <c r="AB253" s="279"/>
      <c r="AC253" s="279"/>
    </row>
    <row r="254" spans="1:68" ht="14.25" customHeight="1" x14ac:dyDescent="0.25">
      <c r="A254" s="301" t="s">
        <v>63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0"/>
      <c r="AB254" s="280"/>
      <c r="AC254" s="280"/>
    </row>
    <row r="255" spans="1:68" ht="27" customHeight="1" x14ac:dyDescent="0.25">
      <c r="A255" s="54" t="s">
        <v>333</v>
      </c>
      <c r="B255" s="54" t="s">
        <v>334</v>
      </c>
      <c r="C255" s="31">
        <v>4301071014</v>
      </c>
      <c r="D255" s="294">
        <v>4640242181264</v>
      </c>
      <c r="E255" s="295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9"/>
      <c r="R255" s="289"/>
      <c r="S255" s="289"/>
      <c r="T255" s="290"/>
      <c r="U255" s="34"/>
      <c r="V255" s="34"/>
      <c r="W255" s="35" t="s">
        <v>69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4">
        <v>4640242181325</v>
      </c>
      <c r="E256" s="295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9"/>
      <c r="R256" s="289"/>
      <c r="S256" s="289"/>
      <c r="T256" s="290"/>
      <c r="U256" s="34"/>
      <c r="V256" s="34"/>
      <c r="W256" s="35" t="s">
        <v>69</v>
      </c>
      <c r="X256" s="284">
        <v>0</v>
      </c>
      <c r="Y256" s="285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335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4">
        <v>4640242180670</v>
      </c>
      <c r="E257" s="295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42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9"/>
      <c r="R257" s="289"/>
      <c r="S257" s="289"/>
      <c r="T257" s="290"/>
      <c r="U257" s="34"/>
      <c r="V257" s="34"/>
      <c r="W257" s="35" t="s">
        <v>69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71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6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7"/>
      <c r="P258" s="298" t="s">
        <v>72</v>
      </c>
      <c r="Q258" s="299"/>
      <c r="R258" s="299"/>
      <c r="S258" s="299"/>
      <c r="T258" s="299"/>
      <c r="U258" s="299"/>
      <c r="V258" s="300"/>
      <c r="W258" s="37" t="s">
        <v>69</v>
      </c>
      <c r="X258" s="286">
        <f>IFERROR(SUM(X255:X257),"0")</f>
        <v>0</v>
      </c>
      <c r="Y258" s="286">
        <f>IFERROR(SUM(Y255:Y257),"0")</f>
        <v>0</v>
      </c>
      <c r="Z258" s="286">
        <f>IFERROR(IF(Z255="",0,Z255),"0")+IFERROR(IF(Z256="",0,Z256),"0")+IFERROR(IF(Z257="",0,Z257),"0")</f>
        <v>0</v>
      </c>
      <c r="AA258" s="287"/>
      <c r="AB258" s="287"/>
      <c r="AC258" s="287"/>
    </row>
    <row r="259" spans="1:68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7"/>
      <c r="P259" s="298" t="s">
        <v>72</v>
      </c>
      <c r="Q259" s="299"/>
      <c r="R259" s="299"/>
      <c r="S259" s="299"/>
      <c r="T259" s="299"/>
      <c r="U259" s="299"/>
      <c r="V259" s="300"/>
      <c r="W259" s="37" t="s">
        <v>73</v>
      </c>
      <c r="X259" s="286">
        <f>IFERROR(SUMPRODUCT(X255:X257*H255:H257),"0")</f>
        <v>0</v>
      </c>
      <c r="Y259" s="286">
        <f>IFERROR(SUMPRODUCT(Y255:Y257*H255:H257),"0")</f>
        <v>0</v>
      </c>
      <c r="Z259" s="37"/>
      <c r="AA259" s="287"/>
      <c r="AB259" s="287"/>
      <c r="AC259" s="287"/>
    </row>
    <row r="260" spans="1:68" ht="14.25" customHeight="1" x14ac:dyDescent="0.25">
      <c r="A260" s="301" t="s">
        <v>76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4">
        <v>4640242180397</v>
      </c>
      <c r="E261" s="295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9"/>
      <c r="R261" s="289"/>
      <c r="S261" s="289"/>
      <c r="T261" s="290"/>
      <c r="U261" s="34"/>
      <c r="V261" s="34"/>
      <c r="W261" s="35" t="s">
        <v>69</v>
      </c>
      <c r="X261" s="284">
        <v>24</v>
      </c>
      <c r="Y261" s="285">
        <f>IFERROR(IF(X261="","",X261),"")</f>
        <v>24</v>
      </c>
      <c r="Z261" s="36">
        <f>IFERROR(IF(X261="","",X261*0.0155),"")</f>
        <v>0.372</v>
      </c>
      <c r="AA261" s="56"/>
      <c r="AB261" s="57"/>
      <c r="AC261" s="236" t="s">
        <v>343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customHeight="1" x14ac:dyDescent="0.25">
      <c r="A262" s="54" t="s">
        <v>344</v>
      </c>
      <c r="B262" s="54" t="s">
        <v>345</v>
      </c>
      <c r="C262" s="31">
        <v>4301132104</v>
      </c>
      <c r="D262" s="294">
        <v>4640242181219</v>
      </c>
      <c r="E262" s="295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133</v>
      </c>
      <c r="L262" s="32" t="s">
        <v>67</v>
      </c>
      <c r="M262" s="33" t="s">
        <v>68</v>
      </c>
      <c r="N262" s="33"/>
      <c r="O262" s="32">
        <v>180</v>
      </c>
      <c r="P262" s="47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9"/>
      <c r="R262" s="289"/>
      <c r="S262" s="289"/>
      <c r="T262" s="290"/>
      <c r="U262" s="34"/>
      <c r="V262" s="34"/>
      <c r="W262" s="35" t="s">
        <v>69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71</v>
      </c>
      <c r="AK262" s="71">
        <v>1</v>
      </c>
      <c r="BB262" s="239" t="s">
        <v>81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6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7"/>
      <c r="P263" s="298" t="s">
        <v>72</v>
      </c>
      <c r="Q263" s="299"/>
      <c r="R263" s="299"/>
      <c r="S263" s="299"/>
      <c r="T263" s="299"/>
      <c r="U263" s="299"/>
      <c r="V263" s="300"/>
      <c r="W263" s="37" t="s">
        <v>69</v>
      </c>
      <c r="X263" s="286">
        <f>IFERROR(SUM(X261:X262),"0")</f>
        <v>24</v>
      </c>
      <c r="Y263" s="286">
        <f>IFERROR(SUM(Y261:Y262),"0")</f>
        <v>24</v>
      </c>
      <c r="Z263" s="286">
        <f>IFERROR(IF(Z261="",0,Z261),"0")+IFERROR(IF(Z262="",0,Z262),"0")</f>
        <v>0.372</v>
      </c>
      <c r="AA263" s="287"/>
      <c r="AB263" s="287"/>
      <c r="AC263" s="287"/>
    </row>
    <row r="264" spans="1:68" x14ac:dyDescent="0.2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73</v>
      </c>
      <c r="X264" s="286">
        <f>IFERROR(SUMPRODUCT(X261:X262*H261:H262),"0")</f>
        <v>144</v>
      </c>
      <c r="Y264" s="286">
        <f>IFERROR(SUMPRODUCT(Y261:Y262*H261:H262),"0")</f>
        <v>144</v>
      </c>
      <c r="Z264" s="37"/>
      <c r="AA264" s="287"/>
      <c r="AB264" s="287"/>
      <c r="AC264" s="287"/>
    </row>
    <row r="265" spans="1:68" ht="14.25" customHeight="1" x14ac:dyDescent="0.25">
      <c r="A265" s="301" t="s">
        <v>116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0"/>
      <c r="AB265" s="280"/>
      <c r="AC265" s="280"/>
    </row>
    <row r="266" spans="1:68" ht="27" customHeight="1" x14ac:dyDescent="0.25">
      <c r="A266" s="54" t="s">
        <v>346</v>
      </c>
      <c r="B266" s="54" t="s">
        <v>347</v>
      </c>
      <c r="C266" s="31">
        <v>4301136051</v>
      </c>
      <c r="D266" s="294">
        <v>4640242180304</v>
      </c>
      <c r="E266" s="295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9"/>
      <c r="R266" s="289"/>
      <c r="S266" s="289"/>
      <c r="T266" s="290"/>
      <c r="U266" s="34"/>
      <c r="V266" s="34"/>
      <c r="W266" s="35" t="s">
        <v>69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4">
        <v>4640242180236</v>
      </c>
      <c r="E267" s="295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9"/>
      <c r="R267" s="289"/>
      <c r="S267" s="289"/>
      <c r="T267" s="290"/>
      <c r="U267" s="34"/>
      <c r="V267" s="34"/>
      <c r="W267" s="35" t="s">
        <v>69</v>
      </c>
      <c r="X267" s="284">
        <v>84</v>
      </c>
      <c r="Y267" s="285">
        <f>IFERROR(IF(X267="","",X267),"")</f>
        <v>84</v>
      </c>
      <c r="Z267" s="36">
        <f>IFERROR(IF(X267="","",X267*0.0155),"")</f>
        <v>1.302</v>
      </c>
      <c r="AA267" s="56"/>
      <c r="AB267" s="57"/>
      <c r="AC267" s="242" t="s">
        <v>348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439.74</v>
      </c>
      <c r="BN267" s="67">
        <f>IFERROR(Y267*I267,"0")</f>
        <v>439.74</v>
      </c>
      <c r="BO267" s="67">
        <f>IFERROR(X267/J267,"0")</f>
        <v>1</v>
      </c>
      <c r="BP267" s="67">
        <f>IFERROR(Y267/J267,"0")</f>
        <v>1</v>
      </c>
    </row>
    <row r="268" spans="1:68" ht="27" customHeight="1" x14ac:dyDescent="0.25">
      <c r="A268" s="54" t="s">
        <v>351</v>
      </c>
      <c r="B268" s="54" t="s">
        <v>352</v>
      </c>
      <c r="C268" s="31">
        <v>4301136052</v>
      </c>
      <c r="D268" s="294">
        <v>4640242180410</v>
      </c>
      <c r="E268" s="295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9"/>
      <c r="R268" s="289"/>
      <c r="S268" s="289"/>
      <c r="T268" s="290"/>
      <c r="U268" s="34"/>
      <c r="V268" s="34"/>
      <c r="W268" s="35" t="s">
        <v>69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71</v>
      </c>
      <c r="AK268" s="71">
        <v>1</v>
      </c>
      <c r="BB268" s="245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6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69</v>
      </c>
      <c r="X269" s="286">
        <f>IFERROR(SUM(X266:X268),"0")</f>
        <v>84</v>
      </c>
      <c r="Y269" s="286">
        <f>IFERROR(SUM(Y266:Y268),"0")</f>
        <v>84</v>
      </c>
      <c r="Z269" s="286">
        <f>IFERROR(IF(Z266="",0,Z266),"0")+IFERROR(IF(Z267="",0,Z267),"0")+IFERROR(IF(Z268="",0,Z268),"0")</f>
        <v>1.302</v>
      </c>
      <c r="AA269" s="287"/>
      <c r="AB269" s="287"/>
      <c r="AC269" s="287"/>
    </row>
    <row r="270" spans="1:68" x14ac:dyDescent="0.2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7"/>
      <c r="P270" s="298" t="s">
        <v>72</v>
      </c>
      <c r="Q270" s="299"/>
      <c r="R270" s="299"/>
      <c r="S270" s="299"/>
      <c r="T270" s="299"/>
      <c r="U270" s="299"/>
      <c r="V270" s="300"/>
      <c r="W270" s="37" t="s">
        <v>73</v>
      </c>
      <c r="X270" s="286">
        <f>IFERROR(SUMPRODUCT(X266:X268*H266:H268),"0")</f>
        <v>420</v>
      </c>
      <c r="Y270" s="286">
        <f>IFERROR(SUMPRODUCT(Y266:Y268*H266:H268),"0")</f>
        <v>420</v>
      </c>
      <c r="Z270" s="37"/>
      <c r="AA270" s="287"/>
      <c r="AB270" s="287"/>
      <c r="AC270" s="287"/>
    </row>
    <row r="271" spans="1:68" ht="14.25" customHeight="1" x14ac:dyDescent="0.25">
      <c r="A271" s="301" t="s">
        <v>122</v>
      </c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  <c r="AA271" s="280"/>
      <c r="AB271" s="280"/>
      <c r="AC271" s="280"/>
    </row>
    <row r="272" spans="1:68" ht="37.5" customHeight="1" x14ac:dyDescent="0.25">
      <c r="A272" s="54" t="s">
        <v>353</v>
      </c>
      <c r="B272" s="54" t="s">
        <v>354</v>
      </c>
      <c r="C272" s="31">
        <v>4301135504</v>
      </c>
      <c r="D272" s="294">
        <v>4640242181554</v>
      </c>
      <c r="E272" s="295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8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9"/>
      <c r="R272" s="289"/>
      <c r="S272" s="289"/>
      <c r="T272" s="290"/>
      <c r="U272" s="34"/>
      <c r="V272" s="34"/>
      <c r="W272" s="35" t="s">
        <v>69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71</v>
      </c>
      <c r="AK272" s="71">
        <v>1</v>
      </c>
      <c r="BB272" s="247" t="s">
        <v>81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4">
        <v>4640242181561</v>
      </c>
      <c r="E273" s="295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69</v>
      </c>
      <c r="X273" s="284">
        <v>14</v>
      </c>
      <c r="Y273" s="285">
        <f t="shared" si="6"/>
        <v>14</v>
      </c>
      <c r="Z273" s="36">
        <f>IFERROR(IF(X273="","",X273*0.00936),"")</f>
        <v>0.13103999999999999</v>
      </c>
      <c r="AA273" s="56"/>
      <c r="AB273" s="57"/>
      <c r="AC273" s="248" t="s">
        <v>358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54.488</v>
      </c>
      <c r="BN273" s="67">
        <f t="shared" si="8"/>
        <v>54.488</v>
      </c>
      <c r="BO273" s="67">
        <f t="shared" si="9"/>
        <v>0.1111111111111111</v>
      </c>
      <c r="BP273" s="67">
        <f t="shared" si="10"/>
        <v>0.1111111111111111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4">
        <v>4640242181424</v>
      </c>
      <c r="E274" s="295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66</v>
      </c>
      <c r="L274" s="32" t="s">
        <v>67</v>
      </c>
      <c r="M274" s="33" t="s">
        <v>68</v>
      </c>
      <c r="N274" s="33"/>
      <c r="O274" s="32">
        <v>180</v>
      </c>
      <c r="P274" s="42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9"/>
      <c r="R274" s="289"/>
      <c r="S274" s="289"/>
      <c r="T274" s="290"/>
      <c r="U274" s="34"/>
      <c r="V274" s="34"/>
      <c r="W274" s="35" t="s">
        <v>69</v>
      </c>
      <c r="X274" s="284">
        <v>0</v>
      </c>
      <c r="Y274" s="285">
        <f t="shared" si="6"/>
        <v>0</v>
      </c>
      <c r="Z274" s="36">
        <f>IFERROR(IF(X274="","",X274*0.0155),"")</f>
        <v>0</v>
      </c>
      <c r="AA274" s="56"/>
      <c r="AB274" s="57"/>
      <c r="AC274" s="250" t="s">
        <v>355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361</v>
      </c>
      <c r="B275" s="54" t="s">
        <v>362</v>
      </c>
      <c r="C275" s="31">
        <v>4301135552</v>
      </c>
      <c r="D275" s="294">
        <v>4640242181431</v>
      </c>
      <c r="E275" s="295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5" t="s">
        <v>363</v>
      </c>
      <c r="Q275" s="289"/>
      <c r="R275" s="289"/>
      <c r="S275" s="289"/>
      <c r="T275" s="290"/>
      <c r="U275" s="34"/>
      <c r="V275" s="34"/>
      <c r="W275" s="35" t="s">
        <v>69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4">
        <v>4640242181523</v>
      </c>
      <c r="E276" s="295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289"/>
      <c r="R276" s="289"/>
      <c r="S276" s="289"/>
      <c r="T276" s="290"/>
      <c r="U276" s="34"/>
      <c r="V276" s="34"/>
      <c r="W276" s="35" t="s">
        <v>69</v>
      </c>
      <c r="X276" s="284">
        <v>0</v>
      </c>
      <c r="Y276" s="285">
        <f t="shared" si="6"/>
        <v>0</v>
      </c>
      <c r="Z276" s="36">
        <f t="shared" si="11"/>
        <v>0</v>
      </c>
      <c r="AA276" s="56"/>
      <c r="AB276" s="57"/>
      <c r="AC276" s="254" t="s">
        <v>358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4">
        <v>4640242181486</v>
      </c>
      <c r="E277" s="295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289"/>
      <c r="R277" s="289"/>
      <c r="S277" s="289"/>
      <c r="T277" s="290"/>
      <c r="U277" s="34"/>
      <c r="V277" s="34"/>
      <c r="W277" s="35" t="s">
        <v>69</v>
      </c>
      <c r="X277" s="284">
        <v>28</v>
      </c>
      <c r="Y277" s="285">
        <f t="shared" si="6"/>
        <v>28</v>
      </c>
      <c r="Z277" s="36">
        <f t="shared" si="11"/>
        <v>0.26207999999999998</v>
      </c>
      <c r="AA277" s="56"/>
      <c r="AB277" s="57"/>
      <c r="AC277" s="256" t="s">
        <v>355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108.976</v>
      </c>
      <c r="BN277" s="67">
        <f t="shared" si="8"/>
        <v>108.976</v>
      </c>
      <c r="BO277" s="67">
        <f t="shared" si="9"/>
        <v>0.22222222222222221</v>
      </c>
      <c r="BP277" s="67">
        <f t="shared" si="10"/>
        <v>0.22222222222222221</v>
      </c>
    </row>
    <row r="278" spans="1:68" ht="37.5" customHeight="1" x14ac:dyDescent="0.25">
      <c r="A278" s="54" t="s">
        <v>369</v>
      </c>
      <c r="B278" s="54" t="s">
        <v>370</v>
      </c>
      <c r="C278" s="31">
        <v>4301135402</v>
      </c>
      <c r="D278" s="294">
        <v>4640242181493</v>
      </c>
      <c r="E278" s="295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289"/>
      <c r="R278" s="289"/>
      <c r="S278" s="289"/>
      <c r="T278" s="290"/>
      <c r="U278" s="34"/>
      <c r="V278" s="34"/>
      <c r="W278" s="35" t="s">
        <v>69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customHeight="1" x14ac:dyDescent="0.25">
      <c r="A279" s="54" t="s">
        <v>371</v>
      </c>
      <c r="B279" s="54" t="s">
        <v>372</v>
      </c>
      <c r="C279" s="31">
        <v>4301135403</v>
      </c>
      <c r="D279" s="294">
        <v>4640242181509</v>
      </c>
      <c r="E279" s="295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289"/>
      <c r="R279" s="289"/>
      <c r="S279" s="289"/>
      <c r="T279" s="290"/>
      <c r="U279" s="34"/>
      <c r="V279" s="34"/>
      <c r="W279" s="35" t="s">
        <v>69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373</v>
      </c>
      <c r="B280" s="54" t="s">
        <v>374</v>
      </c>
      <c r="C280" s="31">
        <v>4301135304</v>
      </c>
      <c r="D280" s="294">
        <v>4640242181240</v>
      </c>
      <c r="E280" s="295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69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375</v>
      </c>
      <c r="B281" s="54" t="s">
        <v>376</v>
      </c>
      <c r="C281" s="31">
        <v>4301135610</v>
      </c>
      <c r="D281" s="294">
        <v>4640242181318</v>
      </c>
      <c r="E281" s="295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69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4301135306</v>
      </c>
      <c r="D282" s="294">
        <v>4640242181387</v>
      </c>
      <c r="E282" s="295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4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289"/>
      <c r="R282" s="289"/>
      <c r="S282" s="289"/>
      <c r="T282" s="290"/>
      <c r="U282" s="34"/>
      <c r="V282" s="34"/>
      <c r="W282" s="35" t="s">
        <v>69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4301135305</v>
      </c>
      <c r="D283" s="294">
        <v>4640242181394</v>
      </c>
      <c r="E283" s="295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86" t="s">
        <v>381</v>
      </c>
      <c r="Q283" s="289"/>
      <c r="R283" s="289"/>
      <c r="S283" s="289"/>
      <c r="T283" s="290"/>
      <c r="U283" s="34"/>
      <c r="V283" s="34"/>
      <c r="W283" s="35" t="s">
        <v>69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customHeight="1" x14ac:dyDescent="0.25">
      <c r="A284" s="54" t="s">
        <v>382</v>
      </c>
      <c r="B284" s="54" t="s">
        <v>383</v>
      </c>
      <c r="C284" s="31">
        <v>4301135309</v>
      </c>
      <c r="D284" s="294">
        <v>4640242181332</v>
      </c>
      <c r="E284" s="295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133</v>
      </c>
      <c r="L284" s="32" t="s">
        <v>67</v>
      </c>
      <c r="M284" s="33" t="s">
        <v>68</v>
      </c>
      <c r="N284" s="33"/>
      <c r="O284" s="32">
        <v>180</v>
      </c>
      <c r="P284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289"/>
      <c r="R284" s="289"/>
      <c r="S284" s="289"/>
      <c r="T284" s="290"/>
      <c r="U284" s="34"/>
      <c r="V284" s="34"/>
      <c r="W284" s="35" t="s">
        <v>69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71</v>
      </c>
      <c r="AK284" s="71">
        <v>1</v>
      </c>
      <c r="BB284" s="271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4301135308</v>
      </c>
      <c r="D285" s="294">
        <v>4640242181349</v>
      </c>
      <c r="E285" s="295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133</v>
      </c>
      <c r="L285" s="32" t="s">
        <v>67</v>
      </c>
      <c r="M285" s="33" t="s">
        <v>68</v>
      </c>
      <c r="N285" s="33"/>
      <c r="O285" s="32">
        <v>180</v>
      </c>
      <c r="P285" s="39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289"/>
      <c r="R285" s="289"/>
      <c r="S285" s="289"/>
      <c r="T285" s="290"/>
      <c r="U285" s="34"/>
      <c r="V285" s="34"/>
      <c r="W285" s="35" t="s">
        <v>69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71</v>
      </c>
      <c r="AK285" s="71">
        <v>1</v>
      </c>
      <c r="BB285" s="273" t="s">
        <v>81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customHeight="1" x14ac:dyDescent="0.25">
      <c r="A286" s="54" t="s">
        <v>386</v>
      </c>
      <c r="B286" s="54" t="s">
        <v>387</v>
      </c>
      <c r="C286" s="31">
        <v>4301135307</v>
      </c>
      <c r="D286" s="294">
        <v>4640242181370</v>
      </c>
      <c r="E286" s="295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133</v>
      </c>
      <c r="L286" s="32" t="s">
        <v>67</v>
      </c>
      <c r="M286" s="33" t="s">
        <v>68</v>
      </c>
      <c r="N286" s="33"/>
      <c r="O286" s="32">
        <v>180</v>
      </c>
      <c r="P286" s="35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289"/>
      <c r="R286" s="289"/>
      <c r="S286" s="289"/>
      <c r="T286" s="290"/>
      <c r="U286" s="34"/>
      <c r="V286" s="34"/>
      <c r="W286" s="35" t="s">
        <v>69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71</v>
      </c>
      <c r="AK286" s="71">
        <v>1</v>
      </c>
      <c r="BB286" s="275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6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7"/>
      <c r="P287" s="298" t="s">
        <v>72</v>
      </c>
      <c r="Q287" s="299"/>
      <c r="R287" s="299"/>
      <c r="S287" s="299"/>
      <c r="T287" s="299"/>
      <c r="U287" s="299"/>
      <c r="V287" s="300"/>
      <c r="W287" s="37" t="s">
        <v>69</v>
      </c>
      <c r="X287" s="286">
        <f>IFERROR(SUM(X272:X286),"0")</f>
        <v>42</v>
      </c>
      <c r="Y287" s="286">
        <f>IFERROR(SUM(Y272:Y286),"0")</f>
        <v>42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0.39311999999999997</v>
      </c>
      <c r="AA287" s="287"/>
      <c r="AB287" s="287"/>
      <c r="AC287" s="287"/>
    </row>
    <row r="288" spans="1:68" x14ac:dyDescent="0.2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7"/>
      <c r="P288" s="298" t="s">
        <v>72</v>
      </c>
      <c r="Q288" s="299"/>
      <c r="R288" s="299"/>
      <c r="S288" s="299"/>
      <c r="T288" s="299"/>
      <c r="U288" s="299"/>
      <c r="V288" s="300"/>
      <c r="W288" s="37" t="s">
        <v>73</v>
      </c>
      <c r="X288" s="286">
        <f>IFERROR(SUMPRODUCT(X272:X286*H272:H286),"0")</f>
        <v>155.4</v>
      </c>
      <c r="Y288" s="286">
        <f>IFERROR(SUMPRODUCT(Y272:Y286*H272:H286),"0")</f>
        <v>155.4</v>
      </c>
      <c r="Z288" s="37"/>
      <c r="AA288" s="287"/>
      <c r="AB288" s="287"/>
      <c r="AC288" s="287"/>
    </row>
    <row r="289" spans="1:32" ht="15" customHeight="1" x14ac:dyDescent="0.2">
      <c r="A289" s="334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35"/>
      <c r="P289" s="388" t="s">
        <v>389</v>
      </c>
      <c r="Q289" s="363"/>
      <c r="R289" s="363"/>
      <c r="S289" s="363"/>
      <c r="T289" s="363"/>
      <c r="U289" s="363"/>
      <c r="V289" s="364"/>
      <c r="W289" s="37" t="s">
        <v>73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4754.16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4754.16</v>
      </c>
      <c r="Z289" s="37"/>
      <c r="AA289" s="287"/>
      <c r="AB289" s="287"/>
      <c r="AC289" s="287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35"/>
      <c r="P290" s="388" t="s">
        <v>390</v>
      </c>
      <c r="Q290" s="363"/>
      <c r="R290" s="363"/>
      <c r="S290" s="363"/>
      <c r="T290" s="363"/>
      <c r="U290" s="363"/>
      <c r="V290" s="364"/>
      <c r="W290" s="37" t="s">
        <v>73</v>
      </c>
      <c r="X290" s="286">
        <f>IFERROR(SUM(BM22:BM286),"0")</f>
        <v>5264.206799999999</v>
      </c>
      <c r="Y290" s="286">
        <f>IFERROR(SUM(BN22:BN286),"0")</f>
        <v>5264.206799999999</v>
      </c>
      <c r="Z290" s="37"/>
      <c r="AA290" s="287"/>
      <c r="AB290" s="287"/>
      <c r="AC290" s="287"/>
    </row>
    <row r="291" spans="1:32" x14ac:dyDescent="0.2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35"/>
      <c r="P291" s="388" t="s">
        <v>391</v>
      </c>
      <c r="Q291" s="363"/>
      <c r="R291" s="363"/>
      <c r="S291" s="363"/>
      <c r="T291" s="363"/>
      <c r="U291" s="363"/>
      <c r="V291" s="364"/>
      <c r="W291" s="37" t="s">
        <v>392</v>
      </c>
      <c r="X291" s="38">
        <f>ROUNDUP(SUM(BO22:BO286),0)</f>
        <v>14</v>
      </c>
      <c r="Y291" s="38">
        <f>ROUNDUP(SUM(BP22:BP286),0)</f>
        <v>14</v>
      </c>
      <c r="Z291" s="37"/>
      <c r="AA291" s="287"/>
      <c r="AB291" s="287"/>
      <c r="AC291" s="287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35"/>
      <c r="P292" s="388" t="s">
        <v>393</v>
      </c>
      <c r="Q292" s="363"/>
      <c r="R292" s="363"/>
      <c r="S292" s="363"/>
      <c r="T292" s="363"/>
      <c r="U292" s="363"/>
      <c r="V292" s="364"/>
      <c r="W292" s="37" t="s">
        <v>73</v>
      </c>
      <c r="X292" s="286">
        <f>GrossWeightTotal+PalletQtyTotal*25</f>
        <v>5614.206799999999</v>
      </c>
      <c r="Y292" s="286">
        <f>GrossWeightTotalR+PalletQtyTotalR*25</f>
        <v>5614.206799999999</v>
      </c>
      <c r="Z292" s="37"/>
      <c r="AA292" s="287"/>
      <c r="AB292" s="287"/>
      <c r="AC292" s="287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35"/>
      <c r="P293" s="388" t="s">
        <v>394</v>
      </c>
      <c r="Q293" s="363"/>
      <c r="R293" s="363"/>
      <c r="S293" s="363"/>
      <c r="T293" s="363"/>
      <c r="U293" s="363"/>
      <c r="V293" s="364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1086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1086</v>
      </c>
      <c r="Z293" s="37"/>
      <c r="AA293" s="287"/>
      <c r="AB293" s="287"/>
      <c r="AC293" s="287"/>
    </row>
    <row r="294" spans="1:32" ht="14.25" customHeight="1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35"/>
      <c r="P294" s="388" t="s">
        <v>395</v>
      </c>
      <c r="Q294" s="363"/>
      <c r="R294" s="363"/>
      <c r="S294" s="363"/>
      <c r="T294" s="363"/>
      <c r="U294" s="363"/>
      <c r="V294" s="364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17.363500000000002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62</v>
      </c>
      <c r="C296" s="292" t="s">
        <v>74</v>
      </c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7"/>
      <c r="U296" s="281" t="s">
        <v>224</v>
      </c>
      <c r="V296" s="281" t="s">
        <v>233</v>
      </c>
      <c r="W296" s="292" t="s">
        <v>252</v>
      </c>
      <c r="X296" s="296"/>
      <c r="Y296" s="296"/>
      <c r="Z296" s="296"/>
      <c r="AA296" s="296"/>
      <c r="AB296" s="297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9" t="s">
        <v>398</v>
      </c>
      <c r="B297" s="292" t="s">
        <v>62</v>
      </c>
      <c r="C297" s="292" t="s">
        <v>75</v>
      </c>
      <c r="D297" s="292" t="s">
        <v>84</v>
      </c>
      <c r="E297" s="292" t="s">
        <v>94</v>
      </c>
      <c r="F297" s="292" t="s">
        <v>105</v>
      </c>
      <c r="G297" s="292" t="s">
        <v>130</v>
      </c>
      <c r="H297" s="292" t="s">
        <v>137</v>
      </c>
      <c r="I297" s="292" t="s">
        <v>141</v>
      </c>
      <c r="J297" s="292" t="s">
        <v>149</v>
      </c>
      <c r="K297" s="292" t="s">
        <v>164</v>
      </c>
      <c r="L297" s="292" t="s">
        <v>170</v>
      </c>
      <c r="M297" s="292" t="s">
        <v>190</v>
      </c>
      <c r="N297" s="282"/>
      <c r="O297" s="292" t="s">
        <v>196</v>
      </c>
      <c r="P297" s="292" t="s">
        <v>203</v>
      </c>
      <c r="Q297" s="292" t="s">
        <v>208</v>
      </c>
      <c r="R297" s="292" t="s">
        <v>212</v>
      </c>
      <c r="S297" s="292" t="s">
        <v>215</v>
      </c>
      <c r="T297" s="292" t="s">
        <v>220</v>
      </c>
      <c r="U297" s="292" t="s">
        <v>225</v>
      </c>
      <c r="V297" s="292" t="s">
        <v>234</v>
      </c>
      <c r="W297" s="292" t="s">
        <v>253</v>
      </c>
      <c r="X297" s="292" t="s">
        <v>269</v>
      </c>
      <c r="Y297" s="292" t="s">
        <v>282</v>
      </c>
      <c r="Z297" s="292" t="s">
        <v>293</v>
      </c>
      <c r="AA297" s="292" t="s">
        <v>298</v>
      </c>
      <c r="AB297" s="292" t="s">
        <v>309</v>
      </c>
      <c r="AC297" s="292" t="s">
        <v>316</v>
      </c>
      <c r="AD297" s="292" t="s">
        <v>321</v>
      </c>
      <c r="AE297" s="292" t="s">
        <v>325</v>
      </c>
      <c r="AF297" s="292" t="s">
        <v>332</v>
      </c>
    </row>
    <row r="298" spans="1:32" ht="13.5" customHeight="1" thickBot="1" x14ac:dyDescent="0.25">
      <c r="A298" s="370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82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21</v>
      </c>
      <c r="D299" s="46">
        <f>IFERROR(X34*H34,"0")+IFERROR(X35*H35,"0")+IFERROR(X36*H36,"0")</f>
        <v>134.39999999999998</v>
      </c>
      <c r="E299" s="46">
        <f>IFERROR(X41*H41,"0")+IFERROR(X42*H42,"0")+IFERROR(X43*H43,"0")+IFERROR(X44*H44,"0")</f>
        <v>1176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240</v>
      </c>
      <c r="H299" s="46">
        <f>IFERROR(X79*H79,"0")</f>
        <v>0</v>
      </c>
      <c r="I299" s="46">
        <f>IFERROR(X84*H84,"0")+IFERROR(X85*H85,"0")</f>
        <v>453.59999999999997</v>
      </c>
      <c r="J299" s="46">
        <f>IFERROR(X90*H90,"0")+IFERROR(X91*H91,"0")+IFERROR(X92*H92,"0")+IFERROR(X93*H93,"0")+IFERROR(X94*H94,"0")+IFERROR(X95*H95,"0")</f>
        <v>322.56</v>
      </c>
      <c r="K299" s="46">
        <f>IFERROR(X100*H100,"0")+IFERROR(X101*H101,"0")</f>
        <v>50.4</v>
      </c>
      <c r="L299" s="46">
        <f>IFERROR(X106*H106,"0")+IFERROR(X107*H107,"0")+IFERROR(X108*H108,"0")+IFERROR(X109*H109,"0")+IFERROR(X110*H110,"0")+IFERROR(X114*H114,"0")+IFERROR(X118*H118,"0")</f>
        <v>412.8</v>
      </c>
      <c r="M299" s="46">
        <f>IFERROR(X123*H123,"0")+IFERROR(X124*H124,"0")</f>
        <v>462</v>
      </c>
      <c r="N299" s="282"/>
      <c r="O299" s="46">
        <f>IFERROR(X129*H129,"0")+IFERROR(X130*H130,"0")</f>
        <v>84</v>
      </c>
      <c r="P299" s="46">
        <f>IFERROR(X135*H135,"0")+IFERROR(X136*H136,"0")</f>
        <v>0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120</v>
      </c>
      <c r="V299" s="46">
        <f>IFERROR(X169*H169,"0")+IFERROR(X170*H170,"0")+IFERROR(X171*H171,"0")+IFERROR(X175*H175,"0")</f>
        <v>378</v>
      </c>
      <c r="W299" s="46">
        <f>IFERROR(X181*H181,"0")+IFERROR(X185*H185,"0")+IFERROR(X186*H186,"0")+IFERROR(X187*H187,"0")+IFERROR(X188*H188,"0")</f>
        <v>0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86.4</v>
      </c>
      <c r="Z299" s="46">
        <f>IFERROR(X210*H210,"0")</f>
        <v>60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719.4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2229.6</v>
      </c>
      <c r="B302" s="60">
        <f>SUMPRODUCT(--(BB:BB="ПГП"),--(W:W="кор"),H:H,Y:Y)+SUMPRODUCT(--(BB:BB="ПГП"),--(W:W="кг"),Y:Y)</f>
        <v>2524.56</v>
      </c>
      <c r="C302" s="60">
        <f>SUMPRODUCT(--(BB:BB="КИЗ"),--(W:W="кор"),H:H,Y:Y)+SUMPRODUCT(--(BB:BB="КИЗ"),--(W:W="кг"),Y:Y)</f>
        <v>0</v>
      </c>
    </row>
  </sheetData>
  <sheetProtection algorithmName="SHA-512" hashValue="LAUjK5qn1gRZMvb29o4S415imHIdAvAOKOFM0SvMgoYPL+F5uucVrqa4LaUspCxYFgrYi3jNDuGg5k0ggcRrOQ==" saltValue="lQtiCdXFO5Y2yQShUXnA7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P287:V287"/>
    <mergeCell ref="D226:E226"/>
    <mergeCell ref="P62:T62"/>
    <mergeCell ref="D279:E279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A125:O126"/>
    <mergeCell ref="P114:T114"/>
    <mergeCell ref="D84:E84"/>
    <mergeCell ref="P41:T41"/>
    <mergeCell ref="D22:E22"/>
    <mergeCell ref="P34:T34"/>
    <mergeCell ref="A102:O103"/>
    <mergeCell ref="D151:E151"/>
    <mergeCell ref="P49:T49"/>
    <mergeCell ref="P36:T36"/>
    <mergeCell ref="P107:T107"/>
    <mergeCell ref="P101:T101"/>
    <mergeCell ref="P63:V63"/>
    <mergeCell ref="P50:V50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P35:T35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91:T91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A15:M15"/>
    <mergeCell ref="P288:V288"/>
    <mergeCell ref="P43:T43"/>
    <mergeCell ref="P285:T285"/>
    <mergeCell ref="P263:V263"/>
    <mergeCell ref="A253:Z253"/>
    <mergeCell ref="P228:V22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75:V75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199:V199"/>
    <mergeCell ref="A198:O199"/>
    <mergeCell ref="P291:V291"/>
    <mergeCell ref="V297:V298"/>
    <mergeCell ref="P118:T118"/>
    <mergeCell ref="X297:X29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A237:Z237"/>
    <mergeCell ref="P64:V64"/>
    <mergeCell ref="P51:V51"/>
    <mergeCell ref="A174:Z174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284:E284"/>
    <mergeCell ref="P222:V222"/>
    <mergeCell ref="P246:V246"/>
    <mergeCell ref="D28:E28"/>
    <mergeCell ref="P171:T171"/>
    <mergeCell ref="D92:E92"/>
    <mergeCell ref="D67:E67"/>
    <mergeCell ref="A140:Z140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69:V269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P251:V251"/>
    <mergeCell ref="P45:V45"/>
    <mergeCell ref="P266:T266"/>
    <mergeCell ref="P95:T95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V10:W10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Q11:R11"/>
    <mergeCell ref="P239:T239"/>
    <mergeCell ref="P68:T68"/>
    <mergeCell ref="D169:E169"/>
    <mergeCell ref="A134:Z134"/>
    <mergeCell ref="D215:E215"/>
    <mergeCell ref="P250:V250"/>
    <mergeCell ref="O17:O18"/>
    <mergeCell ref="P131:V131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P79:T79"/>
    <mergeCell ref="P73:T73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405</v>
      </c>
      <c r="D6" s="47" t="s">
        <v>406</v>
      </c>
      <c r="E6" s="47"/>
    </row>
    <row r="8" spans="2:8" x14ac:dyDescent="0.2">
      <c r="B8" s="47" t="s">
        <v>18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8nwzkZUWIOTYgBInwceQvLFuwBFUDWXCOGlFNNt5+w8hnj0u3tW16hx0zaiEvwqgevKJoY7OXMMa0Zbu6+EvJQ==" saltValue="iar9BPe5sbKC0mbwRVr6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