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540D303-3D52-4DE1-BE2A-EA3770C6BB6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Y491" i="1" s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BP414" i="1" s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W508" i="1" s="1"/>
  <c r="P407" i="1"/>
  <c r="X404" i="1"/>
  <c r="X403" i="1"/>
  <c r="BO402" i="1"/>
  <c r="BM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X365" i="1"/>
  <c r="X364" i="1"/>
  <c r="BO363" i="1"/>
  <c r="BM363" i="1"/>
  <c r="Y363" i="1"/>
  <c r="X361" i="1"/>
  <c r="X360" i="1"/>
  <c r="BO359" i="1"/>
  <c r="BM359" i="1"/>
  <c r="Y359" i="1"/>
  <c r="P359" i="1"/>
  <c r="BO358" i="1"/>
  <c r="BM358" i="1"/>
  <c r="Y358" i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O323" i="1"/>
  <c r="BM323" i="1"/>
  <c r="Y323" i="1"/>
  <c r="P323" i="1"/>
  <c r="BO322" i="1"/>
  <c r="BM322" i="1"/>
  <c r="Y322" i="1"/>
  <c r="BO321" i="1"/>
  <c r="BM321" i="1"/>
  <c r="Y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BP315" i="1" s="1"/>
  <c r="P315" i="1"/>
  <c r="X313" i="1"/>
  <c r="X312" i="1"/>
  <c r="BO311" i="1"/>
  <c r="BM311" i="1"/>
  <c r="Y311" i="1"/>
  <c r="P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X305" i="1"/>
  <c r="X304" i="1"/>
  <c r="BO303" i="1"/>
  <c r="BM303" i="1"/>
  <c r="Y303" i="1"/>
  <c r="BP303" i="1" s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X295" i="1"/>
  <c r="X294" i="1"/>
  <c r="BO293" i="1"/>
  <c r="BM293" i="1"/>
  <c r="Y293" i="1"/>
  <c r="BP293" i="1" s="1"/>
  <c r="P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BP289" i="1" s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X219" i="1"/>
  <c r="X218" i="1"/>
  <c r="BO217" i="1"/>
  <c r="BM217" i="1"/>
  <c r="Y217" i="1"/>
  <c r="P217" i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BP204" i="1" s="1"/>
  <c r="P204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O188" i="1"/>
  <c r="BM188" i="1"/>
  <c r="Y188" i="1"/>
  <c r="BP188" i="1" s="1"/>
  <c r="P188" i="1"/>
  <c r="X186" i="1"/>
  <c r="X185" i="1"/>
  <c r="BO184" i="1"/>
  <c r="BM184" i="1"/>
  <c r="Y184" i="1"/>
  <c r="BP184" i="1" s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O127" i="1"/>
  <c r="BM127" i="1"/>
  <c r="Y127" i="1"/>
  <c r="BP127" i="1" s="1"/>
  <c r="P127" i="1"/>
  <c r="X124" i="1"/>
  <c r="X123" i="1"/>
  <c r="BO122" i="1"/>
  <c r="BM122" i="1"/>
  <c r="Y122" i="1"/>
  <c r="BP122" i="1" s="1"/>
  <c r="P122" i="1"/>
  <c r="BO121" i="1"/>
  <c r="BM121" i="1"/>
  <c r="Y121" i="1"/>
  <c r="Y123" i="1" s="1"/>
  <c r="P121" i="1"/>
  <c r="X119" i="1"/>
  <c r="X118" i="1"/>
  <c r="BO117" i="1"/>
  <c r="BM117" i="1"/>
  <c r="Y117" i="1"/>
  <c r="P117" i="1"/>
  <c r="BO116" i="1"/>
  <c r="BM116" i="1"/>
  <c r="Y116" i="1"/>
  <c r="BP116" i="1" s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BP110" i="1" s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BP104" i="1" s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X91" i="1"/>
  <c r="X90" i="1"/>
  <c r="BO89" i="1"/>
  <c r="BM89" i="1"/>
  <c r="Y89" i="1"/>
  <c r="P89" i="1"/>
  <c r="BO88" i="1"/>
  <c r="BM88" i="1"/>
  <c r="Y88" i="1"/>
  <c r="P88" i="1"/>
  <c r="BO87" i="1"/>
  <c r="BM87" i="1"/>
  <c r="Y87" i="1"/>
  <c r="P87" i="1"/>
  <c r="X84" i="1"/>
  <c r="X83" i="1"/>
  <c r="BO82" i="1"/>
  <c r="BM82" i="1"/>
  <c r="Y82" i="1"/>
  <c r="BP82" i="1" s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4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BM22" i="1"/>
  <c r="Y22" i="1"/>
  <c r="B508" i="1" s="1"/>
  <c r="P22" i="1"/>
  <c r="H10" i="1"/>
  <c r="A9" i="1"/>
  <c r="F10" i="1" s="1"/>
  <c r="D7" i="1"/>
  <c r="Q6" i="1"/>
  <c r="P2" i="1"/>
  <c r="Z76" i="1" l="1"/>
  <c r="BN76" i="1"/>
  <c r="Z102" i="1"/>
  <c r="BN102" i="1"/>
  <c r="Z188" i="1"/>
  <c r="BN188" i="1"/>
  <c r="Y84" i="1"/>
  <c r="Z291" i="1"/>
  <c r="BN291" i="1"/>
  <c r="Z293" i="1"/>
  <c r="BN293" i="1"/>
  <c r="Z35" i="1"/>
  <c r="Z36" i="1" s="1"/>
  <c r="BN35" i="1"/>
  <c r="BP35" i="1"/>
  <c r="Y36" i="1"/>
  <c r="Z41" i="1"/>
  <c r="BN41" i="1"/>
  <c r="Z210" i="1"/>
  <c r="BN210" i="1"/>
  <c r="Z315" i="1"/>
  <c r="BN315" i="1"/>
  <c r="Z414" i="1"/>
  <c r="BN414" i="1"/>
  <c r="Z437" i="1"/>
  <c r="BN437" i="1"/>
  <c r="X500" i="1"/>
  <c r="Z56" i="1"/>
  <c r="BN56" i="1"/>
  <c r="Z116" i="1"/>
  <c r="BN116" i="1"/>
  <c r="Z165" i="1"/>
  <c r="BN165" i="1"/>
  <c r="Z200" i="1"/>
  <c r="BN200" i="1"/>
  <c r="Z225" i="1"/>
  <c r="BN225" i="1"/>
  <c r="Z226" i="1"/>
  <c r="BN226" i="1"/>
  <c r="Z252" i="1"/>
  <c r="BN252" i="1"/>
  <c r="Z303" i="1"/>
  <c r="BN303" i="1"/>
  <c r="Z336" i="1"/>
  <c r="BN336" i="1"/>
  <c r="Z395" i="1"/>
  <c r="BN395" i="1"/>
  <c r="Z453" i="1"/>
  <c r="BN453" i="1"/>
  <c r="BP88" i="1"/>
  <c r="BN88" i="1"/>
  <c r="Z88" i="1"/>
  <c r="BP108" i="1"/>
  <c r="BN108" i="1"/>
  <c r="Z108" i="1"/>
  <c r="BP161" i="1"/>
  <c r="BN161" i="1"/>
  <c r="Z161" i="1"/>
  <c r="BP196" i="1"/>
  <c r="BN196" i="1"/>
  <c r="Z196" i="1"/>
  <c r="BP216" i="1"/>
  <c r="BN216" i="1"/>
  <c r="Z216" i="1"/>
  <c r="BP243" i="1"/>
  <c r="BN243" i="1"/>
  <c r="Z243" i="1"/>
  <c r="BP260" i="1"/>
  <c r="BN260" i="1"/>
  <c r="Z260" i="1"/>
  <c r="BP299" i="1"/>
  <c r="BN299" i="1"/>
  <c r="Z299" i="1"/>
  <c r="BP323" i="1"/>
  <c r="BN323" i="1"/>
  <c r="Z323" i="1"/>
  <c r="BP391" i="1"/>
  <c r="BN391" i="1"/>
  <c r="Z391" i="1"/>
  <c r="BP432" i="1"/>
  <c r="BN432" i="1"/>
  <c r="Z432" i="1"/>
  <c r="BP445" i="1"/>
  <c r="BN445" i="1"/>
  <c r="Z445" i="1"/>
  <c r="BP490" i="1"/>
  <c r="BN490" i="1"/>
  <c r="Z490" i="1"/>
  <c r="Z29" i="1"/>
  <c r="BN29" i="1"/>
  <c r="Z47" i="1"/>
  <c r="Z48" i="1" s="1"/>
  <c r="BN47" i="1"/>
  <c r="BP47" i="1"/>
  <c r="Y48" i="1"/>
  <c r="Z52" i="1"/>
  <c r="BN52" i="1"/>
  <c r="BP68" i="1"/>
  <c r="BN68" i="1"/>
  <c r="Z68" i="1"/>
  <c r="BP93" i="1"/>
  <c r="BN93" i="1"/>
  <c r="Z93" i="1"/>
  <c r="BP133" i="1"/>
  <c r="BN133" i="1"/>
  <c r="Z133" i="1"/>
  <c r="BP173" i="1"/>
  <c r="BN173" i="1"/>
  <c r="Z173" i="1"/>
  <c r="BP206" i="1"/>
  <c r="BN206" i="1"/>
  <c r="Z206" i="1"/>
  <c r="Y240" i="1"/>
  <c r="Y239" i="1"/>
  <c r="BP238" i="1"/>
  <c r="BN238" i="1"/>
  <c r="Z238" i="1"/>
  <c r="Z239" i="1" s="1"/>
  <c r="BP242" i="1"/>
  <c r="BN242" i="1"/>
  <c r="Z242" i="1"/>
  <c r="BP259" i="1"/>
  <c r="BN259" i="1"/>
  <c r="Z259" i="1"/>
  <c r="BP268" i="1"/>
  <c r="BN268" i="1"/>
  <c r="Z268" i="1"/>
  <c r="BP309" i="1"/>
  <c r="BN309" i="1"/>
  <c r="Z309" i="1"/>
  <c r="BP346" i="1"/>
  <c r="BN346" i="1"/>
  <c r="Z346" i="1"/>
  <c r="BP401" i="1"/>
  <c r="BN401" i="1"/>
  <c r="Z401" i="1"/>
  <c r="BP433" i="1"/>
  <c r="BN433" i="1"/>
  <c r="Z433" i="1"/>
  <c r="BP459" i="1"/>
  <c r="BN459" i="1"/>
  <c r="Z459" i="1"/>
  <c r="Y78" i="1"/>
  <c r="Y305" i="1"/>
  <c r="BP297" i="1"/>
  <c r="BN297" i="1"/>
  <c r="Z297" i="1"/>
  <c r="BP307" i="1"/>
  <c r="BN307" i="1"/>
  <c r="Z307" i="1"/>
  <c r="BP317" i="1"/>
  <c r="BN317" i="1"/>
  <c r="Z317" i="1"/>
  <c r="BP344" i="1"/>
  <c r="BN344" i="1"/>
  <c r="Z344" i="1"/>
  <c r="Y360" i="1"/>
  <c r="BP358" i="1"/>
  <c r="BN358" i="1"/>
  <c r="Z358" i="1"/>
  <c r="Y385" i="1"/>
  <c r="Y384" i="1"/>
  <c r="BP383" i="1"/>
  <c r="BN383" i="1"/>
  <c r="Z383" i="1"/>
  <c r="Z384" i="1" s="1"/>
  <c r="BP389" i="1"/>
  <c r="BN389" i="1"/>
  <c r="Z389" i="1"/>
  <c r="BP397" i="1"/>
  <c r="BN397" i="1"/>
  <c r="Z397" i="1"/>
  <c r="X508" i="1"/>
  <c r="Y420" i="1"/>
  <c r="BP419" i="1"/>
  <c r="BN419" i="1"/>
  <c r="Z419" i="1"/>
  <c r="Z420" i="1" s="1"/>
  <c r="Y508" i="1"/>
  <c r="Y425" i="1"/>
  <c r="BP424" i="1"/>
  <c r="BN424" i="1"/>
  <c r="Z424" i="1"/>
  <c r="Z425" i="1" s="1"/>
  <c r="BP430" i="1"/>
  <c r="BN430" i="1"/>
  <c r="Z430" i="1"/>
  <c r="BP439" i="1"/>
  <c r="BN439" i="1"/>
  <c r="Z439" i="1"/>
  <c r="BP455" i="1"/>
  <c r="BN455" i="1"/>
  <c r="Z455" i="1"/>
  <c r="Y482" i="1"/>
  <c r="BP480" i="1"/>
  <c r="BN480" i="1"/>
  <c r="Z480" i="1"/>
  <c r="X499" i="1"/>
  <c r="X501" i="1" s="1"/>
  <c r="X502" i="1"/>
  <c r="Z27" i="1"/>
  <c r="BN27" i="1"/>
  <c r="Z31" i="1"/>
  <c r="BN31" i="1"/>
  <c r="Z43" i="1"/>
  <c r="BN43" i="1"/>
  <c r="Z54" i="1"/>
  <c r="BN54" i="1"/>
  <c r="Z62" i="1"/>
  <c r="BN62" i="1"/>
  <c r="Y70" i="1"/>
  <c r="Z74" i="1"/>
  <c r="BN74" i="1"/>
  <c r="Z82" i="1"/>
  <c r="BN82" i="1"/>
  <c r="Z95" i="1"/>
  <c r="BN95" i="1"/>
  <c r="Z104" i="1"/>
  <c r="BN104" i="1"/>
  <c r="Y112" i="1"/>
  <c r="Z110" i="1"/>
  <c r="BN110" i="1"/>
  <c r="Y111" i="1"/>
  <c r="Z114" i="1"/>
  <c r="BN114" i="1"/>
  <c r="Z122" i="1"/>
  <c r="BN122" i="1"/>
  <c r="Z127" i="1"/>
  <c r="BN127" i="1"/>
  <c r="Z137" i="1"/>
  <c r="BN137" i="1"/>
  <c r="BP137" i="1"/>
  <c r="Z149" i="1"/>
  <c r="BN149" i="1"/>
  <c r="Z163" i="1"/>
  <c r="BN163" i="1"/>
  <c r="Z167" i="1"/>
  <c r="BN167" i="1"/>
  <c r="Z184" i="1"/>
  <c r="BN184" i="1"/>
  <c r="Y190" i="1"/>
  <c r="Z194" i="1"/>
  <c r="BN194" i="1"/>
  <c r="Z198" i="1"/>
  <c r="BN198" i="1"/>
  <c r="Z204" i="1"/>
  <c r="BN204" i="1"/>
  <c r="Z208" i="1"/>
  <c r="BN208" i="1"/>
  <c r="Z212" i="1"/>
  <c r="BN212" i="1"/>
  <c r="Y218" i="1"/>
  <c r="Z223" i="1"/>
  <c r="BN223" i="1"/>
  <c r="Z228" i="1"/>
  <c r="BN228" i="1"/>
  <c r="Y247" i="1"/>
  <c r="Z245" i="1"/>
  <c r="BN245" i="1"/>
  <c r="Y246" i="1"/>
  <c r="Z250" i="1"/>
  <c r="BN250" i="1"/>
  <c r="Z254" i="1"/>
  <c r="BN254" i="1"/>
  <c r="Z289" i="1"/>
  <c r="BN289" i="1"/>
  <c r="BP301" i="1"/>
  <c r="BN301" i="1"/>
  <c r="Z301" i="1"/>
  <c r="BP311" i="1"/>
  <c r="BN311" i="1"/>
  <c r="Z311" i="1"/>
  <c r="BP329" i="1"/>
  <c r="BN329" i="1"/>
  <c r="Z329" i="1"/>
  <c r="BP348" i="1"/>
  <c r="BN348" i="1"/>
  <c r="Z348" i="1"/>
  <c r="BN363" i="1"/>
  <c r="Z363" i="1"/>
  <c r="Z364" i="1" s="1"/>
  <c r="BP369" i="1"/>
  <c r="BN369" i="1"/>
  <c r="Z369" i="1"/>
  <c r="BP393" i="1"/>
  <c r="BN393" i="1"/>
  <c r="Z393" i="1"/>
  <c r="BP412" i="1"/>
  <c r="BN412" i="1"/>
  <c r="Z412" i="1"/>
  <c r="BP435" i="1"/>
  <c r="BN435" i="1"/>
  <c r="Z435" i="1"/>
  <c r="BP451" i="1"/>
  <c r="BN451" i="1"/>
  <c r="Z451" i="1"/>
  <c r="BP461" i="1"/>
  <c r="BN461" i="1"/>
  <c r="Z461" i="1"/>
  <c r="BP467" i="1"/>
  <c r="BN467" i="1"/>
  <c r="Z467" i="1"/>
  <c r="Y403" i="1"/>
  <c r="Y463" i="1"/>
  <c r="Y462" i="1"/>
  <c r="H9" i="1"/>
  <c r="A10" i="1"/>
  <c r="Y24" i="1"/>
  <c r="Y32" i="1"/>
  <c r="Y44" i="1"/>
  <c r="Y59" i="1"/>
  <c r="Y65" i="1"/>
  <c r="Y71" i="1"/>
  <c r="Y79" i="1"/>
  <c r="Y83" i="1"/>
  <c r="BP89" i="1"/>
  <c r="BN89" i="1"/>
  <c r="Z89" i="1"/>
  <c r="Y91" i="1"/>
  <c r="BP94" i="1"/>
  <c r="BN94" i="1"/>
  <c r="Z94" i="1"/>
  <c r="BP103" i="1"/>
  <c r="BN103" i="1"/>
  <c r="Z103" i="1"/>
  <c r="BP115" i="1"/>
  <c r="BN115" i="1"/>
  <c r="Z115" i="1"/>
  <c r="BP128" i="1"/>
  <c r="BN128" i="1"/>
  <c r="Z128" i="1"/>
  <c r="Y130" i="1"/>
  <c r="Y135" i="1"/>
  <c r="BP132" i="1"/>
  <c r="BN132" i="1"/>
  <c r="Z132" i="1"/>
  <c r="BP144" i="1"/>
  <c r="BN144" i="1"/>
  <c r="Z144" i="1"/>
  <c r="Y146" i="1"/>
  <c r="Y151" i="1"/>
  <c r="BP148" i="1"/>
  <c r="BN148" i="1"/>
  <c r="Z148" i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BP195" i="1"/>
  <c r="BN195" i="1"/>
  <c r="Z195" i="1"/>
  <c r="BP199" i="1"/>
  <c r="BN199" i="1"/>
  <c r="Z199" i="1"/>
  <c r="BP207" i="1"/>
  <c r="BN207" i="1"/>
  <c r="Z207" i="1"/>
  <c r="BP211" i="1"/>
  <c r="BN211" i="1"/>
  <c r="Z211" i="1"/>
  <c r="BP224" i="1"/>
  <c r="BN224" i="1"/>
  <c r="Z224" i="1"/>
  <c r="BP229" i="1"/>
  <c r="BN229" i="1"/>
  <c r="Z229" i="1"/>
  <c r="BP251" i="1"/>
  <c r="BN251" i="1"/>
  <c r="Z251" i="1"/>
  <c r="Y255" i="1"/>
  <c r="BP261" i="1"/>
  <c r="BN261" i="1"/>
  <c r="Z261" i="1"/>
  <c r="Y264" i="1"/>
  <c r="BP269" i="1"/>
  <c r="BN269" i="1"/>
  <c r="Z269" i="1"/>
  <c r="Y271" i="1"/>
  <c r="P508" i="1"/>
  <c r="Y275" i="1"/>
  <c r="BP274" i="1"/>
  <c r="BN274" i="1"/>
  <c r="Z274" i="1"/>
  <c r="Z275" i="1" s="1"/>
  <c r="Y276" i="1"/>
  <c r="Y279" i="1"/>
  <c r="BP278" i="1"/>
  <c r="BN278" i="1"/>
  <c r="Z278" i="1"/>
  <c r="Z279" i="1" s="1"/>
  <c r="Y280" i="1"/>
  <c r="Q508" i="1"/>
  <c r="Y284" i="1"/>
  <c r="BP283" i="1"/>
  <c r="BN283" i="1"/>
  <c r="Z283" i="1"/>
  <c r="Z284" i="1" s="1"/>
  <c r="Y285" i="1"/>
  <c r="R508" i="1"/>
  <c r="Y295" i="1"/>
  <c r="BP288" i="1"/>
  <c r="BN288" i="1"/>
  <c r="Z288" i="1"/>
  <c r="Y294" i="1"/>
  <c r="BP292" i="1"/>
  <c r="BN292" i="1"/>
  <c r="Z292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Y339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Y355" i="1"/>
  <c r="F508" i="1"/>
  <c r="F9" i="1"/>
  <c r="J9" i="1"/>
  <c r="Z22" i="1"/>
  <c r="Z23" i="1" s="1"/>
  <c r="BN22" i="1"/>
  <c r="BP22" i="1"/>
  <c r="Y23" i="1"/>
  <c r="X498" i="1"/>
  <c r="Z26" i="1"/>
  <c r="BN26" i="1"/>
  <c r="BP26" i="1"/>
  <c r="Z28" i="1"/>
  <c r="BN28" i="1"/>
  <c r="Z30" i="1"/>
  <c r="BN30" i="1"/>
  <c r="C508" i="1"/>
  <c r="Z42" i="1"/>
  <c r="BN42" i="1"/>
  <c r="Y45" i="1"/>
  <c r="D508" i="1"/>
  <c r="Z53" i="1"/>
  <c r="BN53" i="1"/>
  <c r="Z55" i="1"/>
  <c r="BN55" i="1"/>
  <c r="Z57" i="1"/>
  <c r="BN57" i="1"/>
  <c r="Y58" i="1"/>
  <c r="Z61" i="1"/>
  <c r="BN61" i="1"/>
  <c r="BP61" i="1"/>
  <c r="Z63" i="1"/>
  <c r="BN63" i="1"/>
  <c r="Z67" i="1"/>
  <c r="BN67" i="1"/>
  <c r="BP67" i="1"/>
  <c r="Z69" i="1"/>
  <c r="BN69" i="1"/>
  <c r="Z73" i="1"/>
  <c r="BN73" i="1"/>
  <c r="BP73" i="1"/>
  <c r="Z75" i="1"/>
  <c r="BN75" i="1"/>
  <c r="Z77" i="1"/>
  <c r="BN77" i="1"/>
  <c r="Z81" i="1"/>
  <c r="BN81" i="1"/>
  <c r="BP81" i="1"/>
  <c r="E508" i="1"/>
  <c r="Y90" i="1"/>
  <c r="BP87" i="1"/>
  <c r="BN87" i="1"/>
  <c r="Z87" i="1"/>
  <c r="Y9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Y134" i="1"/>
  <c r="BP138" i="1"/>
  <c r="BN138" i="1"/>
  <c r="Z138" i="1"/>
  <c r="Y140" i="1"/>
  <c r="H508" i="1"/>
  <c r="Y145" i="1"/>
  <c r="BP143" i="1"/>
  <c r="BN143" i="1"/>
  <c r="Z143" i="1"/>
  <c r="Z145" i="1" s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Y185" i="1"/>
  <c r="BP189" i="1"/>
  <c r="BN189" i="1"/>
  <c r="Z189" i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09" i="1"/>
  <c r="BN209" i="1"/>
  <c r="Z209" i="1"/>
  <c r="Y213" i="1"/>
  <c r="BP300" i="1"/>
  <c r="BN300" i="1"/>
  <c r="Z300" i="1"/>
  <c r="Y304" i="1"/>
  <c r="BP308" i="1"/>
  <c r="BN308" i="1"/>
  <c r="Z308" i="1"/>
  <c r="Y312" i="1"/>
  <c r="BP316" i="1"/>
  <c r="BN316" i="1"/>
  <c r="Z316" i="1"/>
  <c r="Y318" i="1"/>
  <c r="BP392" i="1"/>
  <c r="BN392" i="1"/>
  <c r="Z392" i="1"/>
  <c r="BP396" i="1"/>
  <c r="BN396" i="1"/>
  <c r="Z396" i="1"/>
  <c r="BP434" i="1"/>
  <c r="BN434" i="1"/>
  <c r="Z434" i="1"/>
  <c r="BP438" i="1"/>
  <c r="BN438" i="1"/>
  <c r="Z438" i="1"/>
  <c r="BP446" i="1"/>
  <c r="BN446" i="1"/>
  <c r="Z446" i="1"/>
  <c r="Y448" i="1"/>
  <c r="Y457" i="1"/>
  <c r="BP450" i="1"/>
  <c r="BN450" i="1"/>
  <c r="Z450" i="1"/>
  <c r="Y456" i="1"/>
  <c r="BP454" i="1"/>
  <c r="BN454" i="1"/>
  <c r="Z454" i="1"/>
  <c r="AB508" i="1"/>
  <c r="Y496" i="1"/>
  <c r="BP495" i="1"/>
  <c r="BN495" i="1"/>
  <c r="Z495" i="1"/>
  <c r="Z496" i="1" s="1"/>
  <c r="Y497" i="1"/>
  <c r="G508" i="1"/>
  <c r="Y129" i="1"/>
  <c r="Y214" i="1"/>
  <c r="BP217" i="1"/>
  <c r="BN217" i="1"/>
  <c r="Z217" i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2" i="1"/>
  <c r="BN262" i="1"/>
  <c r="Z262" i="1"/>
  <c r="Y270" i="1"/>
  <c r="BP267" i="1"/>
  <c r="BN267" i="1"/>
  <c r="Z267" i="1"/>
  <c r="BP290" i="1"/>
  <c r="BN290" i="1"/>
  <c r="Z290" i="1"/>
  <c r="BP298" i="1"/>
  <c r="BN298" i="1"/>
  <c r="Z298" i="1"/>
  <c r="BP302" i="1"/>
  <c r="BN302" i="1"/>
  <c r="Z302" i="1"/>
  <c r="Y313" i="1"/>
  <c r="BP310" i="1"/>
  <c r="BN310" i="1"/>
  <c r="Z310" i="1"/>
  <c r="Y319" i="1"/>
  <c r="Y325" i="1"/>
  <c r="BP321" i="1"/>
  <c r="BN321" i="1"/>
  <c r="Z321" i="1"/>
  <c r="BP324" i="1"/>
  <c r="BN324" i="1"/>
  <c r="Z324" i="1"/>
  <c r="Y326" i="1"/>
  <c r="Y331" i="1"/>
  <c r="BP328" i="1"/>
  <c r="BN328" i="1"/>
  <c r="Z328" i="1"/>
  <c r="BP337" i="1"/>
  <c r="BN337" i="1"/>
  <c r="Z337" i="1"/>
  <c r="T508" i="1"/>
  <c r="Y350" i="1"/>
  <c r="BP343" i="1"/>
  <c r="BN343" i="1"/>
  <c r="Z343" i="1"/>
  <c r="BP347" i="1"/>
  <c r="BN347" i="1"/>
  <c r="Z347" i="1"/>
  <c r="BP359" i="1"/>
  <c r="BN359" i="1"/>
  <c r="Z359" i="1"/>
  <c r="Y361" i="1"/>
  <c r="BP370" i="1"/>
  <c r="BN370" i="1"/>
  <c r="Z370" i="1"/>
  <c r="Y372" i="1"/>
  <c r="Y375" i="1"/>
  <c r="BP374" i="1"/>
  <c r="BN374" i="1"/>
  <c r="Z374" i="1"/>
  <c r="Z375" i="1" s="1"/>
  <c r="Y376" i="1"/>
  <c r="Y381" i="1"/>
  <c r="BP378" i="1"/>
  <c r="BN378" i="1"/>
  <c r="Z378" i="1"/>
  <c r="Z380" i="1" s="1"/>
  <c r="Y380" i="1"/>
  <c r="BP413" i="1"/>
  <c r="BN413" i="1"/>
  <c r="Z413" i="1"/>
  <c r="O508" i="1"/>
  <c r="L508" i="1"/>
  <c r="Y256" i="1"/>
  <c r="M508" i="1"/>
  <c r="Y263" i="1"/>
  <c r="Y364" i="1"/>
  <c r="BP363" i="1"/>
  <c r="Y365" i="1"/>
  <c r="U508" i="1"/>
  <c r="Y371" i="1"/>
  <c r="BP368" i="1"/>
  <c r="BN368" i="1"/>
  <c r="Z368" i="1"/>
  <c r="BP390" i="1"/>
  <c r="BN390" i="1"/>
  <c r="Z390" i="1"/>
  <c r="BP394" i="1"/>
  <c r="BN394" i="1"/>
  <c r="Z394" i="1"/>
  <c r="Y398" i="1"/>
  <c r="BP402" i="1"/>
  <c r="BN402" i="1"/>
  <c r="Z402" i="1"/>
  <c r="Y404" i="1"/>
  <c r="Y408" i="1"/>
  <c r="BP407" i="1"/>
  <c r="BN407" i="1"/>
  <c r="Z407" i="1"/>
  <c r="Z408" i="1" s="1"/>
  <c r="Y409" i="1"/>
  <c r="Y416" i="1"/>
  <c r="BP411" i="1"/>
  <c r="BN411" i="1"/>
  <c r="Z411" i="1"/>
  <c r="Y415" i="1"/>
  <c r="BP431" i="1"/>
  <c r="BN431" i="1"/>
  <c r="Z431" i="1"/>
  <c r="BP468" i="1"/>
  <c r="BN468" i="1"/>
  <c r="Z468" i="1"/>
  <c r="Y472" i="1"/>
  <c r="BP475" i="1"/>
  <c r="BN475" i="1"/>
  <c r="Z475" i="1"/>
  <c r="AA508" i="1"/>
  <c r="V508" i="1"/>
  <c r="Y399" i="1"/>
  <c r="Y421" i="1"/>
  <c r="Y426" i="1"/>
  <c r="Z508" i="1"/>
  <c r="Y441" i="1"/>
  <c r="BP436" i="1"/>
  <c r="BN436" i="1"/>
  <c r="Z436" i="1"/>
  <c r="BP440" i="1"/>
  <c r="BN440" i="1"/>
  <c r="Z440" i="1"/>
  <c r="Y442" i="1"/>
  <c r="Y447" i="1"/>
  <c r="BP444" i="1"/>
  <c r="BN444" i="1"/>
  <c r="Z444" i="1"/>
  <c r="BP452" i="1"/>
  <c r="BN452" i="1"/>
  <c r="Z452" i="1"/>
  <c r="BP460" i="1"/>
  <c r="BN460" i="1"/>
  <c r="Z460" i="1"/>
  <c r="Y471" i="1"/>
  <c r="BP470" i="1"/>
  <c r="BN470" i="1"/>
  <c r="Z470" i="1"/>
  <c r="Y478" i="1"/>
  <c r="BP474" i="1"/>
  <c r="BN474" i="1"/>
  <c r="Z474" i="1"/>
  <c r="Z477" i="1" s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03" i="1" l="1"/>
  <c r="Z218" i="1"/>
  <c r="Z190" i="1"/>
  <c r="Z83" i="1"/>
  <c r="Z58" i="1"/>
  <c r="Z491" i="1"/>
  <c r="Z482" i="1"/>
  <c r="Z462" i="1"/>
  <c r="Z360" i="1"/>
  <c r="Z213" i="1"/>
  <c r="Z139" i="1"/>
  <c r="Z123" i="1"/>
  <c r="Z90" i="1"/>
  <c r="Z78" i="1"/>
  <c r="Z64" i="1"/>
  <c r="Z129" i="1"/>
  <c r="Z246" i="1"/>
  <c r="Z263" i="1"/>
  <c r="Z471" i="1"/>
  <c r="Z415" i="1"/>
  <c r="Z398" i="1"/>
  <c r="Z318" i="1"/>
  <c r="Z175" i="1"/>
  <c r="Z105" i="1"/>
  <c r="Z185" i="1"/>
  <c r="Z134" i="1"/>
  <c r="Z118" i="1"/>
  <c r="Z97" i="1"/>
  <c r="Z447" i="1"/>
  <c r="Z441" i="1"/>
  <c r="Z350" i="1"/>
  <c r="Z331" i="1"/>
  <c r="Z325" i="1"/>
  <c r="Z304" i="1"/>
  <c r="Z270" i="1"/>
  <c r="Z312" i="1"/>
  <c r="Z111" i="1"/>
  <c r="Z44" i="1"/>
  <c r="Z338" i="1"/>
  <c r="Z255" i="1"/>
  <c r="Y500" i="1"/>
  <c r="Y498" i="1"/>
  <c r="Z294" i="1"/>
  <c r="Z151" i="1"/>
  <c r="Z371" i="1"/>
  <c r="Z231" i="1"/>
  <c r="Z456" i="1"/>
  <c r="Z201" i="1"/>
  <c r="Z169" i="1"/>
  <c r="Z70" i="1"/>
  <c r="Z32" i="1"/>
  <c r="Y502" i="1"/>
  <c r="Y499" i="1"/>
  <c r="Y501" i="1" s="1"/>
  <c r="Z503" i="1" l="1"/>
</calcChain>
</file>

<file path=xl/sharedStrings.xml><?xml version="1.0" encoding="utf-8"?>
<sst xmlns="http://schemas.openxmlformats.org/spreadsheetml/2006/main" count="2180" uniqueCount="794">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</sst>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58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6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86" t="s">
        <v>0</v>
      </c>
      <c r="E1" s="687"/>
      <c r="F1" s="687"/>
      <c r="G1" s="12" t="s">
        <v>1</v>
      </c>
      <c r="H1" s="686" t="s">
        <v>2</v>
      </c>
      <c r="I1" s="687"/>
      <c r="J1" s="687"/>
      <c r="K1" s="687"/>
      <c r="L1" s="687"/>
      <c r="M1" s="687"/>
      <c r="N1" s="687"/>
      <c r="O1" s="687"/>
      <c r="P1" s="687"/>
      <c r="Q1" s="687"/>
      <c r="R1" s="830" t="s">
        <v>3</v>
      </c>
      <c r="S1" s="687"/>
      <c r="T1" s="68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34" t="s">
        <v>8</v>
      </c>
      <c r="B5" s="581"/>
      <c r="C5" s="582"/>
      <c r="D5" s="658"/>
      <c r="E5" s="660"/>
      <c r="F5" s="608" t="s">
        <v>9</v>
      </c>
      <c r="G5" s="582"/>
      <c r="H5" s="658" t="s">
        <v>793</v>
      </c>
      <c r="I5" s="659"/>
      <c r="J5" s="659"/>
      <c r="K5" s="659"/>
      <c r="L5" s="659"/>
      <c r="M5" s="660"/>
      <c r="N5" s="58"/>
      <c r="P5" s="24" t="s">
        <v>10</v>
      </c>
      <c r="Q5" s="585">
        <v>45931</v>
      </c>
      <c r="R5" s="586"/>
      <c r="T5" s="729" t="s">
        <v>11</v>
      </c>
      <c r="U5" s="597"/>
      <c r="V5" s="731" t="s">
        <v>12</v>
      </c>
      <c r="W5" s="586"/>
      <c r="AB5" s="51"/>
      <c r="AC5" s="51"/>
      <c r="AD5" s="51"/>
      <c r="AE5" s="51"/>
    </row>
    <row r="6" spans="1:32" s="537" customFormat="1" ht="24" customHeight="1" x14ac:dyDescent="0.2">
      <c r="A6" s="734" t="s">
        <v>13</v>
      </c>
      <c r="B6" s="581"/>
      <c r="C6" s="582"/>
      <c r="D6" s="664" t="s">
        <v>14</v>
      </c>
      <c r="E6" s="665"/>
      <c r="F6" s="665"/>
      <c r="G6" s="665"/>
      <c r="H6" s="665"/>
      <c r="I6" s="665"/>
      <c r="J6" s="665"/>
      <c r="K6" s="665"/>
      <c r="L6" s="665"/>
      <c r="M6" s="586"/>
      <c r="N6" s="59"/>
      <c r="P6" s="24" t="s">
        <v>15</v>
      </c>
      <c r="Q6" s="712" t="str">
        <f>IF(Q5=0," ",CHOOSE(WEEKDAY(Q5,2),"Понедельник","Вторник","Среда","Четверг","Пятница","Суббота","Воскресенье"))</f>
        <v>Среда</v>
      </c>
      <c r="R6" s="555"/>
      <c r="T6" s="743" t="s">
        <v>16</v>
      </c>
      <c r="U6" s="597"/>
      <c r="V6" s="705" t="s">
        <v>17</v>
      </c>
      <c r="W6" s="70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3" t="str">
        <f>IFERROR(VLOOKUP(DeliveryAddress,Table,3,0),1)</f>
        <v>4</v>
      </c>
      <c r="E7" s="814"/>
      <c r="F7" s="814"/>
      <c r="G7" s="814"/>
      <c r="H7" s="814"/>
      <c r="I7" s="814"/>
      <c r="J7" s="814"/>
      <c r="K7" s="814"/>
      <c r="L7" s="814"/>
      <c r="M7" s="738"/>
      <c r="N7" s="60"/>
      <c r="P7" s="24"/>
      <c r="Q7" s="42"/>
      <c r="R7" s="42"/>
      <c r="T7" s="553"/>
      <c r="U7" s="597"/>
      <c r="V7" s="707"/>
      <c r="W7" s="708"/>
      <c r="AB7" s="51"/>
      <c r="AC7" s="51"/>
      <c r="AD7" s="51"/>
      <c r="AE7" s="51"/>
    </row>
    <row r="8" spans="1:32" s="537" customFormat="1" ht="25.5" customHeight="1" x14ac:dyDescent="0.2">
      <c r="A8" s="566" t="s">
        <v>18</v>
      </c>
      <c r="B8" s="550"/>
      <c r="C8" s="551"/>
      <c r="D8" s="821"/>
      <c r="E8" s="822"/>
      <c r="F8" s="822"/>
      <c r="G8" s="822"/>
      <c r="H8" s="822"/>
      <c r="I8" s="822"/>
      <c r="J8" s="822"/>
      <c r="K8" s="822"/>
      <c r="L8" s="822"/>
      <c r="M8" s="823"/>
      <c r="N8" s="61"/>
      <c r="P8" s="24" t="s">
        <v>19</v>
      </c>
      <c r="Q8" s="737">
        <v>0.5</v>
      </c>
      <c r="R8" s="738"/>
      <c r="T8" s="553"/>
      <c r="U8" s="597"/>
      <c r="V8" s="707"/>
      <c r="W8" s="708"/>
      <c r="AB8" s="51"/>
      <c r="AC8" s="51"/>
      <c r="AD8" s="51"/>
      <c r="AE8" s="51"/>
    </row>
    <row r="9" spans="1:32" s="537" customFormat="1" ht="39.950000000000003" customHeight="1" x14ac:dyDescent="0.2">
      <c r="A9" s="5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24"/>
      <c r="E9" s="625"/>
      <c r="F9" s="5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02" t="str">
        <f>IF(AND($A$9="Тип доверенности/получателя при получении в адресе перегруза:",$D$9="Разовая доверенность"),"Введите ФИО","")</f>
        <v/>
      </c>
      <c r="I9" s="625"/>
      <c r="J9" s="7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5"/>
      <c r="L9" s="625"/>
      <c r="M9" s="625"/>
      <c r="N9" s="535"/>
      <c r="P9" s="26" t="s">
        <v>20</v>
      </c>
      <c r="Q9" s="776"/>
      <c r="R9" s="613"/>
      <c r="T9" s="553"/>
      <c r="U9" s="597"/>
      <c r="V9" s="709"/>
      <c r="W9" s="71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24"/>
      <c r="E10" s="625"/>
      <c r="F10" s="5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69" t="str">
        <f>IFERROR(VLOOKUP($D$10,Proxy,2,FALSE),"")</f>
        <v/>
      </c>
      <c r="I10" s="553"/>
      <c r="J10" s="553"/>
      <c r="K10" s="553"/>
      <c r="L10" s="553"/>
      <c r="M10" s="553"/>
      <c r="N10" s="536"/>
      <c r="P10" s="26" t="s">
        <v>21</v>
      </c>
      <c r="Q10" s="744"/>
      <c r="R10" s="745"/>
      <c r="U10" s="24" t="s">
        <v>22</v>
      </c>
      <c r="V10" s="853" t="s">
        <v>23</v>
      </c>
      <c r="W10" s="70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81"/>
      <c r="R11" s="586"/>
      <c r="U11" s="24" t="s">
        <v>26</v>
      </c>
      <c r="V11" s="612" t="s">
        <v>27</v>
      </c>
      <c r="W11" s="613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7" t="s">
        <v>28</v>
      </c>
      <c r="B12" s="581"/>
      <c r="C12" s="581"/>
      <c r="D12" s="581"/>
      <c r="E12" s="581"/>
      <c r="F12" s="581"/>
      <c r="G12" s="581"/>
      <c r="H12" s="581"/>
      <c r="I12" s="581"/>
      <c r="J12" s="581"/>
      <c r="K12" s="581"/>
      <c r="L12" s="581"/>
      <c r="M12" s="582"/>
      <c r="N12" s="62"/>
      <c r="P12" s="24" t="s">
        <v>29</v>
      </c>
      <c r="Q12" s="737"/>
      <c r="R12" s="738"/>
      <c r="S12" s="23"/>
      <c r="U12" s="24"/>
      <c r="V12" s="687"/>
      <c r="W12" s="553"/>
      <c r="AB12" s="51"/>
      <c r="AC12" s="51"/>
      <c r="AD12" s="51"/>
      <c r="AE12" s="51"/>
    </row>
    <row r="13" spans="1:32" s="537" customFormat="1" ht="23.25" customHeight="1" x14ac:dyDescent="0.2">
      <c r="A13" s="717" t="s">
        <v>30</v>
      </c>
      <c r="B13" s="581"/>
      <c r="C13" s="581"/>
      <c r="D13" s="581"/>
      <c r="E13" s="581"/>
      <c r="F13" s="581"/>
      <c r="G13" s="581"/>
      <c r="H13" s="581"/>
      <c r="I13" s="581"/>
      <c r="J13" s="581"/>
      <c r="K13" s="581"/>
      <c r="L13" s="581"/>
      <c r="M13" s="582"/>
      <c r="N13" s="62"/>
      <c r="O13" s="26"/>
      <c r="P13" s="26" t="s">
        <v>31</v>
      </c>
      <c r="Q13" s="612"/>
      <c r="R13" s="6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7" t="s">
        <v>32</v>
      </c>
      <c r="B14" s="581"/>
      <c r="C14" s="581"/>
      <c r="D14" s="581"/>
      <c r="E14" s="581"/>
      <c r="F14" s="581"/>
      <c r="G14" s="581"/>
      <c r="H14" s="581"/>
      <c r="I14" s="581"/>
      <c r="J14" s="581"/>
      <c r="K14" s="581"/>
      <c r="L14" s="581"/>
      <c r="M14" s="58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0" t="s">
        <v>33</v>
      </c>
      <c r="B15" s="581"/>
      <c r="C15" s="581"/>
      <c r="D15" s="581"/>
      <c r="E15" s="581"/>
      <c r="F15" s="581"/>
      <c r="G15" s="581"/>
      <c r="H15" s="581"/>
      <c r="I15" s="581"/>
      <c r="J15" s="581"/>
      <c r="K15" s="581"/>
      <c r="L15" s="581"/>
      <c r="M15" s="582"/>
      <c r="N15" s="63"/>
      <c r="P15" s="752" t="s">
        <v>34</v>
      </c>
      <c r="Q15" s="687"/>
      <c r="R15" s="687"/>
      <c r="S15" s="687"/>
      <c r="T15" s="68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3"/>
      <c r="Q16" s="753"/>
      <c r="R16" s="753"/>
      <c r="S16" s="753"/>
      <c r="T16" s="75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0" t="s">
        <v>35</v>
      </c>
      <c r="B17" s="570" t="s">
        <v>36</v>
      </c>
      <c r="C17" s="766" t="s">
        <v>37</v>
      </c>
      <c r="D17" s="570" t="s">
        <v>38</v>
      </c>
      <c r="E17" s="571"/>
      <c r="F17" s="570" t="s">
        <v>39</v>
      </c>
      <c r="G17" s="570" t="s">
        <v>40</v>
      </c>
      <c r="H17" s="570" t="s">
        <v>41</v>
      </c>
      <c r="I17" s="570" t="s">
        <v>42</v>
      </c>
      <c r="J17" s="570" t="s">
        <v>43</v>
      </c>
      <c r="K17" s="570" t="s">
        <v>44</v>
      </c>
      <c r="L17" s="570" t="s">
        <v>45</v>
      </c>
      <c r="M17" s="570" t="s">
        <v>46</v>
      </c>
      <c r="N17" s="570" t="s">
        <v>47</v>
      </c>
      <c r="O17" s="570" t="s">
        <v>48</v>
      </c>
      <c r="P17" s="570" t="s">
        <v>49</v>
      </c>
      <c r="Q17" s="788"/>
      <c r="R17" s="788"/>
      <c r="S17" s="788"/>
      <c r="T17" s="571"/>
      <c r="U17" s="714" t="s">
        <v>50</v>
      </c>
      <c r="V17" s="582"/>
      <c r="W17" s="570" t="s">
        <v>51</v>
      </c>
      <c r="X17" s="570" t="s">
        <v>52</v>
      </c>
      <c r="Y17" s="564" t="s">
        <v>53</v>
      </c>
      <c r="Z17" s="655" t="s">
        <v>54</v>
      </c>
      <c r="AA17" s="602" t="s">
        <v>55</v>
      </c>
      <c r="AB17" s="602" t="s">
        <v>56</v>
      </c>
      <c r="AC17" s="602" t="s">
        <v>57</v>
      </c>
      <c r="AD17" s="602" t="s">
        <v>58</v>
      </c>
      <c r="AE17" s="603"/>
      <c r="AF17" s="604"/>
      <c r="AG17" s="66"/>
      <c r="BD17" s="65" t="s">
        <v>59</v>
      </c>
    </row>
    <row r="18" spans="1:68" ht="14.25" customHeight="1" x14ac:dyDescent="0.2">
      <c r="A18" s="574"/>
      <c r="B18" s="574"/>
      <c r="C18" s="574"/>
      <c r="D18" s="572"/>
      <c r="E18" s="573"/>
      <c r="F18" s="574"/>
      <c r="G18" s="574"/>
      <c r="H18" s="574"/>
      <c r="I18" s="574"/>
      <c r="J18" s="574"/>
      <c r="K18" s="574"/>
      <c r="L18" s="574"/>
      <c r="M18" s="574"/>
      <c r="N18" s="574"/>
      <c r="O18" s="574"/>
      <c r="P18" s="572"/>
      <c r="Q18" s="789"/>
      <c r="R18" s="789"/>
      <c r="S18" s="789"/>
      <c r="T18" s="573"/>
      <c r="U18" s="67" t="s">
        <v>60</v>
      </c>
      <c r="V18" s="67" t="s">
        <v>61</v>
      </c>
      <c r="W18" s="574"/>
      <c r="X18" s="574"/>
      <c r="Y18" s="565"/>
      <c r="Z18" s="656"/>
      <c r="AA18" s="657"/>
      <c r="AB18" s="657"/>
      <c r="AC18" s="657"/>
      <c r="AD18" s="605"/>
      <c r="AE18" s="606"/>
      <c r="AF18" s="607"/>
      <c r="AG18" s="66"/>
      <c r="BD18" s="65"/>
    </row>
    <row r="19" spans="1:68" ht="27.75" hidden="1" customHeight="1" x14ac:dyDescent="0.2">
      <c r="A19" s="567" t="s">
        <v>62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hidden="1" customHeight="1" x14ac:dyDescent="0.25">
      <c r="A20" s="556" t="s">
        <v>62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38"/>
      <c r="AB20" s="538"/>
      <c r="AC20" s="538"/>
    </row>
    <row r="21" spans="1:68" ht="14.25" hidden="1" customHeight="1" x14ac:dyDescent="0.25">
      <c r="A21" s="552" t="s">
        <v>63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4">
        <v>4680115886643</v>
      </c>
      <c r="E22" s="555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1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0"/>
      <c r="R22" s="560"/>
      <c r="S22" s="560"/>
      <c r="T22" s="561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57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58"/>
      <c r="P23" s="549" t="s">
        <v>70</v>
      </c>
      <c r="Q23" s="550"/>
      <c r="R23" s="550"/>
      <c r="S23" s="550"/>
      <c r="T23" s="550"/>
      <c r="U23" s="550"/>
      <c r="V23" s="55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58"/>
      <c r="P24" s="549" t="s">
        <v>70</v>
      </c>
      <c r="Q24" s="550"/>
      <c r="R24" s="550"/>
      <c r="S24" s="550"/>
      <c r="T24" s="550"/>
      <c r="U24" s="550"/>
      <c r="V24" s="55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2" t="s">
        <v>72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4">
        <v>4680115887350</v>
      </c>
      <c r="E26" s="555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1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60"/>
      <c r="R26" s="560"/>
      <c r="S26" s="560"/>
      <c r="T26" s="561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4">
        <v>4680115885912</v>
      </c>
      <c r="E27" s="555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69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60"/>
      <c r="R27" s="560"/>
      <c r="S27" s="560"/>
      <c r="T27" s="561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4">
        <v>4607091388237</v>
      </c>
      <c r="E28" s="555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8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60"/>
      <c r="R28" s="560"/>
      <c r="S28" s="560"/>
      <c r="T28" s="561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4">
        <v>4680115886230</v>
      </c>
      <c r="E29" s="555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81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60"/>
      <c r="R29" s="560"/>
      <c r="S29" s="560"/>
      <c r="T29" s="561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4">
        <v>4680115885905</v>
      </c>
      <c r="E30" s="555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83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0"/>
      <c r="R30" s="560"/>
      <c r="S30" s="560"/>
      <c r="T30" s="561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4">
        <v>4607091388244</v>
      </c>
      <c r="E31" s="555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82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0"/>
      <c r="R31" s="560"/>
      <c r="S31" s="560"/>
      <c r="T31" s="561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57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58"/>
      <c r="P32" s="549" t="s">
        <v>70</v>
      </c>
      <c r="Q32" s="550"/>
      <c r="R32" s="550"/>
      <c r="S32" s="550"/>
      <c r="T32" s="550"/>
      <c r="U32" s="550"/>
      <c r="V32" s="551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hidden="1" x14ac:dyDescent="0.2">
      <c r="A33" s="553"/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8"/>
      <c r="P33" s="549" t="s">
        <v>70</v>
      </c>
      <c r="Q33" s="550"/>
      <c r="R33" s="550"/>
      <c r="S33" s="550"/>
      <c r="T33" s="550"/>
      <c r="U33" s="550"/>
      <c r="V33" s="551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hidden="1" customHeight="1" x14ac:dyDescent="0.25">
      <c r="A34" s="552" t="s">
        <v>95</v>
      </c>
      <c r="B34" s="553"/>
      <c r="C34" s="553"/>
      <c r="D34" s="553"/>
      <c r="E34" s="553"/>
      <c r="F34" s="553"/>
      <c r="G34" s="553"/>
      <c r="H34" s="553"/>
      <c r="I34" s="553"/>
      <c r="J34" s="553"/>
      <c r="K34" s="553"/>
      <c r="L34" s="553"/>
      <c r="M34" s="553"/>
      <c r="N34" s="553"/>
      <c r="O34" s="553"/>
      <c r="P34" s="553"/>
      <c r="Q34" s="553"/>
      <c r="R34" s="553"/>
      <c r="S34" s="553"/>
      <c r="T34" s="553"/>
      <c r="U34" s="553"/>
      <c r="V34" s="553"/>
      <c r="W34" s="553"/>
      <c r="X34" s="553"/>
      <c r="Y34" s="553"/>
      <c r="Z34" s="553"/>
      <c r="AA34" s="539"/>
      <c r="AB34" s="539"/>
      <c r="AC34" s="53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4">
        <v>4607091388503</v>
      </c>
      <c r="E35" s="555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6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0"/>
      <c r="R35" s="560"/>
      <c r="S35" s="560"/>
      <c r="T35" s="561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57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58"/>
      <c r="P36" s="549" t="s">
        <v>70</v>
      </c>
      <c r="Q36" s="550"/>
      <c r="R36" s="550"/>
      <c r="S36" s="550"/>
      <c r="T36" s="550"/>
      <c r="U36" s="550"/>
      <c r="V36" s="551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hidden="1" x14ac:dyDescent="0.2">
      <c r="A37" s="553"/>
      <c r="B37" s="553"/>
      <c r="C37" s="553"/>
      <c r="D37" s="553"/>
      <c r="E37" s="553"/>
      <c r="F37" s="553"/>
      <c r="G37" s="553"/>
      <c r="H37" s="553"/>
      <c r="I37" s="553"/>
      <c r="J37" s="553"/>
      <c r="K37" s="553"/>
      <c r="L37" s="553"/>
      <c r="M37" s="553"/>
      <c r="N37" s="553"/>
      <c r="O37" s="558"/>
      <c r="P37" s="549" t="s">
        <v>70</v>
      </c>
      <c r="Q37" s="550"/>
      <c r="R37" s="550"/>
      <c r="S37" s="550"/>
      <c r="T37" s="550"/>
      <c r="U37" s="550"/>
      <c r="V37" s="551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hidden="1" customHeight="1" x14ac:dyDescent="0.2">
      <c r="A38" s="567" t="s">
        <v>101</v>
      </c>
      <c r="B38" s="568"/>
      <c r="C38" s="568"/>
      <c r="D38" s="568"/>
      <c r="E38" s="568"/>
      <c r="F38" s="568"/>
      <c r="G38" s="568"/>
      <c r="H38" s="568"/>
      <c r="I38" s="568"/>
      <c r="J38" s="568"/>
      <c r="K38" s="568"/>
      <c r="L38" s="568"/>
      <c r="M38" s="568"/>
      <c r="N38" s="568"/>
      <c r="O38" s="568"/>
      <c r="P38" s="568"/>
      <c r="Q38" s="568"/>
      <c r="R38" s="568"/>
      <c r="S38" s="568"/>
      <c r="T38" s="568"/>
      <c r="U38" s="568"/>
      <c r="V38" s="568"/>
      <c r="W38" s="568"/>
      <c r="X38" s="568"/>
      <c r="Y38" s="568"/>
      <c r="Z38" s="568"/>
      <c r="AA38" s="48"/>
      <c r="AB38" s="48"/>
      <c r="AC38" s="48"/>
    </row>
    <row r="39" spans="1:68" ht="16.5" hidden="1" customHeight="1" x14ac:dyDescent="0.25">
      <c r="A39" s="556" t="s">
        <v>102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38"/>
      <c r="AB39" s="538"/>
      <c r="AC39" s="538"/>
    </row>
    <row r="40" spans="1:68" ht="14.25" hidden="1" customHeight="1" x14ac:dyDescent="0.25">
      <c r="A40" s="552" t="s">
        <v>103</v>
      </c>
      <c r="B40" s="553"/>
      <c r="C40" s="553"/>
      <c r="D40" s="553"/>
      <c r="E40" s="553"/>
      <c r="F40" s="553"/>
      <c r="G40" s="553"/>
      <c r="H40" s="553"/>
      <c r="I40" s="553"/>
      <c r="J40" s="553"/>
      <c r="K40" s="553"/>
      <c r="L40" s="553"/>
      <c r="M40" s="553"/>
      <c r="N40" s="553"/>
      <c r="O40" s="553"/>
      <c r="P40" s="553"/>
      <c r="Q40" s="553"/>
      <c r="R40" s="553"/>
      <c r="S40" s="553"/>
      <c r="T40" s="553"/>
      <c r="U40" s="553"/>
      <c r="V40" s="553"/>
      <c r="W40" s="553"/>
      <c r="X40" s="553"/>
      <c r="Y40" s="553"/>
      <c r="Z40" s="553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4">
        <v>4607091385670</v>
      </c>
      <c r="E41" s="555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6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0"/>
      <c r="R41" s="560"/>
      <c r="S41" s="560"/>
      <c r="T41" s="561"/>
      <c r="U41" s="34"/>
      <c r="V41" s="34"/>
      <c r="W41" s="35" t="s">
        <v>68</v>
      </c>
      <c r="X41" s="543">
        <v>50</v>
      </c>
      <c r="Y41" s="544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4">
        <v>4607091385687</v>
      </c>
      <c r="E42" s="555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81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0"/>
      <c r="R42" s="560"/>
      <c r="S42" s="560"/>
      <c r="T42" s="561"/>
      <c r="U42" s="34"/>
      <c r="V42" s="34"/>
      <c r="W42" s="35" t="s">
        <v>68</v>
      </c>
      <c r="X42" s="543">
        <v>28</v>
      </c>
      <c r="Y42" s="544">
        <f>IFERROR(IF(X42="",0,CEILING((X42/$H42),1)*$H42),"")</f>
        <v>28</v>
      </c>
      <c r="Z42" s="36">
        <f>IFERROR(IF(Y42=0,"",ROUNDUP(Y42/H42,0)*0.00902),"")</f>
        <v>6.3140000000000002E-2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29.47</v>
      </c>
      <c r="BN42" s="64">
        <f>IFERROR(Y42*I42/H42,"0")</f>
        <v>29.47</v>
      </c>
      <c r="BO42" s="64">
        <f>IFERROR(1/J42*(X42/H42),"0")</f>
        <v>5.3030303030303032E-2</v>
      </c>
      <c r="BP42" s="64">
        <f>IFERROR(1/J42*(Y42/H42),"0")</f>
        <v>5.3030303030303032E-2</v>
      </c>
    </row>
    <row r="43" spans="1:68" ht="27" hidden="1" customHeight="1" x14ac:dyDescent="0.25">
      <c r="A43" s="54" t="s">
        <v>112</v>
      </c>
      <c r="B43" s="54" t="s">
        <v>113</v>
      </c>
      <c r="C43" s="31">
        <v>4301011565</v>
      </c>
      <c r="D43" s="554">
        <v>4680115882539</v>
      </c>
      <c r="E43" s="555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5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0"/>
      <c r="R43" s="560"/>
      <c r="S43" s="560"/>
      <c r="T43" s="561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7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58"/>
      <c r="P44" s="549" t="s">
        <v>70</v>
      </c>
      <c r="Q44" s="550"/>
      <c r="R44" s="550"/>
      <c r="S44" s="550"/>
      <c r="T44" s="550"/>
      <c r="U44" s="550"/>
      <c r="V44" s="551"/>
      <c r="W44" s="37" t="s">
        <v>71</v>
      </c>
      <c r="X44" s="545">
        <f>IFERROR(X41/H41,"0")+IFERROR(X42/H42,"0")+IFERROR(X43/H43,"0")</f>
        <v>11.62962962962963</v>
      </c>
      <c r="Y44" s="545">
        <f>IFERROR(Y41/H41,"0")+IFERROR(Y42/H42,"0")+IFERROR(Y43/H43,"0")</f>
        <v>12</v>
      </c>
      <c r="Z44" s="545">
        <f>IFERROR(IF(Z41="",0,Z41),"0")+IFERROR(IF(Z42="",0,Z42),"0")+IFERROR(IF(Z43="",0,Z43),"0")</f>
        <v>0.15804000000000001</v>
      </c>
      <c r="AA44" s="546"/>
      <c r="AB44" s="546"/>
      <c r="AC44" s="546"/>
    </row>
    <row r="45" spans="1:68" x14ac:dyDescent="0.2">
      <c r="A45" s="553"/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8"/>
      <c r="P45" s="549" t="s">
        <v>70</v>
      </c>
      <c r="Q45" s="550"/>
      <c r="R45" s="550"/>
      <c r="S45" s="550"/>
      <c r="T45" s="550"/>
      <c r="U45" s="550"/>
      <c r="V45" s="551"/>
      <c r="W45" s="37" t="s">
        <v>68</v>
      </c>
      <c r="X45" s="545">
        <f>IFERROR(SUM(X41:X43),"0")</f>
        <v>78</v>
      </c>
      <c r="Y45" s="545">
        <f>IFERROR(SUM(Y41:Y43),"0")</f>
        <v>82</v>
      </c>
      <c r="Z45" s="37"/>
      <c r="AA45" s="546"/>
      <c r="AB45" s="546"/>
      <c r="AC45" s="546"/>
    </row>
    <row r="46" spans="1:68" ht="14.25" hidden="1" customHeight="1" x14ac:dyDescent="0.25">
      <c r="A46" s="552" t="s">
        <v>72</v>
      </c>
      <c r="B46" s="553"/>
      <c r="C46" s="553"/>
      <c r="D46" s="553"/>
      <c r="E46" s="553"/>
      <c r="F46" s="553"/>
      <c r="G46" s="553"/>
      <c r="H46" s="553"/>
      <c r="I46" s="553"/>
      <c r="J46" s="553"/>
      <c r="K46" s="553"/>
      <c r="L46" s="553"/>
      <c r="M46" s="553"/>
      <c r="N46" s="553"/>
      <c r="O46" s="553"/>
      <c r="P46" s="553"/>
      <c r="Q46" s="553"/>
      <c r="R46" s="553"/>
      <c r="S46" s="553"/>
      <c r="T46" s="553"/>
      <c r="U46" s="553"/>
      <c r="V46" s="553"/>
      <c r="W46" s="553"/>
      <c r="X46" s="553"/>
      <c r="Y46" s="553"/>
      <c r="Z46" s="553"/>
      <c r="AA46" s="539"/>
      <c r="AB46" s="539"/>
      <c r="AC46" s="539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4">
        <v>4680115884915</v>
      </c>
      <c r="E47" s="555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79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0"/>
      <c r="R47" s="560"/>
      <c r="S47" s="560"/>
      <c r="T47" s="561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57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58"/>
      <c r="P48" s="549" t="s">
        <v>70</v>
      </c>
      <c r="Q48" s="550"/>
      <c r="R48" s="550"/>
      <c r="S48" s="550"/>
      <c r="T48" s="550"/>
      <c r="U48" s="550"/>
      <c r="V48" s="551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hidden="1" x14ac:dyDescent="0.2">
      <c r="A49" s="553"/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8"/>
      <c r="P49" s="549" t="s">
        <v>70</v>
      </c>
      <c r="Q49" s="550"/>
      <c r="R49" s="550"/>
      <c r="S49" s="550"/>
      <c r="T49" s="550"/>
      <c r="U49" s="550"/>
      <c r="V49" s="551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hidden="1" customHeight="1" x14ac:dyDescent="0.25">
      <c r="A50" s="556" t="s">
        <v>117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38"/>
      <c r="AB50" s="538"/>
      <c r="AC50" s="538"/>
    </row>
    <row r="51" spans="1:68" ht="14.25" hidden="1" customHeight="1" x14ac:dyDescent="0.25">
      <c r="A51" s="552" t="s">
        <v>103</v>
      </c>
      <c r="B51" s="553"/>
      <c r="C51" s="553"/>
      <c r="D51" s="553"/>
      <c r="E51" s="553"/>
      <c r="F51" s="553"/>
      <c r="G51" s="553"/>
      <c r="H51" s="553"/>
      <c r="I51" s="553"/>
      <c r="J51" s="553"/>
      <c r="K51" s="553"/>
      <c r="L51" s="553"/>
      <c r="M51" s="553"/>
      <c r="N51" s="553"/>
      <c r="O51" s="553"/>
      <c r="P51" s="553"/>
      <c r="Q51" s="553"/>
      <c r="R51" s="553"/>
      <c r="S51" s="553"/>
      <c r="T51" s="553"/>
      <c r="U51" s="553"/>
      <c r="V51" s="553"/>
      <c r="W51" s="553"/>
      <c r="X51" s="553"/>
      <c r="Y51" s="553"/>
      <c r="Z51" s="553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4">
        <v>4680115885882</v>
      </c>
      <c r="E52" s="555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7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0"/>
      <c r="R52" s="560"/>
      <c r="S52" s="560"/>
      <c r="T52" s="561"/>
      <c r="U52" s="34"/>
      <c r="V52" s="34"/>
      <c r="W52" s="35" t="s">
        <v>68</v>
      </c>
      <c r="X52" s="543">
        <v>30</v>
      </c>
      <c r="Y52" s="544">
        <f t="shared" ref="Y52:Y57" si="6">IFERROR(IF(X52="",0,CEILING((X52/$H52),1)*$H52),"")</f>
        <v>33.599999999999994</v>
      </c>
      <c r="Z52" s="36">
        <f>IFERROR(IF(Y52=0,"",ROUNDUP(Y52/H52,0)*0.01898),"")</f>
        <v>5.6940000000000004E-2</v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31.165178571428573</v>
      </c>
      <c r="BN52" s="64">
        <f t="shared" ref="BN52:BN57" si="8">IFERROR(Y52*I52/H52,"0")</f>
        <v>34.904999999999994</v>
      </c>
      <c r="BO52" s="64">
        <f t="shared" ref="BO52:BO57" si="9">IFERROR(1/J52*(X52/H52),"0")</f>
        <v>4.1852678571428575E-2</v>
      </c>
      <c r="BP52" s="64">
        <f t="shared" ref="BP52:BP57" si="10">IFERROR(1/J52*(Y52/H52),"0")</f>
        <v>4.6874999999999993E-2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4">
        <v>4680115881426</v>
      </c>
      <c r="E53" s="555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7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0"/>
      <c r="R53" s="560"/>
      <c r="S53" s="560"/>
      <c r="T53" s="561"/>
      <c r="U53" s="34"/>
      <c r="V53" s="34"/>
      <c r="W53" s="35" t="s">
        <v>68</v>
      </c>
      <c r="X53" s="543">
        <v>410</v>
      </c>
      <c r="Y53" s="544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426.5138888888888</v>
      </c>
      <c r="BN53" s="64">
        <f t="shared" si="8"/>
        <v>426.92999999999995</v>
      </c>
      <c r="BO53" s="64">
        <f t="shared" si="9"/>
        <v>0.59317129629629628</v>
      </c>
      <c r="BP53" s="64">
        <f t="shared" si="10"/>
        <v>0.59375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4">
        <v>4680115880283</v>
      </c>
      <c r="E54" s="555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0"/>
      <c r="R54" s="560"/>
      <c r="S54" s="560"/>
      <c r="T54" s="561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127</v>
      </c>
      <c r="B55" s="54" t="s">
        <v>128</v>
      </c>
      <c r="C55" s="31">
        <v>4301011806</v>
      </c>
      <c r="D55" s="554">
        <v>4680115881525</v>
      </c>
      <c r="E55" s="555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0"/>
      <c r="R55" s="560"/>
      <c r="S55" s="560"/>
      <c r="T55" s="561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4">
        <v>4680115885899</v>
      </c>
      <c r="E56" s="555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85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0"/>
      <c r="R56" s="560"/>
      <c r="S56" s="560"/>
      <c r="T56" s="561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4">
        <v>4680115881419</v>
      </c>
      <c r="E57" s="555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6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0"/>
      <c r="R57" s="560"/>
      <c r="S57" s="560"/>
      <c r="T57" s="561"/>
      <c r="U57" s="34"/>
      <c r="V57" s="34"/>
      <c r="W57" s="35" t="s">
        <v>68</v>
      </c>
      <c r="X57" s="543">
        <v>261</v>
      </c>
      <c r="Y57" s="544">
        <f t="shared" si="6"/>
        <v>261</v>
      </c>
      <c r="Z57" s="36">
        <f>IFERROR(IF(Y57=0,"",ROUNDUP(Y57/H57,0)*0.00902),"")</f>
        <v>0.52316000000000007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273.18</v>
      </c>
      <c r="BN57" s="64">
        <f t="shared" si="8"/>
        <v>273.18</v>
      </c>
      <c r="BO57" s="64">
        <f t="shared" si="9"/>
        <v>0.43939393939393939</v>
      </c>
      <c r="BP57" s="64">
        <f t="shared" si="10"/>
        <v>0.43939393939393939</v>
      </c>
    </row>
    <row r="58" spans="1:68" x14ac:dyDescent="0.2">
      <c r="A58" s="557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58"/>
      <c r="P58" s="549" t="s">
        <v>70</v>
      </c>
      <c r="Q58" s="550"/>
      <c r="R58" s="550"/>
      <c r="S58" s="550"/>
      <c r="T58" s="550"/>
      <c r="U58" s="550"/>
      <c r="V58" s="551"/>
      <c r="W58" s="37" t="s">
        <v>71</v>
      </c>
      <c r="X58" s="545">
        <f>IFERROR(X52/H52,"0")+IFERROR(X53/H53,"0")+IFERROR(X54/H54,"0")+IFERROR(X55/H55,"0")+IFERROR(X56/H56,"0")+IFERROR(X57/H57,"0")</f>
        <v>98.641534391534393</v>
      </c>
      <c r="Y58" s="545">
        <f>IFERROR(Y52/H52,"0")+IFERROR(Y53/H53,"0")+IFERROR(Y54/H54,"0")+IFERROR(Y55/H55,"0")+IFERROR(Y56/H56,"0")+IFERROR(Y57/H57,"0")</f>
        <v>99</v>
      </c>
      <c r="Z58" s="545">
        <f>IFERROR(IF(Z52="",0,Z52),"0")+IFERROR(IF(Z53="",0,Z53),"0")+IFERROR(IF(Z54="",0,Z54),"0")+IFERROR(IF(Z55="",0,Z55),"0")+IFERROR(IF(Z56="",0,Z56),"0")+IFERROR(IF(Z57="",0,Z57),"0")</f>
        <v>1.3013400000000002</v>
      </c>
      <c r="AA58" s="546"/>
      <c r="AB58" s="546"/>
      <c r="AC58" s="546"/>
    </row>
    <row r="59" spans="1:68" x14ac:dyDescent="0.2">
      <c r="A59" s="553"/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8"/>
      <c r="P59" s="549" t="s">
        <v>70</v>
      </c>
      <c r="Q59" s="550"/>
      <c r="R59" s="550"/>
      <c r="S59" s="550"/>
      <c r="T59" s="550"/>
      <c r="U59" s="550"/>
      <c r="V59" s="551"/>
      <c r="W59" s="37" t="s">
        <v>68</v>
      </c>
      <c r="X59" s="545">
        <f>IFERROR(SUM(X52:X57),"0")</f>
        <v>701</v>
      </c>
      <c r="Y59" s="545">
        <f>IFERROR(SUM(Y52:Y57),"0")</f>
        <v>705</v>
      </c>
      <c r="Z59" s="37"/>
      <c r="AA59" s="546"/>
      <c r="AB59" s="546"/>
      <c r="AC59" s="546"/>
    </row>
    <row r="60" spans="1:68" ht="14.25" hidden="1" customHeight="1" x14ac:dyDescent="0.25">
      <c r="A60" s="552" t="s">
        <v>135</v>
      </c>
      <c r="B60" s="553"/>
      <c r="C60" s="553"/>
      <c r="D60" s="553"/>
      <c r="E60" s="553"/>
      <c r="F60" s="553"/>
      <c r="G60" s="553"/>
      <c r="H60" s="553"/>
      <c r="I60" s="553"/>
      <c r="J60" s="553"/>
      <c r="K60" s="553"/>
      <c r="L60" s="553"/>
      <c r="M60" s="553"/>
      <c r="N60" s="553"/>
      <c r="O60" s="553"/>
      <c r="P60" s="553"/>
      <c r="Q60" s="553"/>
      <c r="R60" s="553"/>
      <c r="S60" s="553"/>
      <c r="T60" s="553"/>
      <c r="U60" s="553"/>
      <c r="V60" s="553"/>
      <c r="W60" s="553"/>
      <c r="X60" s="553"/>
      <c r="Y60" s="553"/>
      <c r="Z60" s="553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4">
        <v>4680115881440</v>
      </c>
      <c r="E61" s="555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6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0"/>
      <c r="R61" s="560"/>
      <c r="S61" s="560"/>
      <c r="T61" s="561"/>
      <c r="U61" s="34"/>
      <c r="V61" s="34"/>
      <c r="W61" s="35" t="s">
        <v>68</v>
      </c>
      <c r="X61" s="543">
        <v>1130</v>
      </c>
      <c r="Y61" s="544">
        <f>IFERROR(IF(X61="",0,CEILING((X61/$H61),1)*$H61),"")</f>
        <v>1134</v>
      </c>
      <c r="Z61" s="36">
        <f>IFERROR(IF(Y61=0,"",ROUNDUP(Y61/H61,0)*0.01898),"")</f>
        <v>1.9929000000000001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1175.5138888888887</v>
      </c>
      <c r="BN61" s="64">
        <f>IFERROR(Y61*I61/H61,"0")</f>
        <v>1179.675</v>
      </c>
      <c r="BO61" s="64">
        <f>IFERROR(1/J61*(X61/H61),"0")</f>
        <v>1.6348379629629628</v>
      </c>
      <c r="BP61" s="64">
        <f>IFERROR(1/J61*(Y61/H61),"0")</f>
        <v>1.640625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4">
        <v>4680115885950</v>
      </c>
      <c r="E62" s="555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63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0"/>
      <c r="R62" s="560"/>
      <c r="S62" s="560"/>
      <c r="T62" s="561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4">
        <v>4680115881433</v>
      </c>
      <c r="E63" s="555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79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0"/>
      <c r="R63" s="560"/>
      <c r="S63" s="560"/>
      <c r="T63" s="561"/>
      <c r="U63" s="34"/>
      <c r="V63" s="34"/>
      <c r="W63" s="35" t="s">
        <v>68</v>
      </c>
      <c r="X63" s="543">
        <v>94.5</v>
      </c>
      <c r="Y63" s="544">
        <f>IFERROR(IF(X63="",0,CEILING((X63/$H63),1)*$H63),"")</f>
        <v>94.5</v>
      </c>
      <c r="Z63" s="36">
        <f>IFERROR(IF(Y63=0,"",ROUNDUP(Y63/H63,0)*0.00651),"")</f>
        <v>0.22785</v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100.79999999999998</v>
      </c>
      <c r="BN63" s="64">
        <f>IFERROR(Y63*I63/H63,"0")</f>
        <v>100.79999999999998</v>
      </c>
      <c r="BO63" s="64">
        <f>IFERROR(1/J63*(X63/H63),"0")</f>
        <v>0.19230769230769232</v>
      </c>
      <c r="BP63" s="64">
        <f>IFERROR(1/J63*(Y63/H63),"0")</f>
        <v>0.19230769230769232</v>
      </c>
    </row>
    <row r="64" spans="1:68" x14ac:dyDescent="0.2">
      <c r="A64" s="557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58"/>
      <c r="P64" s="549" t="s">
        <v>70</v>
      </c>
      <c r="Q64" s="550"/>
      <c r="R64" s="550"/>
      <c r="S64" s="550"/>
      <c r="T64" s="550"/>
      <c r="U64" s="550"/>
      <c r="V64" s="551"/>
      <c r="W64" s="37" t="s">
        <v>71</v>
      </c>
      <c r="X64" s="545">
        <f>IFERROR(X61/H61,"0")+IFERROR(X62/H62,"0")+IFERROR(X63/H63,"0")</f>
        <v>139.62962962962962</v>
      </c>
      <c r="Y64" s="545">
        <f>IFERROR(Y61/H61,"0")+IFERROR(Y62/H62,"0")+IFERROR(Y63/H63,"0")</f>
        <v>140</v>
      </c>
      <c r="Z64" s="545">
        <f>IFERROR(IF(Z61="",0,Z61),"0")+IFERROR(IF(Z62="",0,Z62),"0")+IFERROR(IF(Z63="",0,Z63),"0")</f>
        <v>2.2207500000000002</v>
      </c>
      <c r="AA64" s="546"/>
      <c r="AB64" s="546"/>
      <c r="AC64" s="546"/>
    </row>
    <row r="65" spans="1:68" x14ac:dyDescent="0.2">
      <c r="A65" s="553"/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8"/>
      <c r="P65" s="549" t="s">
        <v>70</v>
      </c>
      <c r="Q65" s="550"/>
      <c r="R65" s="550"/>
      <c r="S65" s="550"/>
      <c r="T65" s="550"/>
      <c r="U65" s="550"/>
      <c r="V65" s="551"/>
      <c r="W65" s="37" t="s">
        <v>68</v>
      </c>
      <c r="X65" s="545">
        <f>IFERROR(SUM(X61:X63),"0")</f>
        <v>1224.5</v>
      </c>
      <c r="Y65" s="545">
        <f>IFERROR(SUM(Y61:Y63),"0")</f>
        <v>1228.5</v>
      </c>
      <c r="Z65" s="37"/>
      <c r="AA65" s="546"/>
      <c r="AB65" s="546"/>
      <c r="AC65" s="546"/>
    </row>
    <row r="66" spans="1:68" ht="14.25" hidden="1" customHeight="1" x14ac:dyDescent="0.25">
      <c r="A66" s="552" t="s">
        <v>63</v>
      </c>
      <c r="B66" s="553"/>
      <c r="C66" s="553"/>
      <c r="D66" s="553"/>
      <c r="E66" s="553"/>
      <c r="F66" s="553"/>
      <c r="G66" s="553"/>
      <c r="H66" s="553"/>
      <c r="I66" s="553"/>
      <c r="J66" s="553"/>
      <c r="K66" s="553"/>
      <c r="L66" s="553"/>
      <c r="M66" s="553"/>
      <c r="N66" s="553"/>
      <c r="O66" s="553"/>
      <c r="P66" s="553"/>
      <c r="Q66" s="553"/>
      <c r="R66" s="553"/>
      <c r="S66" s="553"/>
      <c r="T66" s="553"/>
      <c r="U66" s="553"/>
      <c r="V66" s="553"/>
      <c r="W66" s="553"/>
      <c r="X66" s="553"/>
      <c r="Y66" s="553"/>
      <c r="Z66" s="553"/>
      <c r="AA66" s="539"/>
      <c r="AB66" s="539"/>
      <c r="AC66" s="539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4">
        <v>4680115885073</v>
      </c>
      <c r="E67" s="555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6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0"/>
      <c r="R67" s="560"/>
      <c r="S67" s="560"/>
      <c r="T67" s="561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4">
        <v>4680115885059</v>
      </c>
      <c r="E68" s="555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8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0"/>
      <c r="R68" s="560"/>
      <c r="S68" s="560"/>
      <c r="T68" s="561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4">
        <v>4680115885097</v>
      </c>
      <c r="E69" s="555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3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0"/>
      <c r="R69" s="560"/>
      <c r="S69" s="560"/>
      <c r="T69" s="561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57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58"/>
      <c r="P70" s="549" t="s">
        <v>70</v>
      </c>
      <c r="Q70" s="550"/>
      <c r="R70" s="550"/>
      <c r="S70" s="550"/>
      <c r="T70" s="550"/>
      <c r="U70" s="550"/>
      <c r="V70" s="551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hidden="1" x14ac:dyDescent="0.2">
      <c r="A71" s="553"/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8"/>
      <c r="P71" s="549" t="s">
        <v>70</v>
      </c>
      <c r="Q71" s="550"/>
      <c r="R71" s="550"/>
      <c r="S71" s="550"/>
      <c r="T71" s="550"/>
      <c r="U71" s="550"/>
      <c r="V71" s="551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hidden="1" customHeight="1" x14ac:dyDescent="0.25">
      <c r="A72" s="552" t="s">
        <v>72</v>
      </c>
      <c r="B72" s="553"/>
      <c r="C72" s="553"/>
      <c r="D72" s="553"/>
      <c r="E72" s="553"/>
      <c r="F72" s="553"/>
      <c r="G72" s="553"/>
      <c r="H72" s="553"/>
      <c r="I72" s="553"/>
      <c r="J72" s="553"/>
      <c r="K72" s="553"/>
      <c r="L72" s="553"/>
      <c r="M72" s="553"/>
      <c r="N72" s="553"/>
      <c r="O72" s="553"/>
      <c r="P72" s="553"/>
      <c r="Q72" s="553"/>
      <c r="R72" s="553"/>
      <c r="S72" s="553"/>
      <c r="T72" s="553"/>
      <c r="U72" s="553"/>
      <c r="V72" s="553"/>
      <c r="W72" s="553"/>
      <c r="X72" s="553"/>
      <c r="Y72" s="553"/>
      <c r="Z72" s="553"/>
      <c r="AA72" s="539"/>
      <c r="AB72" s="539"/>
      <c r="AC72" s="539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4">
        <v>4680115881891</v>
      </c>
      <c r="E73" s="555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8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0"/>
      <c r="R73" s="560"/>
      <c r="S73" s="560"/>
      <c r="T73" s="561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4">
        <v>4680115885769</v>
      </c>
      <c r="E74" s="555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4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0"/>
      <c r="R74" s="560"/>
      <c r="S74" s="560"/>
      <c r="T74" s="561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4">
        <v>4680115884311</v>
      </c>
      <c r="E75" s="555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6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0"/>
      <c r="R75" s="560"/>
      <c r="S75" s="560"/>
      <c r="T75" s="561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4">
        <v>4680115885929</v>
      </c>
      <c r="E76" s="555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3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0"/>
      <c r="R76" s="560"/>
      <c r="S76" s="560"/>
      <c r="T76" s="561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4">
        <v>4680115884403</v>
      </c>
      <c r="E77" s="555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2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0"/>
      <c r="R77" s="560"/>
      <c r="S77" s="560"/>
      <c r="T77" s="561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57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58"/>
      <c r="P78" s="549" t="s">
        <v>70</v>
      </c>
      <c r="Q78" s="550"/>
      <c r="R78" s="550"/>
      <c r="S78" s="550"/>
      <c r="T78" s="550"/>
      <c r="U78" s="550"/>
      <c r="V78" s="551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hidden="1" x14ac:dyDescent="0.2">
      <c r="A79" s="553"/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8"/>
      <c r="P79" s="549" t="s">
        <v>70</v>
      </c>
      <c r="Q79" s="550"/>
      <c r="R79" s="550"/>
      <c r="S79" s="550"/>
      <c r="T79" s="550"/>
      <c r="U79" s="550"/>
      <c r="V79" s="551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hidden="1" customHeight="1" x14ac:dyDescent="0.25">
      <c r="A80" s="552" t="s">
        <v>165</v>
      </c>
      <c r="B80" s="553"/>
      <c r="C80" s="553"/>
      <c r="D80" s="553"/>
      <c r="E80" s="553"/>
      <c r="F80" s="553"/>
      <c r="G80" s="553"/>
      <c r="H80" s="553"/>
      <c r="I80" s="553"/>
      <c r="J80" s="553"/>
      <c r="K80" s="553"/>
      <c r="L80" s="553"/>
      <c r="M80" s="553"/>
      <c r="N80" s="553"/>
      <c r="O80" s="553"/>
      <c r="P80" s="553"/>
      <c r="Q80" s="553"/>
      <c r="R80" s="553"/>
      <c r="S80" s="553"/>
      <c r="T80" s="553"/>
      <c r="U80" s="553"/>
      <c r="V80" s="553"/>
      <c r="W80" s="553"/>
      <c r="X80" s="553"/>
      <c r="Y80" s="553"/>
      <c r="Z80" s="553"/>
      <c r="AA80" s="539"/>
      <c r="AB80" s="539"/>
      <c r="AC80" s="539"/>
    </row>
    <row r="81" spans="1:68" ht="27" hidden="1" customHeight="1" x14ac:dyDescent="0.25">
      <c r="A81" s="54" t="s">
        <v>166</v>
      </c>
      <c r="B81" s="54" t="s">
        <v>167</v>
      </c>
      <c r="C81" s="31">
        <v>4301060455</v>
      </c>
      <c r="D81" s="554">
        <v>4680115881532</v>
      </c>
      <c r="E81" s="555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83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0"/>
      <c r="R81" s="560"/>
      <c r="S81" s="560"/>
      <c r="T81" s="561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4">
        <v>4680115881464</v>
      </c>
      <c r="E82" s="555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61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0"/>
      <c r="R82" s="560"/>
      <c r="S82" s="560"/>
      <c r="T82" s="561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57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58"/>
      <c r="P83" s="549" t="s">
        <v>70</v>
      </c>
      <c r="Q83" s="550"/>
      <c r="R83" s="550"/>
      <c r="S83" s="550"/>
      <c r="T83" s="550"/>
      <c r="U83" s="550"/>
      <c r="V83" s="551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hidden="1" x14ac:dyDescent="0.2">
      <c r="A84" s="553"/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8"/>
      <c r="P84" s="549" t="s">
        <v>70</v>
      </c>
      <c r="Q84" s="550"/>
      <c r="R84" s="550"/>
      <c r="S84" s="550"/>
      <c r="T84" s="550"/>
      <c r="U84" s="550"/>
      <c r="V84" s="551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hidden="1" customHeight="1" x14ac:dyDescent="0.25">
      <c r="A85" s="556" t="s">
        <v>172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38"/>
      <c r="AB85" s="538"/>
      <c r="AC85" s="538"/>
    </row>
    <row r="86" spans="1:68" ht="14.25" hidden="1" customHeight="1" x14ac:dyDescent="0.25">
      <c r="A86" s="552" t="s">
        <v>103</v>
      </c>
      <c r="B86" s="553"/>
      <c r="C86" s="553"/>
      <c r="D86" s="553"/>
      <c r="E86" s="553"/>
      <c r="F86" s="553"/>
      <c r="G86" s="553"/>
      <c r="H86" s="553"/>
      <c r="I86" s="553"/>
      <c r="J86" s="553"/>
      <c r="K86" s="553"/>
      <c r="L86" s="553"/>
      <c r="M86" s="553"/>
      <c r="N86" s="553"/>
      <c r="O86" s="553"/>
      <c r="P86" s="553"/>
      <c r="Q86" s="553"/>
      <c r="R86" s="553"/>
      <c r="S86" s="553"/>
      <c r="T86" s="553"/>
      <c r="U86" s="553"/>
      <c r="V86" s="553"/>
      <c r="W86" s="553"/>
      <c r="X86" s="553"/>
      <c r="Y86" s="553"/>
      <c r="Z86" s="553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4">
        <v>4680115881327</v>
      </c>
      <c r="E87" s="555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5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0"/>
      <c r="R87" s="560"/>
      <c r="S87" s="560"/>
      <c r="T87" s="561"/>
      <c r="U87" s="34"/>
      <c r="V87" s="34"/>
      <c r="W87" s="35" t="s">
        <v>68</v>
      </c>
      <c r="X87" s="543">
        <v>50</v>
      </c>
      <c r="Y87" s="544">
        <f>IFERROR(IF(X87="",0,CEILING((X87/$H87),1)*$H87),"")</f>
        <v>54</v>
      </c>
      <c r="Z87" s="36">
        <f>IFERROR(IF(Y87=0,"",ROUNDUP(Y87/H87,0)*0.01898),"")</f>
        <v>9.4899999999999998E-2</v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52.013888888888886</v>
      </c>
      <c r="BN87" s="64">
        <f>IFERROR(Y87*I87/H87,"0")</f>
        <v>56.17499999999999</v>
      </c>
      <c r="BO87" s="64">
        <f>IFERROR(1/J87*(X87/H87),"0")</f>
        <v>7.2337962962962965E-2</v>
      </c>
      <c r="BP87" s="64">
        <f>IFERROR(1/J87*(Y87/H87),"0")</f>
        <v>7.8125E-2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4">
        <v>4680115881518</v>
      </c>
      <c r="E88" s="555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87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0"/>
      <c r="R88" s="560"/>
      <c r="S88" s="560"/>
      <c r="T88" s="561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4">
        <v>4680115881303</v>
      </c>
      <c r="E89" s="555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86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0"/>
      <c r="R89" s="560"/>
      <c r="S89" s="560"/>
      <c r="T89" s="561"/>
      <c r="U89" s="34"/>
      <c r="V89" s="34"/>
      <c r="W89" s="35" t="s">
        <v>68</v>
      </c>
      <c r="X89" s="543">
        <v>49.5</v>
      </c>
      <c r="Y89" s="544">
        <f>IFERROR(IF(X89="",0,CEILING((X89/$H89),1)*$H89),"")</f>
        <v>49.5</v>
      </c>
      <c r="Z89" s="36">
        <f>IFERROR(IF(Y89=0,"",ROUNDUP(Y89/H89,0)*0.00902),"")</f>
        <v>9.9220000000000003E-2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51.81</v>
      </c>
      <c r="BN89" s="64">
        <f>IFERROR(Y89*I89/H89,"0")</f>
        <v>51.81</v>
      </c>
      <c r="BO89" s="64">
        <f>IFERROR(1/J89*(X89/H89),"0")</f>
        <v>8.3333333333333343E-2</v>
      </c>
      <c r="BP89" s="64">
        <f>IFERROR(1/J89*(Y89/H89),"0")</f>
        <v>8.3333333333333343E-2</v>
      </c>
    </row>
    <row r="90" spans="1:68" x14ac:dyDescent="0.2">
      <c r="A90" s="557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58"/>
      <c r="P90" s="549" t="s">
        <v>70</v>
      </c>
      <c r="Q90" s="550"/>
      <c r="R90" s="550"/>
      <c r="S90" s="550"/>
      <c r="T90" s="550"/>
      <c r="U90" s="550"/>
      <c r="V90" s="551"/>
      <c r="W90" s="37" t="s">
        <v>71</v>
      </c>
      <c r="X90" s="545">
        <f>IFERROR(X87/H87,"0")+IFERROR(X88/H88,"0")+IFERROR(X89/H89,"0")</f>
        <v>15.62962962962963</v>
      </c>
      <c r="Y90" s="545">
        <f>IFERROR(Y87/H87,"0")+IFERROR(Y88/H88,"0")+IFERROR(Y89/H89,"0")</f>
        <v>16</v>
      </c>
      <c r="Z90" s="545">
        <f>IFERROR(IF(Z87="",0,Z87),"0")+IFERROR(IF(Z88="",0,Z88),"0")+IFERROR(IF(Z89="",0,Z89),"0")</f>
        <v>0.19412000000000001</v>
      </c>
      <c r="AA90" s="546"/>
      <c r="AB90" s="546"/>
      <c r="AC90" s="546"/>
    </row>
    <row r="91" spans="1:68" x14ac:dyDescent="0.2">
      <c r="A91" s="553"/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8"/>
      <c r="P91" s="549" t="s">
        <v>70</v>
      </c>
      <c r="Q91" s="550"/>
      <c r="R91" s="550"/>
      <c r="S91" s="550"/>
      <c r="T91" s="550"/>
      <c r="U91" s="550"/>
      <c r="V91" s="551"/>
      <c r="W91" s="37" t="s">
        <v>68</v>
      </c>
      <c r="X91" s="545">
        <f>IFERROR(SUM(X87:X89),"0")</f>
        <v>99.5</v>
      </c>
      <c r="Y91" s="545">
        <f>IFERROR(SUM(Y87:Y89),"0")</f>
        <v>103.5</v>
      </c>
      <c r="Z91" s="37"/>
      <c r="AA91" s="546"/>
      <c r="AB91" s="546"/>
      <c r="AC91" s="546"/>
    </row>
    <row r="92" spans="1:68" ht="14.25" hidden="1" customHeight="1" x14ac:dyDescent="0.25">
      <c r="A92" s="552" t="s">
        <v>72</v>
      </c>
      <c r="B92" s="553"/>
      <c r="C92" s="553"/>
      <c r="D92" s="553"/>
      <c r="E92" s="553"/>
      <c r="F92" s="553"/>
      <c r="G92" s="553"/>
      <c r="H92" s="553"/>
      <c r="I92" s="553"/>
      <c r="J92" s="553"/>
      <c r="K92" s="553"/>
      <c r="L92" s="553"/>
      <c r="M92" s="553"/>
      <c r="N92" s="553"/>
      <c r="O92" s="553"/>
      <c r="P92" s="553"/>
      <c r="Q92" s="553"/>
      <c r="R92" s="553"/>
      <c r="S92" s="553"/>
      <c r="T92" s="553"/>
      <c r="U92" s="553"/>
      <c r="V92" s="553"/>
      <c r="W92" s="553"/>
      <c r="X92" s="553"/>
      <c r="Y92" s="553"/>
      <c r="Z92" s="553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4">
        <v>4607091386967</v>
      </c>
      <c r="E93" s="555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01" t="s">
        <v>182</v>
      </c>
      <c r="Q93" s="560"/>
      <c r="R93" s="560"/>
      <c r="S93" s="560"/>
      <c r="T93" s="561"/>
      <c r="U93" s="34"/>
      <c r="V93" s="34"/>
      <c r="W93" s="35" t="s">
        <v>68</v>
      </c>
      <c r="X93" s="543">
        <v>58</v>
      </c>
      <c r="Y93" s="544">
        <f>IFERROR(IF(X93="",0,CEILING((X93/$H93),1)*$H93),"")</f>
        <v>64.8</v>
      </c>
      <c r="Z93" s="36">
        <f>IFERROR(IF(Y93=0,"",ROUNDUP(Y93/H93,0)*0.01898),"")</f>
        <v>0.15184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61.716296296296299</v>
      </c>
      <c r="BN93" s="64">
        <f>IFERROR(Y93*I93/H93,"0")</f>
        <v>68.951999999999998</v>
      </c>
      <c r="BO93" s="64">
        <f>IFERROR(1/J93*(X93/H93),"0")</f>
        <v>0.11188271604938273</v>
      </c>
      <c r="BP93" s="64">
        <f>IFERROR(1/J93*(Y93/H93),"0")</f>
        <v>0.125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4">
        <v>4680115884953</v>
      </c>
      <c r="E94" s="555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8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0"/>
      <c r="R94" s="560"/>
      <c r="S94" s="560"/>
      <c r="T94" s="561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4">
        <v>4607091385731</v>
      </c>
      <c r="E95" s="555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0"/>
      <c r="R95" s="560"/>
      <c r="S95" s="560"/>
      <c r="T95" s="561"/>
      <c r="U95" s="34"/>
      <c r="V95" s="34"/>
      <c r="W95" s="35" t="s">
        <v>68</v>
      </c>
      <c r="X95" s="543">
        <v>9</v>
      </c>
      <c r="Y95" s="544">
        <f>IFERROR(IF(X95="",0,CEILING((X95/$H95),1)*$H95),"")</f>
        <v>10.8</v>
      </c>
      <c r="Z95" s="36">
        <f>IFERROR(IF(Y95=0,"",ROUNDUP(Y95/H95,0)*0.00651),"")</f>
        <v>2.6040000000000001E-2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9.8399999999999981</v>
      </c>
      <c r="BN95" s="64">
        <f>IFERROR(Y95*I95/H95,"0")</f>
        <v>11.808</v>
      </c>
      <c r="BO95" s="64">
        <f>IFERROR(1/J95*(X95/H95),"0")</f>
        <v>1.8315018315018316E-2</v>
      </c>
      <c r="BP95" s="64">
        <f>IFERROR(1/J95*(Y95/H95),"0")</f>
        <v>2.197802197802198E-2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4">
        <v>4680115880894</v>
      </c>
      <c r="E96" s="555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6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0"/>
      <c r="R96" s="560"/>
      <c r="S96" s="560"/>
      <c r="T96" s="561"/>
      <c r="U96" s="34"/>
      <c r="V96" s="34"/>
      <c r="W96" s="35" t="s">
        <v>68</v>
      </c>
      <c r="X96" s="543">
        <v>0</v>
      </c>
      <c r="Y96" s="544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57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58"/>
      <c r="P97" s="549" t="s">
        <v>70</v>
      </c>
      <c r="Q97" s="550"/>
      <c r="R97" s="550"/>
      <c r="S97" s="550"/>
      <c r="T97" s="550"/>
      <c r="U97" s="550"/>
      <c r="V97" s="551"/>
      <c r="W97" s="37" t="s">
        <v>71</v>
      </c>
      <c r="X97" s="545">
        <f>IFERROR(X93/H93,"0")+IFERROR(X94/H94,"0")+IFERROR(X95/H95,"0")+IFERROR(X96/H96,"0")</f>
        <v>10.493827160493828</v>
      </c>
      <c r="Y97" s="545">
        <f>IFERROR(Y93/H93,"0")+IFERROR(Y94/H94,"0")+IFERROR(Y95/H95,"0")+IFERROR(Y96/H96,"0")</f>
        <v>12</v>
      </c>
      <c r="Z97" s="545">
        <f>IFERROR(IF(Z93="",0,Z93),"0")+IFERROR(IF(Z94="",0,Z94),"0")+IFERROR(IF(Z95="",0,Z95),"0")+IFERROR(IF(Z96="",0,Z96),"0")</f>
        <v>0.17788000000000001</v>
      </c>
      <c r="AA97" s="546"/>
      <c r="AB97" s="546"/>
      <c r="AC97" s="546"/>
    </row>
    <row r="98" spans="1:68" x14ac:dyDescent="0.2">
      <c r="A98" s="553"/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8"/>
      <c r="P98" s="549" t="s">
        <v>70</v>
      </c>
      <c r="Q98" s="550"/>
      <c r="R98" s="550"/>
      <c r="S98" s="550"/>
      <c r="T98" s="550"/>
      <c r="U98" s="550"/>
      <c r="V98" s="551"/>
      <c r="W98" s="37" t="s">
        <v>68</v>
      </c>
      <c r="X98" s="545">
        <f>IFERROR(SUM(X93:X96),"0")</f>
        <v>67</v>
      </c>
      <c r="Y98" s="545">
        <f>IFERROR(SUM(Y93:Y96),"0")</f>
        <v>75.599999999999994</v>
      </c>
      <c r="Z98" s="37"/>
      <c r="AA98" s="546"/>
      <c r="AB98" s="546"/>
      <c r="AC98" s="546"/>
    </row>
    <row r="99" spans="1:68" ht="16.5" hidden="1" customHeight="1" x14ac:dyDescent="0.25">
      <c r="A99" s="556" t="s">
        <v>192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38"/>
      <c r="AB99" s="538"/>
      <c r="AC99" s="538"/>
    </row>
    <row r="100" spans="1:68" ht="14.25" hidden="1" customHeight="1" x14ac:dyDescent="0.25">
      <c r="A100" s="552" t="s">
        <v>103</v>
      </c>
      <c r="B100" s="553"/>
      <c r="C100" s="553"/>
      <c r="D100" s="553"/>
      <c r="E100" s="553"/>
      <c r="F100" s="553"/>
      <c r="G100" s="553"/>
      <c r="H100" s="553"/>
      <c r="I100" s="553"/>
      <c r="J100" s="553"/>
      <c r="K100" s="553"/>
      <c r="L100" s="553"/>
      <c r="M100" s="553"/>
      <c r="N100" s="553"/>
      <c r="O100" s="553"/>
      <c r="P100" s="553"/>
      <c r="Q100" s="553"/>
      <c r="R100" s="553"/>
      <c r="S100" s="553"/>
      <c r="T100" s="553"/>
      <c r="U100" s="553"/>
      <c r="V100" s="553"/>
      <c r="W100" s="553"/>
      <c r="X100" s="553"/>
      <c r="Y100" s="553"/>
      <c r="Z100" s="553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4">
        <v>4680115882133</v>
      </c>
      <c r="E101" s="555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63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0"/>
      <c r="R101" s="560"/>
      <c r="S101" s="560"/>
      <c r="T101" s="561"/>
      <c r="U101" s="34"/>
      <c r="V101" s="34"/>
      <c r="W101" s="35" t="s">
        <v>68</v>
      </c>
      <c r="X101" s="543">
        <v>8</v>
      </c>
      <c r="Y101" s="544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8.3222222222222211</v>
      </c>
      <c r="BN101" s="64">
        <f>IFERROR(Y101*I101/H101,"0")</f>
        <v>11.234999999999999</v>
      </c>
      <c r="BO101" s="64">
        <f>IFERROR(1/J101*(X101/H101),"0")</f>
        <v>1.1574074074074073E-2</v>
      </c>
      <c r="BP101" s="64">
        <f>IFERROR(1/J101*(Y101/H101),"0")</f>
        <v>1.5625E-2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4">
        <v>4680115880269</v>
      </c>
      <c r="E102" s="555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57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0"/>
      <c r="R102" s="560"/>
      <c r="S102" s="560"/>
      <c r="T102" s="561"/>
      <c r="U102" s="34"/>
      <c r="V102" s="34"/>
      <c r="W102" s="35" t="s">
        <v>68</v>
      </c>
      <c r="X102" s="543">
        <v>18.75</v>
      </c>
      <c r="Y102" s="544">
        <f>IFERROR(IF(X102="",0,CEILING((X102/$H102),1)*$H102),"")</f>
        <v>18.75</v>
      </c>
      <c r="Z102" s="36">
        <f>IFERROR(IF(Y102=0,"",ROUNDUP(Y102/H102,0)*0.00902),"")</f>
        <v>4.5100000000000001E-2</v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19.8</v>
      </c>
      <c r="BN102" s="64">
        <f>IFERROR(Y102*I102/H102,"0")</f>
        <v>19.8</v>
      </c>
      <c r="BO102" s="64">
        <f>IFERROR(1/J102*(X102/H102),"0")</f>
        <v>3.787878787878788E-2</v>
      </c>
      <c r="BP102" s="64">
        <f>IFERROR(1/J102*(Y102/H102),"0")</f>
        <v>3.787878787878788E-2</v>
      </c>
    </row>
    <row r="103" spans="1:68" ht="27" hidden="1" customHeight="1" x14ac:dyDescent="0.25">
      <c r="A103" s="54" t="s">
        <v>198</v>
      </c>
      <c r="B103" s="54" t="s">
        <v>199</v>
      </c>
      <c r="C103" s="31">
        <v>4301011415</v>
      </c>
      <c r="D103" s="554">
        <v>4680115880429</v>
      </c>
      <c r="E103" s="555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85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0"/>
      <c r="R103" s="560"/>
      <c r="S103" s="560"/>
      <c r="T103" s="561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4">
        <v>4680115881457</v>
      </c>
      <c r="E104" s="555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83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0"/>
      <c r="R104" s="560"/>
      <c r="S104" s="560"/>
      <c r="T104" s="561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7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58"/>
      <c r="P105" s="549" t="s">
        <v>70</v>
      </c>
      <c r="Q105" s="550"/>
      <c r="R105" s="550"/>
      <c r="S105" s="550"/>
      <c r="T105" s="550"/>
      <c r="U105" s="550"/>
      <c r="V105" s="551"/>
      <c r="W105" s="37" t="s">
        <v>71</v>
      </c>
      <c r="X105" s="545">
        <f>IFERROR(X101/H101,"0")+IFERROR(X102/H102,"0")+IFERROR(X103/H103,"0")+IFERROR(X104/H104,"0")</f>
        <v>5.7407407407407405</v>
      </c>
      <c r="Y105" s="545">
        <f>IFERROR(Y101/H101,"0")+IFERROR(Y102/H102,"0")+IFERROR(Y103/H103,"0")+IFERROR(Y104/H104,"0")</f>
        <v>6</v>
      </c>
      <c r="Z105" s="545">
        <f>IFERROR(IF(Z101="",0,Z101),"0")+IFERROR(IF(Z102="",0,Z102),"0")+IFERROR(IF(Z103="",0,Z103),"0")+IFERROR(IF(Z104="",0,Z104),"0")</f>
        <v>6.4079999999999998E-2</v>
      </c>
      <c r="AA105" s="546"/>
      <c r="AB105" s="546"/>
      <c r="AC105" s="546"/>
    </row>
    <row r="106" spans="1:68" x14ac:dyDescent="0.2">
      <c r="A106" s="553"/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8"/>
      <c r="P106" s="549" t="s">
        <v>70</v>
      </c>
      <c r="Q106" s="550"/>
      <c r="R106" s="550"/>
      <c r="S106" s="550"/>
      <c r="T106" s="550"/>
      <c r="U106" s="550"/>
      <c r="V106" s="551"/>
      <c r="W106" s="37" t="s">
        <v>68</v>
      </c>
      <c r="X106" s="545">
        <f>IFERROR(SUM(X101:X104),"0")</f>
        <v>26.75</v>
      </c>
      <c r="Y106" s="545">
        <f>IFERROR(SUM(Y101:Y104),"0")</f>
        <v>29.55</v>
      </c>
      <c r="Z106" s="37"/>
      <c r="AA106" s="546"/>
      <c r="AB106" s="546"/>
      <c r="AC106" s="546"/>
    </row>
    <row r="107" spans="1:68" ht="14.25" hidden="1" customHeight="1" x14ac:dyDescent="0.25">
      <c r="A107" s="552" t="s">
        <v>135</v>
      </c>
      <c r="B107" s="553"/>
      <c r="C107" s="553"/>
      <c r="D107" s="553"/>
      <c r="E107" s="553"/>
      <c r="F107" s="553"/>
      <c r="G107" s="553"/>
      <c r="H107" s="553"/>
      <c r="I107" s="553"/>
      <c r="J107" s="553"/>
      <c r="K107" s="553"/>
      <c r="L107" s="553"/>
      <c r="M107" s="553"/>
      <c r="N107" s="553"/>
      <c r="O107" s="553"/>
      <c r="P107" s="553"/>
      <c r="Q107" s="553"/>
      <c r="R107" s="553"/>
      <c r="S107" s="553"/>
      <c r="T107" s="553"/>
      <c r="U107" s="553"/>
      <c r="V107" s="553"/>
      <c r="W107" s="553"/>
      <c r="X107" s="553"/>
      <c r="Y107" s="553"/>
      <c r="Z107" s="553"/>
      <c r="AA107" s="539"/>
      <c r="AB107" s="539"/>
      <c r="AC107" s="539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4">
        <v>4680115881488</v>
      </c>
      <c r="E108" s="555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6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0"/>
      <c r="R108" s="560"/>
      <c r="S108" s="560"/>
      <c r="T108" s="561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4">
        <v>4680115882775</v>
      </c>
      <c r="E109" s="555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6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0"/>
      <c r="R109" s="560"/>
      <c r="S109" s="560"/>
      <c r="T109" s="561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207</v>
      </c>
      <c r="B110" s="54" t="s">
        <v>208</v>
      </c>
      <c r="C110" s="31">
        <v>4301020344</v>
      </c>
      <c r="D110" s="554">
        <v>4680115880658</v>
      </c>
      <c r="E110" s="555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60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0"/>
      <c r="R110" s="560"/>
      <c r="S110" s="560"/>
      <c r="T110" s="561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57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58"/>
      <c r="P111" s="549" t="s">
        <v>70</v>
      </c>
      <c r="Q111" s="550"/>
      <c r="R111" s="550"/>
      <c r="S111" s="550"/>
      <c r="T111" s="550"/>
      <c r="U111" s="550"/>
      <c r="V111" s="551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hidden="1" x14ac:dyDescent="0.2">
      <c r="A112" s="553"/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8"/>
      <c r="P112" s="549" t="s">
        <v>70</v>
      </c>
      <c r="Q112" s="550"/>
      <c r="R112" s="550"/>
      <c r="S112" s="550"/>
      <c r="T112" s="550"/>
      <c r="U112" s="550"/>
      <c r="V112" s="551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hidden="1" customHeight="1" x14ac:dyDescent="0.25">
      <c r="A113" s="552" t="s">
        <v>72</v>
      </c>
      <c r="B113" s="553"/>
      <c r="C113" s="553"/>
      <c r="D113" s="553"/>
      <c r="E113" s="553"/>
      <c r="F113" s="553"/>
      <c r="G113" s="553"/>
      <c r="H113" s="553"/>
      <c r="I113" s="553"/>
      <c r="J113" s="553"/>
      <c r="K113" s="553"/>
      <c r="L113" s="553"/>
      <c r="M113" s="553"/>
      <c r="N113" s="553"/>
      <c r="O113" s="553"/>
      <c r="P113" s="553"/>
      <c r="Q113" s="553"/>
      <c r="R113" s="553"/>
      <c r="S113" s="553"/>
      <c r="T113" s="553"/>
      <c r="U113" s="553"/>
      <c r="V113" s="553"/>
      <c r="W113" s="553"/>
      <c r="X113" s="553"/>
      <c r="Y113" s="553"/>
      <c r="Z113" s="553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4">
        <v>4607091385168</v>
      </c>
      <c r="E114" s="555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63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0"/>
      <c r="R114" s="560"/>
      <c r="S114" s="560"/>
      <c r="T114" s="561"/>
      <c r="U114" s="34"/>
      <c r="V114" s="34"/>
      <c r="W114" s="35" t="s">
        <v>68</v>
      </c>
      <c r="X114" s="543">
        <v>30</v>
      </c>
      <c r="Y114" s="544">
        <f>IFERROR(IF(X114="",0,CEILING((X114/$H114),1)*$H114),"")</f>
        <v>32.4</v>
      </c>
      <c r="Z114" s="36">
        <f>IFERROR(IF(Y114=0,"",ROUNDUP(Y114/H114,0)*0.01898),"")</f>
        <v>7.5920000000000001E-2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31.9</v>
      </c>
      <c r="BN114" s="64">
        <f>IFERROR(Y114*I114/H114,"0")</f>
        <v>34.451999999999998</v>
      </c>
      <c r="BO114" s="64">
        <f>IFERROR(1/J114*(X114/H114),"0")</f>
        <v>5.7870370370370371E-2</v>
      </c>
      <c r="BP114" s="64">
        <f>IFERROR(1/J114*(Y114/H114),"0")</f>
        <v>6.25E-2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4">
        <v>4607091383256</v>
      </c>
      <c r="E115" s="555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1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0"/>
      <c r="R115" s="560"/>
      <c r="S115" s="560"/>
      <c r="T115" s="561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4">
        <v>4607091385748</v>
      </c>
      <c r="E116" s="555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5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0"/>
      <c r="R116" s="560"/>
      <c r="S116" s="560"/>
      <c r="T116" s="561"/>
      <c r="U116" s="34"/>
      <c r="V116" s="34"/>
      <c r="W116" s="35" t="s">
        <v>68</v>
      </c>
      <c r="X116" s="543">
        <v>23.4</v>
      </c>
      <c r="Y116" s="544">
        <f>IFERROR(IF(X116="",0,CEILING((X116/$H116),1)*$H116),"")</f>
        <v>24.3</v>
      </c>
      <c r="Z116" s="36">
        <f>IFERROR(IF(Y116=0,"",ROUNDUP(Y116/H116,0)*0.00651),"")</f>
        <v>5.8590000000000003E-2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25.583999999999996</v>
      </c>
      <c r="BN116" s="64">
        <f>IFERROR(Y116*I116/H116,"0")</f>
        <v>26.567999999999998</v>
      </c>
      <c r="BO116" s="64">
        <f>IFERROR(1/J116*(X116/H116),"0")</f>
        <v>4.7619047619047616E-2</v>
      </c>
      <c r="BP116" s="64">
        <f>IFERROR(1/J116*(Y116/H116),"0")</f>
        <v>4.9450549450549455E-2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4">
        <v>4680115884533</v>
      </c>
      <c r="E117" s="555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7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0"/>
      <c r="R117" s="560"/>
      <c r="S117" s="560"/>
      <c r="T117" s="561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7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58"/>
      <c r="P118" s="549" t="s">
        <v>70</v>
      </c>
      <c r="Q118" s="550"/>
      <c r="R118" s="550"/>
      <c r="S118" s="550"/>
      <c r="T118" s="550"/>
      <c r="U118" s="550"/>
      <c r="V118" s="551"/>
      <c r="W118" s="37" t="s">
        <v>71</v>
      </c>
      <c r="X118" s="545">
        <f>IFERROR(X114/H114,"0")+IFERROR(X115/H115,"0")+IFERROR(X116/H116,"0")+IFERROR(X117/H117,"0")</f>
        <v>12.37037037037037</v>
      </c>
      <c r="Y118" s="545">
        <f>IFERROR(Y114/H114,"0")+IFERROR(Y115/H115,"0")+IFERROR(Y116/H116,"0")+IFERROR(Y117/H117,"0")</f>
        <v>13</v>
      </c>
      <c r="Z118" s="545">
        <f>IFERROR(IF(Z114="",0,Z114),"0")+IFERROR(IF(Z115="",0,Z115),"0")+IFERROR(IF(Z116="",0,Z116),"0")+IFERROR(IF(Z117="",0,Z117),"0")</f>
        <v>0.13451000000000002</v>
      </c>
      <c r="AA118" s="546"/>
      <c r="AB118" s="546"/>
      <c r="AC118" s="546"/>
    </row>
    <row r="119" spans="1:68" x14ac:dyDescent="0.2">
      <c r="A119" s="553"/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8"/>
      <c r="P119" s="549" t="s">
        <v>70</v>
      </c>
      <c r="Q119" s="550"/>
      <c r="R119" s="550"/>
      <c r="S119" s="550"/>
      <c r="T119" s="550"/>
      <c r="U119" s="550"/>
      <c r="V119" s="551"/>
      <c r="W119" s="37" t="s">
        <v>68</v>
      </c>
      <c r="X119" s="545">
        <f>IFERROR(SUM(X114:X117),"0")</f>
        <v>53.4</v>
      </c>
      <c r="Y119" s="545">
        <f>IFERROR(SUM(Y114:Y117),"0")</f>
        <v>56.7</v>
      </c>
      <c r="Z119" s="37"/>
      <c r="AA119" s="546"/>
      <c r="AB119" s="546"/>
      <c r="AC119" s="546"/>
    </row>
    <row r="120" spans="1:68" ht="14.25" hidden="1" customHeight="1" x14ac:dyDescent="0.25">
      <c r="A120" s="552" t="s">
        <v>165</v>
      </c>
      <c r="B120" s="553"/>
      <c r="C120" s="553"/>
      <c r="D120" s="553"/>
      <c r="E120" s="553"/>
      <c r="F120" s="553"/>
      <c r="G120" s="553"/>
      <c r="H120" s="553"/>
      <c r="I120" s="553"/>
      <c r="J120" s="553"/>
      <c r="K120" s="553"/>
      <c r="L120" s="553"/>
      <c r="M120" s="553"/>
      <c r="N120" s="553"/>
      <c r="O120" s="553"/>
      <c r="P120" s="553"/>
      <c r="Q120" s="553"/>
      <c r="R120" s="553"/>
      <c r="S120" s="553"/>
      <c r="T120" s="553"/>
      <c r="U120" s="553"/>
      <c r="V120" s="553"/>
      <c r="W120" s="553"/>
      <c r="X120" s="553"/>
      <c r="Y120" s="553"/>
      <c r="Z120" s="553"/>
      <c r="AA120" s="539"/>
      <c r="AB120" s="539"/>
      <c r="AC120" s="539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4">
        <v>4680115882652</v>
      </c>
      <c r="E121" s="555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5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0"/>
      <c r="R121" s="560"/>
      <c r="S121" s="560"/>
      <c r="T121" s="561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4">
        <v>4680115880238</v>
      </c>
      <c r="E122" s="555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7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0"/>
      <c r="R122" s="560"/>
      <c r="S122" s="560"/>
      <c r="T122" s="561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57"/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8"/>
      <c r="P123" s="549" t="s">
        <v>70</v>
      </c>
      <c r="Q123" s="550"/>
      <c r="R123" s="550"/>
      <c r="S123" s="550"/>
      <c r="T123" s="550"/>
      <c r="U123" s="550"/>
      <c r="V123" s="551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hidden="1" x14ac:dyDescent="0.2">
      <c r="A124" s="553"/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8"/>
      <c r="P124" s="549" t="s">
        <v>70</v>
      </c>
      <c r="Q124" s="550"/>
      <c r="R124" s="550"/>
      <c r="S124" s="550"/>
      <c r="T124" s="550"/>
      <c r="U124" s="550"/>
      <c r="V124" s="551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hidden="1" customHeight="1" x14ac:dyDescent="0.25">
      <c r="A125" s="556" t="s">
        <v>225</v>
      </c>
      <c r="B125" s="553"/>
      <c r="C125" s="553"/>
      <c r="D125" s="553"/>
      <c r="E125" s="553"/>
      <c r="F125" s="553"/>
      <c r="G125" s="553"/>
      <c r="H125" s="553"/>
      <c r="I125" s="553"/>
      <c r="J125" s="553"/>
      <c r="K125" s="553"/>
      <c r="L125" s="553"/>
      <c r="M125" s="553"/>
      <c r="N125" s="553"/>
      <c r="O125" s="553"/>
      <c r="P125" s="553"/>
      <c r="Q125" s="553"/>
      <c r="R125" s="553"/>
      <c r="S125" s="553"/>
      <c r="T125" s="553"/>
      <c r="U125" s="553"/>
      <c r="V125" s="553"/>
      <c r="W125" s="553"/>
      <c r="X125" s="553"/>
      <c r="Y125" s="553"/>
      <c r="Z125" s="553"/>
      <c r="AA125" s="538"/>
      <c r="AB125" s="538"/>
      <c r="AC125" s="538"/>
    </row>
    <row r="126" spans="1:68" ht="14.25" hidden="1" customHeight="1" x14ac:dyDescent="0.25">
      <c r="A126" s="552" t="s">
        <v>103</v>
      </c>
      <c r="B126" s="553"/>
      <c r="C126" s="553"/>
      <c r="D126" s="553"/>
      <c r="E126" s="553"/>
      <c r="F126" s="553"/>
      <c r="G126" s="553"/>
      <c r="H126" s="553"/>
      <c r="I126" s="553"/>
      <c r="J126" s="553"/>
      <c r="K126" s="553"/>
      <c r="L126" s="553"/>
      <c r="M126" s="553"/>
      <c r="N126" s="553"/>
      <c r="O126" s="553"/>
      <c r="P126" s="553"/>
      <c r="Q126" s="553"/>
      <c r="R126" s="553"/>
      <c r="S126" s="553"/>
      <c r="T126" s="553"/>
      <c r="U126" s="553"/>
      <c r="V126" s="553"/>
      <c r="W126" s="553"/>
      <c r="X126" s="553"/>
      <c r="Y126" s="553"/>
      <c r="Z126" s="553"/>
      <c r="AA126" s="539"/>
      <c r="AB126" s="539"/>
      <c r="AC126" s="539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4">
        <v>4680115882577</v>
      </c>
      <c r="E127" s="555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6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60"/>
      <c r="R127" s="560"/>
      <c r="S127" s="560"/>
      <c r="T127" s="561"/>
      <c r="U127" s="34"/>
      <c r="V127" s="34"/>
      <c r="W127" s="35" t="s">
        <v>68</v>
      </c>
      <c r="X127" s="543">
        <v>0</v>
      </c>
      <c r="Y127" s="54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4">
        <v>4680115882577</v>
      </c>
      <c r="E128" s="555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6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60"/>
      <c r="R128" s="560"/>
      <c r="S128" s="560"/>
      <c r="T128" s="561"/>
      <c r="U128" s="34"/>
      <c r="V128" s="34"/>
      <c r="W128" s="35" t="s">
        <v>68</v>
      </c>
      <c r="X128" s="543">
        <v>11.2</v>
      </c>
      <c r="Y128" s="544">
        <f>IFERROR(IF(X128="",0,CEILING((X128/$H128),1)*$H128),"")</f>
        <v>12.8</v>
      </c>
      <c r="Z128" s="36">
        <f>IFERROR(IF(Y128=0,"",ROUNDUP(Y128/H128,0)*0.00651),"")</f>
        <v>2.6040000000000001E-2</v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11.829999999999998</v>
      </c>
      <c r="BN128" s="64">
        <f>IFERROR(Y128*I128/H128,"0")</f>
        <v>13.52</v>
      </c>
      <c r="BO128" s="64">
        <f>IFERROR(1/J128*(X128/H128),"0")</f>
        <v>1.9230769230769228E-2</v>
      </c>
      <c r="BP128" s="64">
        <f>IFERROR(1/J128*(Y128/H128),"0")</f>
        <v>2.197802197802198E-2</v>
      </c>
    </row>
    <row r="129" spans="1:68" x14ac:dyDescent="0.2">
      <c r="A129" s="557"/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8"/>
      <c r="P129" s="549" t="s">
        <v>70</v>
      </c>
      <c r="Q129" s="550"/>
      <c r="R129" s="550"/>
      <c r="S129" s="550"/>
      <c r="T129" s="550"/>
      <c r="U129" s="550"/>
      <c r="V129" s="551"/>
      <c r="W129" s="37" t="s">
        <v>71</v>
      </c>
      <c r="X129" s="545">
        <f>IFERROR(X127/H127,"0")+IFERROR(X128/H128,"0")</f>
        <v>3.4999999999999996</v>
      </c>
      <c r="Y129" s="545">
        <f>IFERROR(Y127/H127,"0")+IFERROR(Y128/H128,"0")</f>
        <v>4</v>
      </c>
      <c r="Z129" s="545">
        <f>IFERROR(IF(Z127="",0,Z127),"0")+IFERROR(IF(Z128="",0,Z128),"0")</f>
        <v>2.6040000000000001E-2</v>
      </c>
      <c r="AA129" s="546"/>
      <c r="AB129" s="546"/>
      <c r="AC129" s="546"/>
    </row>
    <row r="130" spans="1:68" x14ac:dyDescent="0.2">
      <c r="A130" s="553"/>
      <c r="B130" s="553"/>
      <c r="C130" s="553"/>
      <c r="D130" s="553"/>
      <c r="E130" s="553"/>
      <c r="F130" s="553"/>
      <c r="G130" s="553"/>
      <c r="H130" s="553"/>
      <c r="I130" s="553"/>
      <c r="J130" s="553"/>
      <c r="K130" s="553"/>
      <c r="L130" s="553"/>
      <c r="M130" s="553"/>
      <c r="N130" s="553"/>
      <c r="O130" s="558"/>
      <c r="P130" s="549" t="s">
        <v>70</v>
      </c>
      <c r="Q130" s="550"/>
      <c r="R130" s="550"/>
      <c r="S130" s="550"/>
      <c r="T130" s="550"/>
      <c r="U130" s="550"/>
      <c r="V130" s="551"/>
      <c r="W130" s="37" t="s">
        <v>68</v>
      </c>
      <c r="X130" s="545">
        <f>IFERROR(SUM(X127:X128),"0")</f>
        <v>11.2</v>
      </c>
      <c r="Y130" s="545">
        <f>IFERROR(SUM(Y127:Y128),"0")</f>
        <v>12.8</v>
      </c>
      <c r="Z130" s="37"/>
      <c r="AA130" s="546"/>
      <c r="AB130" s="546"/>
      <c r="AC130" s="546"/>
    </row>
    <row r="131" spans="1:68" ht="14.25" hidden="1" customHeight="1" x14ac:dyDescent="0.25">
      <c r="A131" s="552" t="s">
        <v>63</v>
      </c>
      <c r="B131" s="553"/>
      <c r="C131" s="553"/>
      <c r="D131" s="553"/>
      <c r="E131" s="553"/>
      <c r="F131" s="553"/>
      <c r="G131" s="553"/>
      <c r="H131" s="553"/>
      <c r="I131" s="553"/>
      <c r="J131" s="553"/>
      <c r="K131" s="553"/>
      <c r="L131" s="553"/>
      <c r="M131" s="553"/>
      <c r="N131" s="553"/>
      <c r="O131" s="553"/>
      <c r="P131" s="553"/>
      <c r="Q131" s="553"/>
      <c r="R131" s="553"/>
      <c r="S131" s="553"/>
      <c r="T131" s="553"/>
      <c r="U131" s="553"/>
      <c r="V131" s="553"/>
      <c r="W131" s="553"/>
      <c r="X131" s="553"/>
      <c r="Y131" s="553"/>
      <c r="Z131" s="553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4">
        <v>4680115883444</v>
      </c>
      <c r="E132" s="555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7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0"/>
      <c r="R132" s="560"/>
      <c r="S132" s="560"/>
      <c r="T132" s="561"/>
      <c r="U132" s="34"/>
      <c r="V132" s="34"/>
      <c r="W132" s="35" t="s">
        <v>68</v>
      </c>
      <c r="X132" s="543">
        <v>7</v>
      </c>
      <c r="Y132" s="544">
        <f>IFERROR(IF(X132="",0,CEILING((X132/$H132),1)*$H132),"")</f>
        <v>8.3999999999999986</v>
      </c>
      <c r="Z132" s="36">
        <f>IFERROR(IF(Y132=0,"",ROUNDUP(Y132/H132,0)*0.00651),"")</f>
        <v>1.9529999999999999E-2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7.67</v>
      </c>
      <c r="BN132" s="64">
        <f>IFERROR(Y132*I132/H132,"0")</f>
        <v>9.2039999999999988</v>
      </c>
      <c r="BO132" s="64">
        <f>IFERROR(1/J132*(X132/H132),"0")</f>
        <v>1.3736263736263738E-2</v>
      </c>
      <c r="BP132" s="64">
        <f>IFERROR(1/J132*(Y132/H132),"0")</f>
        <v>1.6483516483516484E-2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4">
        <v>4680115883444</v>
      </c>
      <c r="E133" s="555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6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60"/>
      <c r="R133" s="560"/>
      <c r="S133" s="560"/>
      <c r="T133" s="561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7"/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8"/>
      <c r="P134" s="549" t="s">
        <v>70</v>
      </c>
      <c r="Q134" s="550"/>
      <c r="R134" s="550"/>
      <c r="S134" s="550"/>
      <c r="T134" s="550"/>
      <c r="U134" s="550"/>
      <c r="V134" s="551"/>
      <c r="W134" s="37" t="s">
        <v>71</v>
      </c>
      <c r="X134" s="545">
        <f>IFERROR(X132/H132,"0")+IFERROR(X133/H133,"0")</f>
        <v>2.5</v>
      </c>
      <c r="Y134" s="545">
        <f>IFERROR(Y132/H132,"0")+IFERROR(Y133/H133,"0")</f>
        <v>2.9999999999999996</v>
      </c>
      <c r="Z134" s="545">
        <f>IFERROR(IF(Z132="",0,Z132),"0")+IFERROR(IF(Z133="",0,Z133),"0")</f>
        <v>1.9529999999999999E-2</v>
      </c>
      <c r="AA134" s="546"/>
      <c r="AB134" s="546"/>
      <c r="AC134" s="546"/>
    </row>
    <row r="135" spans="1:68" x14ac:dyDescent="0.2">
      <c r="A135" s="553"/>
      <c r="B135" s="553"/>
      <c r="C135" s="553"/>
      <c r="D135" s="553"/>
      <c r="E135" s="553"/>
      <c r="F135" s="553"/>
      <c r="G135" s="553"/>
      <c r="H135" s="553"/>
      <c r="I135" s="553"/>
      <c r="J135" s="553"/>
      <c r="K135" s="553"/>
      <c r="L135" s="553"/>
      <c r="M135" s="553"/>
      <c r="N135" s="553"/>
      <c r="O135" s="558"/>
      <c r="P135" s="549" t="s">
        <v>70</v>
      </c>
      <c r="Q135" s="550"/>
      <c r="R135" s="550"/>
      <c r="S135" s="550"/>
      <c r="T135" s="550"/>
      <c r="U135" s="550"/>
      <c r="V135" s="551"/>
      <c r="W135" s="37" t="s">
        <v>68</v>
      </c>
      <c r="X135" s="545">
        <f>IFERROR(SUM(X132:X133),"0")</f>
        <v>7</v>
      </c>
      <c r="Y135" s="545">
        <f>IFERROR(SUM(Y132:Y133),"0")</f>
        <v>8.3999999999999986</v>
      </c>
      <c r="Z135" s="37"/>
      <c r="AA135" s="546"/>
      <c r="AB135" s="546"/>
      <c r="AC135" s="546"/>
    </row>
    <row r="136" spans="1:68" ht="14.25" hidden="1" customHeight="1" x14ac:dyDescent="0.25">
      <c r="A136" s="552" t="s">
        <v>72</v>
      </c>
      <c r="B136" s="553"/>
      <c r="C136" s="553"/>
      <c r="D136" s="553"/>
      <c r="E136" s="553"/>
      <c r="F136" s="553"/>
      <c r="G136" s="553"/>
      <c r="H136" s="553"/>
      <c r="I136" s="553"/>
      <c r="J136" s="553"/>
      <c r="K136" s="553"/>
      <c r="L136" s="553"/>
      <c r="M136" s="553"/>
      <c r="N136" s="553"/>
      <c r="O136" s="553"/>
      <c r="P136" s="553"/>
      <c r="Q136" s="553"/>
      <c r="R136" s="553"/>
      <c r="S136" s="553"/>
      <c r="T136" s="553"/>
      <c r="U136" s="553"/>
      <c r="V136" s="553"/>
      <c r="W136" s="553"/>
      <c r="X136" s="553"/>
      <c r="Y136" s="553"/>
      <c r="Z136" s="553"/>
      <c r="AA136" s="539"/>
      <c r="AB136" s="539"/>
      <c r="AC136" s="539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4">
        <v>4680115882584</v>
      </c>
      <c r="E137" s="555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0"/>
      <c r="R137" s="560"/>
      <c r="S137" s="560"/>
      <c r="T137" s="561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4">
        <v>4680115882584</v>
      </c>
      <c r="E138" s="555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0"/>
      <c r="R138" s="560"/>
      <c r="S138" s="560"/>
      <c r="T138" s="561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57"/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8"/>
      <c r="P139" s="549" t="s">
        <v>70</v>
      </c>
      <c r="Q139" s="550"/>
      <c r="R139" s="550"/>
      <c r="S139" s="550"/>
      <c r="T139" s="550"/>
      <c r="U139" s="550"/>
      <c r="V139" s="551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hidden="1" x14ac:dyDescent="0.2">
      <c r="A140" s="553"/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8"/>
      <c r="P140" s="549" t="s">
        <v>70</v>
      </c>
      <c r="Q140" s="550"/>
      <c r="R140" s="550"/>
      <c r="S140" s="550"/>
      <c r="T140" s="550"/>
      <c r="U140" s="550"/>
      <c r="V140" s="551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hidden="1" customHeight="1" x14ac:dyDescent="0.25">
      <c r="A141" s="556" t="s">
        <v>101</v>
      </c>
      <c r="B141" s="553"/>
      <c r="C141" s="553"/>
      <c r="D141" s="553"/>
      <c r="E141" s="553"/>
      <c r="F141" s="553"/>
      <c r="G141" s="553"/>
      <c r="H141" s="553"/>
      <c r="I141" s="553"/>
      <c r="J141" s="553"/>
      <c r="K141" s="553"/>
      <c r="L141" s="553"/>
      <c r="M141" s="553"/>
      <c r="N141" s="553"/>
      <c r="O141" s="553"/>
      <c r="P141" s="553"/>
      <c r="Q141" s="553"/>
      <c r="R141" s="553"/>
      <c r="S141" s="553"/>
      <c r="T141" s="553"/>
      <c r="U141" s="553"/>
      <c r="V141" s="553"/>
      <c r="W141" s="553"/>
      <c r="X141" s="553"/>
      <c r="Y141" s="553"/>
      <c r="Z141" s="553"/>
      <c r="AA141" s="538"/>
      <c r="AB141" s="538"/>
      <c r="AC141" s="538"/>
    </row>
    <row r="142" spans="1:68" ht="14.25" hidden="1" customHeight="1" x14ac:dyDescent="0.25">
      <c r="A142" s="552" t="s">
        <v>103</v>
      </c>
      <c r="B142" s="553"/>
      <c r="C142" s="553"/>
      <c r="D142" s="553"/>
      <c r="E142" s="553"/>
      <c r="F142" s="553"/>
      <c r="G142" s="553"/>
      <c r="H142" s="553"/>
      <c r="I142" s="553"/>
      <c r="J142" s="553"/>
      <c r="K142" s="553"/>
      <c r="L142" s="553"/>
      <c r="M142" s="553"/>
      <c r="N142" s="553"/>
      <c r="O142" s="553"/>
      <c r="P142" s="553"/>
      <c r="Q142" s="553"/>
      <c r="R142" s="553"/>
      <c r="S142" s="553"/>
      <c r="T142" s="553"/>
      <c r="U142" s="553"/>
      <c r="V142" s="553"/>
      <c r="W142" s="553"/>
      <c r="X142" s="553"/>
      <c r="Y142" s="553"/>
      <c r="Z142" s="553"/>
      <c r="AA142" s="539"/>
      <c r="AB142" s="539"/>
      <c r="AC142" s="539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4">
        <v>4607091384604</v>
      </c>
      <c r="E143" s="555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0"/>
      <c r="R143" s="560"/>
      <c r="S143" s="560"/>
      <c r="T143" s="561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4">
        <v>4680115886810</v>
      </c>
      <c r="E144" s="555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861" t="s">
        <v>242</v>
      </c>
      <c r="Q144" s="560"/>
      <c r="R144" s="560"/>
      <c r="S144" s="560"/>
      <c r="T144" s="561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57"/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8"/>
      <c r="P145" s="549" t="s">
        <v>70</v>
      </c>
      <c r="Q145" s="550"/>
      <c r="R145" s="550"/>
      <c r="S145" s="550"/>
      <c r="T145" s="550"/>
      <c r="U145" s="550"/>
      <c r="V145" s="551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hidden="1" x14ac:dyDescent="0.2">
      <c r="A146" s="553"/>
      <c r="B146" s="553"/>
      <c r="C146" s="553"/>
      <c r="D146" s="553"/>
      <c r="E146" s="553"/>
      <c r="F146" s="553"/>
      <c r="G146" s="553"/>
      <c r="H146" s="553"/>
      <c r="I146" s="553"/>
      <c r="J146" s="553"/>
      <c r="K146" s="553"/>
      <c r="L146" s="553"/>
      <c r="M146" s="553"/>
      <c r="N146" s="553"/>
      <c r="O146" s="558"/>
      <c r="P146" s="549" t="s">
        <v>70</v>
      </c>
      <c r="Q146" s="550"/>
      <c r="R146" s="550"/>
      <c r="S146" s="550"/>
      <c r="T146" s="550"/>
      <c r="U146" s="550"/>
      <c r="V146" s="551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hidden="1" customHeight="1" x14ac:dyDescent="0.25">
      <c r="A147" s="552" t="s">
        <v>63</v>
      </c>
      <c r="B147" s="553"/>
      <c r="C147" s="553"/>
      <c r="D147" s="553"/>
      <c r="E147" s="553"/>
      <c r="F147" s="553"/>
      <c r="G147" s="553"/>
      <c r="H147" s="553"/>
      <c r="I147" s="553"/>
      <c r="J147" s="553"/>
      <c r="K147" s="553"/>
      <c r="L147" s="553"/>
      <c r="M147" s="553"/>
      <c r="N147" s="553"/>
      <c r="O147" s="553"/>
      <c r="P147" s="553"/>
      <c r="Q147" s="553"/>
      <c r="R147" s="553"/>
      <c r="S147" s="553"/>
      <c r="T147" s="553"/>
      <c r="U147" s="553"/>
      <c r="V147" s="553"/>
      <c r="W147" s="553"/>
      <c r="X147" s="553"/>
      <c r="Y147" s="553"/>
      <c r="Z147" s="553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4">
        <v>4607091387667</v>
      </c>
      <c r="E148" s="555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8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60"/>
      <c r="R148" s="560"/>
      <c r="S148" s="560"/>
      <c r="T148" s="561"/>
      <c r="U148" s="34"/>
      <c r="V148" s="34"/>
      <c r="W148" s="35" t="s">
        <v>68</v>
      </c>
      <c r="X148" s="543">
        <v>35</v>
      </c>
      <c r="Y148" s="544">
        <f>IFERROR(IF(X148="",0,CEILING((X148/$H148),1)*$H148),"")</f>
        <v>36</v>
      </c>
      <c r="Z148" s="36">
        <f>IFERROR(IF(Y148=0,"",ROUNDUP(Y148/H148,0)*0.01898),"")</f>
        <v>7.5920000000000001E-2</v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37.275000000000006</v>
      </c>
      <c r="BN148" s="64">
        <f>IFERROR(Y148*I148/H148,"0")</f>
        <v>38.340000000000003</v>
      </c>
      <c r="BO148" s="64">
        <f>IFERROR(1/J148*(X148/H148),"0")</f>
        <v>6.0763888888888888E-2</v>
      </c>
      <c r="BP148" s="64">
        <f>IFERROR(1/J148*(Y148/H148),"0")</f>
        <v>6.25E-2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4">
        <v>4607091387636</v>
      </c>
      <c r="E149" s="555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5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60"/>
      <c r="R149" s="560"/>
      <c r="S149" s="560"/>
      <c r="T149" s="561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4">
        <v>4607091382426</v>
      </c>
      <c r="E150" s="555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8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60"/>
      <c r="R150" s="560"/>
      <c r="S150" s="560"/>
      <c r="T150" s="561"/>
      <c r="U150" s="34"/>
      <c r="V150" s="34"/>
      <c r="W150" s="35" t="s">
        <v>68</v>
      </c>
      <c r="X150" s="543">
        <v>20</v>
      </c>
      <c r="Y150" s="544">
        <f>IFERROR(IF(X150="",0,CEILING((X150/$H150),1)*$H150),"")</f>
        <v>27</v>
      </c>
      <c r="Z150" s="36">
        <f>IFERROR(IF(Y150=0,"",ROUNDUP(Y150/H150,0)*0.01898),"")</f>
        <v>5.6940000000000004E-2</v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21.3</v>
      </c>
      <c r="BN150" s="64">
        <f>IFERROR(Y150*I150/H150,"0")</f>
        <v>28.755000000000003</v>
      </c>
      <c r="BO150" s="64">
        <f>IFERROR(1/J150*(X150/H150),"0")</f>
        <v>3.4722222222222224E-2</v>
      </c>
      <c r="BP150" s="64">
        <f>IFERROR(1/J150*(Y150/H150),"0")</f>
        <v>4.6875E-2</v>
      </c>
    </row>
    <row r="151" spans="1:68" x14ac:dyDescent="0.2">
      <c r="A151" s="557"/>
      <c r="B151" s="553"/>
      <c r="C151" s="553"/>
      <c r="D151" s="553"/>
      <c r="E151" s="553"/>
      <c r="F151" s="553"/>
      <c r="G151" s="553"/>
      <c r="H151" s="553"/>
      <c r="I151" s="553"/>
      <c r="J151" s="553"/>
      <c r="K151" s="553"/>
      <c r="L151" s="553"/>
      <c r="M151" s="553"/>
      <c r="N151" s="553"/>
      <c r="O151" s="558"/>
      <c r="P151" s="549" t="s">
        <v>70</v>
      </c>
      <c r="Q151" s="550"/>
      <c r="R151" s="550"/>
      <c r="S151" s="550"/>
      <c r="T151" s="550"/>
      <c r="U151" s="550"/>
      <c r="V151" s="551"/>
      <c r="W151" s="37" t="s">
        <v>71</v>
      </c>
      <c r="X151" s="545">
        <f>IFERROR(X148/H148,"0")+IFERROR(X149/H149,"0")+IFERROR(X150/H150,"0")</f>
        <v>6.1111111111111107</v>
      </c>
      <c r="Y151" s="545">
        <f>IFERROR(Y148/H148,"0")+IFERROR(Y149/H149,"0")+IFERROR(Y150/H150,"0")</f>
        <v>7</v>
      </c>
      <c r="Z151" s="545">
        <f>IFERROR(IF(Z148="",0,Z148),"0")+IFERROR(IF(Z149="",0,Z149),"0")+IFERROR(IF(Z150="",0,Z150),"0")</f>
        <v>0.13286000000000001</v>
      </c>
      <c r="AA151" s="546"/>
      <c r="AB151" s="546"/>
      <c r="AC151" s="546"/>
    </row>
    <row r="152" spans="1:68" x14ac:dyDescent="0.2">
      <c r="A152" s="553"/>
      <c r="B152" s="553"/>
      <c r="C152" s="553"/>
      <c r="D152" s="553"/>
      <c r="E152" s="553"/>
      <c r="F152" s="553"/>
      <c r="G152" s="553"/>
      <c r="H152" s="553"/>
      <c r="I152" s="553"/>
      <c r="J152" s="553"/>
      <c r="K152" s="553"/>
      <c r="L152" s="553"/>
      <c r="M152" s="553"/>
      <c r="N152" s="553"/>
      <c r="O152" s="558"/>
      <c r="P152" s="549" t="s">
        <v>70</v>
      </c>
      <c r="Q152" s="550"/>
      <c r="R152" s="550"/>
      <c r="S152" s="550"/>
      <c r="T152" s="550"/>
      <c r="U152" s="550"/>
      <c r="V152" s="551"/>
      <c r="W152" s="37" t="s">
        <v>68</v>
      </c>
      <c r="X152" s="545">
        <f>IFERROR(SUM(X148:X150),"0")</f>
        <v>55</v>
      </c>
      <c r="Y152" s="545">
        <f>IFERROR(SUM(Y148:Y150),"0")</f>
        <v>63</v>
      </c>
      <c r="Z152" s="37"/>
      <c r="AA152" s="546"/>
      <c r="AB152" s="546"/>
      <c r="AC152" s="546"/>
    </row>
    <row r="153" spans="1:68" ht="27.75" hidden="1" customHeight="1" x14ac:dyDescent="0.2">
      <c r="A153" s="567" t="s">
        <v>253</v>
      </c>
      <c r="B153" s="568"/>
      <c r="C153" s="568"/>
      <c r="D153" s="568"/>
      <c r="E153" s="568"/>
      <c r="F153" s="568"/>
      <c r="G153" s="568"/>
      <c r="H153" s="568"/>
      <c r="I153" s="568"/>
      <c r="J153" s="568"/>
      <c r="K153" s="568"/>
      <c r="L153" s="568"/>
      <c r="M153" s="568"/>
      <c r="N153" s="568"/>
      <c r="O153" s="568"/>
      <c r="P153" s="568"/>
      <c r="Q153" s="568"/>
      <c r="R153" s="568"/>
      <c r="S153" s="568"/>
      <c r="T153" s="568"/>
      <c r="U153" s="568"/>
      <c r="V153" s="568"/>
      <c r="W153" s="568"/>
      <c r="X153" s="568"/>
      <c r="Y153" s="568"/>
      <c r="Z153" s="568"/>
      <c r="AA153" s="48"/>
      <c r="AB153" s="48"/>
      <c r="AC153" s="48"/>
    </row>
    <row r="154" spans="1:68" ht="16.5" hidden="1" customHeight="1" x14ac:dyDescent="0.25">
      <c r="A154" s="556" t="s">
        <v>254</v>
      </c>
      <c r="B154" s="553"/>
      <c r="C154" s="553"/>
      <c r="D154" s="553"/>
      <c r="E154" s="553"/>
      <c r="F154" s="553"/>
      <c r="G154" s="553"/>
      <c r="H154" s="553"/>
      <c r="I154" s="553"/>
      <c r="J154" s="553"/>
      <c r="K154" s="553"/>
      <c r="L154" s="553"/>
      <c r="M154" s="553"/>
      <c r="N154" s="553"/>
      <c r="O154" s="553"/>
      <c r="P154" s="553"/>
      <c r="Q154" s="553"/>
      <c r="R154" s="553"/>
      <c r="S154" s="553"/>
      <c r="T154" s="553"/>
      <c r="U154" s="553"/>
      <c r="V154" s="553"/>
      <c r="W154" s="553"/>
      <c r="X154" s="553"/>
      <c r="Y154" s="553"/>
      <c r="Z154" s="553"/>
      <c r="AA154" s="538"/>
      <c r="AB154" s="538"/>
      <c r="AC154" s="538"/>
    </row>
    <row r="155" spans="1:68" ht="14.25" hidden="1" customHeight="1" x14ac:dyDescent="0.25">
      <c r="A155" s="552" t="s">
        <v>135</v>
      </c>
      <c r="B155" s="553"/>
      <c r="C155" s="553"/>
      <c r="D155" s="553"/>
      <c r="E155" s="553"/>
      <c r="F155" s="553"/>
      <c r="G155" s="553"/>
      <c r="H155" s="553"/>
      <c r="I155" s="553"/>
      <c r="J155" s="553"/>
      <c r="K155" s="553"/>
      <c r="L155" s="553"/>
      <c r="M155" s="553"/>
      <c r="N155" s="553"/>
      <c r="O155" s="553"/>
      <c r="P155" s="553"/>
      <c r="Q155" s="553"/>
      <c r="R155" s="553"/>
      <c r="S155" s="553"/>
      <c r="T155" s="553"/>
      <c r="U155" s="553"/>
      <c r="V155" s="553"/>
      <c r="W155" s="553"/>
      <c r="X155" s="553"/>
      <c r="Y155" s="553"/>
      <c r="Z155" s="553"/>
      <c r="AA155" s="539"/>
      <c r="AB155" s="539"/>
      <c r="AC155" s="539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4">
        <v>4680115886223</v>
      </c>
      <c r="E156" s="555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67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60"/>
      <c r="R156" s="560"/>
      <c r="S156" s="560"/>
      <c r="T156" s="561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57"/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8"/>
      <c r="P157" s="549" t="s">
        <v>70</v>
      </c>
      <c r="Q157" s="550"/>
      <c r="R157" s="550"/>
      <c r="S157" s="550"/>
      <c r="T157" s="550"/>
      <c r="U157" s="550"/>
      <c r="V157" s="551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hidden="1" x14ac:dyDescent="0.2">
      <c r="A158" s="553"/>
      <c r="B158" s="553"/>
      <c r="C158" s="553"/>
      <c r="D158" s="553"/>
      <c r="E158" s="553"/>
      <c r="F158" s="553"/>
      <c r="G158" s="553"/>
      <c r="H158" s="553"/>
      <c r="I158" s="553"/>
      <c r="J158" s="553"/>
      <c r="K158" s="553"/>
      <c r="L158" s="553"/>
      <c r="M158" s="553"/>
      <c r="N158" s="553"/>
      <c r="O158" s="558"/>
      <c r="P158" s="549" t="s">
        <v>70</v>
      </c>
      <c r="Q158" s="550"/>
      <c r="R158" s="550"/>
      <c r="S158" s="550"/>
      <c r="T158" s="550"/>
      <c r="U158" s="550"/>
      <c r="V158" s="551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hidden="1" customHeight="1" x14ac:dyDescent="0.25">
      <c r="A159" s="552" t="s">
        <v>63</v>
      </c>
      <c r="B159" s="553"/>
      <c r="C159" s="553"/>
      <c r="D159" s="553"/>
      <c r="E159" s="553"/>
      <c r="F159" s="553"/>
      <c r="G159" s="553"/>
      <c r="H159" s="553"/>
      <c r="I159" s="553"/>
      <c r="J159" s="553"/>
      <c r="K159" s="553"/>
      <c r="L159" s="553"/>
      <c r="M159" s="553"/>
      <c r="N159" s="553"/>
      <c r="O159" s="553"/>
      <c r="P159" s="553"/>
      <c r="Q159" s="553"/>
      <c r="R159" s="553"/>
      <c r="S159" s="553"/>
      <c r="T159" s="553"/>
      <c r="U159" s="553"/>
      <c r="V159" s="553"/>
      <c r="W159" s="553"/>
      <c r="X159" s="553"/>
      <c r="Y159" s="553"/>
      <c r="Z159" s="553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4">
        <v>4680115880993</v>
      </c>
      <c r="E160" s="555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8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60"/>
      <c r="R160" s="560"/>
      <c r="S160" s="560"/>
      <c r="T160" s="561"/>
      <c r="U160" s="34"/>
      <c r="V160" s="34"/>
      <c r="W160" s="35" t="s">
        <v>68</v>
      </c>
      <c r="X160" s="543">
        <v>15</v>
      </c>
      <c r="Y160" s="544">
        <f t="shared" ref="Y160:Y168" si="11">IFERROR(IF(X160="",0,CEILING((X160/$H160),1)*$H160),"")</f>
        <v>16.8</v>
      </c>
      <c r="Z160" s="36">
        <f>IFERROR(IF(Y160=0,"",ROUNDUP(Y160/H160,0)*0.00902),"")</f>
        <v>3.6080000000000001E-2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15.964285714285714</v>
      </c>
      <c r="BN160" s="64">
        <f t="shared" ref="BN160:BN168" si="13">IFERROR(Y160*I160/H160,"0")</f>
        <v>17.88</v>
      </c>
      <c r="BO160" s="64">
        <f t="shared" ref="BO160:BO168" si="14">IFERROR(1/J160*(X160/H160),"0")</f>
        <v>2.7056277056277056E-2</v>
      </c>
      <c r="BP160" s="64">
        <f t="shared" ref="BP160:BP168" si="15">IFERROR(1/J160*(Y160/H160),"0")</f>
        <v>3.0303030303030304E-2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4">
        <v>4680115881761</v>
      </c>
      <c r="E161" s="555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6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60"/>
      <c r="R161" s="560"/>
      <c r="S161" s="560"/>
      <c r="T161" s="561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hidden="1" customHeight="1" x14ac:dyDescent="0.25">
      <c r="A162" s="54" t="s">
        <v>264</v>
      </c>
      <c r="B162" s="54" t="s">
        <v>265</v>
      </c>
      <c r="C162" s="31">
        <v>4301031201</v>
      </c>
      <c r="D162" s="554">
        <v>4680115881563</v>
      </c>
      <c r="E162" s="555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6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60"/>
      <c r="R162" s="560"/>
      <c r="S162" s="560"/>
      <c r="T162" s="561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hidden="1" customHeight="1" x14ac:dyDescent="0.25">
      <c r="A163" s="54" t="s">
        <v>267</v>
      </c>
      <c r="B163" s="54" t="s">
        <v>268</v>
      </c>
      <c r="C163" s="31">
        <v>4301031199</v>
      </c>
      <c r="D163" s="554">
        <v>4680115880986</v>
      </c>
      <c r="E163" s="555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4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60"/>
      <c r="R163" s="560"/>
      <c r="S163" s="560"/>
      <c r="T163" s="561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4">
        <v>4680115881785</v>
      </c>
      <c r="E164" s="555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60"/>
      <c r="R164" s="560"/>
      <c r="S164" s="560"/>
      <c r="T164" s="561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4301031399</v>
      </c>
      <c r="D165" s="554">
        <v>4680115886537</v>
      </c>
      <c r="E165" s="555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83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60"/>
      <c r="R165" s="560"/>
      <c r="S165" s="560"/>
      <c r="T165" s="561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4">
        <v>4680115881679</v>
      </c>
      <c r="E166" s="555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9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60"/>
      <c r="R166" s="560"/>
      <c r="S166" s="560"/>
      <c r="T166" s="561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4">
        <v>4680115880191</v>
      </c>
      <c r="E167" s="555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7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60"/>
      <c r="R167" s="560"/>
      <c r="S167" s="560"/>
      <c r="T167" s="561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4">
        <v>4680115883963</v>
      </c>
      <c r="E168" s="555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85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60"/>
      <c r="R168" s="560"/>
      <c r="S168" s="560"/>
      <c r="T168" s="561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7"/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8"/>
      <c r="P169" s="549" t="s">
        <v>70</v>
      </c>
      <c r="Q169" s="550"/>
      <c r="R169" s="550"/>
      <c r="S169" s="550"/>
      <c r="T169" s="550"/>
      <c r="U169" s="550"/>
      <c r="V169" s="551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3.5714285714285712</v>
      </c>
      <c r="Y169" s="545">
        <f>IFERROR(Y160/H160,"0")+IFERROR(Y161/H161,"0")+IFERROR(Y162/H162,"0")+IFERROR(Y163/H163,"0")+IFERROR(Y164/H164,"0")+IFERROR(Y165/H165,"0")+IFERROR(Y166/H166,"0")+IFERROR(Y167/H167,"0")+IFERROR(Y168/H168,"0")</f>
        <v>4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3.6080000000000001E-2</v>
      </c>
      <c r="AA169" s="546"/>
      <c r="AB169" s="546"/>
      <c r="AC169" s="546"/>
    </row>
    <row r="170" spans="1:68" x14ac:dyDescent="0.2">
      <c r="A170" s="553"/>
      <c r="B170" s="553"/>
      <c r="C170" s="553"/>
      <c r="D170" s="553"/>
      <c r="E170" s="553"/>
      <c r="F170" s="553"/>
      <c r="G170" s="553"/>
      <c r="H170" s="553"/>
      <c r="I170" s="553"/>
      <c r="J170" s="553"/>
      <c r="K170" s="553"/>
      <c r="L170" s="553"/>
      <c r="M170" s="553"/>
      <c r="N170" s="553"/>
      <c r="O170" s="558"/>
      <c r="P170" s="549" t="s">
        <v>70</v>
      </c>
      <c r="Q170" s="550"/>
      <c r="R170" s="550"/>
      <c r="S170" s="550"/>
      <c r="T170" s="550"/>
      <c r="U170" s="550"/>
      <c r="V170" s="551"/>
      <c r="W170" s="37" t="s">
        <v>68</v>
      </c>
      <c r="X170" s="545">
        <f>IFERROR(SUM(X160:X168),"0")</f>
        <v>15</v>
      </c>
      <c r="Y170" s="545">
        <f>IFERROR(SUM(Y160:Y168),"0")</f>
        <v>16.8</v>
      </c>
      <c r="Z170" s="37"/>
      <c r="AA170" s="546"/>
      <c r="AB170" s="546"/>
      <c r="AC170" s="546"/>
    </row>
    <row r="171" spans="1:68" ht="14.25" hidden="1" customHeight="1" x14ac:dyDescent="0.25">
      <c r="A171" s="552" t="s">
        <v>95</v>
      </c>
      <c r="B171" s="553"/>
      <c r="C171" s="553"/>
      <c r="D171" s="553"/>
      <c r="E171" s="553"/>
      <c r="F171" s="553"/>
      <c r="G171" s="553"/>
      <c r="H171" s="553"/>
      <c r="I171" s="553"/>
      <c r="J171" s="553"/>
      <c r="K171" s="553"/>
      <c r="L171" s="553"/>
      <c r="M171" s="553"/>
      <c r="N171" s="553"/>
      <c r="O171" s="553"/>
      <c r="P171" s="553"/>
      <c r="Q171" s="553"/>
      <c r="R171" s="553"/>
      <c r="S171" s="553"/>
      <c r="T171" s="553"/>
      <c r="U171" s="553"/>
      <c r="V171" s="553"/>
      <c r="W171" s="553"/>
      <c r="X171" s="553"/>
      <c r="Y171" s="553"/>
      <c r="Z171" s="553"/>
      <c r="AA171" s="539"/>
      <c r="AB171" s="539"/>
      <c r="AC171" s="539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4">
        <v>4680115886780</v>
      </c>
      <c r="E172" s="555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84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60"/>
      <c r="R172" s="560"/>
      <c r="S172" s="560"/>
      <c r="T172" s="561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4301032051</v>
      </c>
      <c r="D173" s="554">
        <v>4680115886742</v>
      </c>
      <c r="E173" s="555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81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60"/>
      <c r="R173" s="560"/>
      <c r="S173" s="560"/>
      <c r="T173" s="561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289</v>
      </c>
      <c r="B174" s="54" t="s">
        <v>290</v>
      </c>
      <c r="C174" s="31">
        <v>4301032052</v>
      </c>
      <c r="D174" s="554">
        <v>4680115886766</v>
      </c>
      <c r="E174" s="555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58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60"/>
      <c r="R174" s="560"/>
      <c r="S174" s="560"/>
      <c r="T174" s="561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idden="1" x14ac:dyDescent="0.2">
      <c r="A175" s="557"/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8"/>
      <c r="P175" s="549" t="s">
        <v>70</v>
      </c>
      <c r="Q175" s="550"/>
      <c r="R175" s="550"/>
      <c r="S175" s="550"/>
      <c r="T175" s="550"/>
      <c r="U175" s="550"/>
      <c r="V175" s="551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hidden="1" x14ac:dyDescent="0.2">
      <c r="A176" s="553"/>
      <c r="B176" s="553"/>
      <c r="C176" s="553"/>
      <c r="D176" s="553"/>
      <c r="E176" s="553"/>
      <c r="F176" s="553"/>
      <c r="G176" s="553"/>
      <c r="H176" s="553"/>
      <c r="I176" s="553"/>
      <c r="J176" s="553"/>
      <c r="K176" s="553"/>
      <c r="L176" s="553"/>
      <c r="M176" s="553"/>
      <c r="N176" s="553"/>
      <c r="O176" s="558"/>
      <c r="P176" s="549" t="s">
        <v>70</v>
      </c>
      <c r="Q176" s="550"/>
      <c r="R176" s="550"/>
      <c r="S176" s="550"/>
      <c r="T176" s="550"/>
      <c r="U176" s="550"/>
      <c r="V176" s="551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hidden="1" customHeight="1" x14ac:dyDescent="0.25">
      <c r="A177" s="552" t="s">
        <v>291</v>
      </c>
      <c r="B177" s="553"/>
      <c r="C177" s="553"/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53"/>
      <c r="P177" s="553"/>
      <c r="Q177" s="553"/>
      <c r="R177" s="553"/>
      <c r="S177" s="553"/>
      <c r="T177" s="553"/>
      <c r="U177" s="553"/>
      <c r="V177" s="553"/>
      <c r="W177" s="553"/>
      <c r="X177" s="553"/>
      <c r="Y177" s="553"/>
      <c r="Z177" s="553"/>
      <c r="AA177" s="539"/>
      <c r="AB177" s="539"/>
      <c r="AC177" s="539"/>
    </row>
    <row r="178" spans="1:68" ht="27" hidden="1" customHeight="1" x14ac:dyDescent="0.25">
      <c r="A178" s="54" t="s">
        <v>292</v>
      </c>
      <c r="B178" s="54" t="s">
        <v>293</v>
      </c>
      <c r="C178" s="31">
        <v>4301170013</v>
      </c>
      <c r="D178" s="554">
        <v>4680115886797</v>
      </c>
      <c r="E178" s="555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64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60"/>
      <c r="R178" s="560"/>
      <c r="S178" s="560"/>
      <c r="T178" s="561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57"/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8"/>
      <c r="P179" s="549" t="s">
        <v>70</v>
      </c>
      <c r="Q179" s="550"/>
      <c r="R179" s="550"/>
      <c r="S179" s="550"/>
      <c r="T179" s="550"/>
      <c r="U179" s="550"/>
      <c r="V179" s="551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hidden="1" x14ac:dyDescent="0.2">
      <c r="A180" s="553"/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8"/>
      <c r="P180" s="549" t="s">
        <v>70</v>
      </c>
      <c r="Q180" s="550"/>
      <c r="R180" s="550"/>
      <c r="S180" s="550"/>
      <c r="T180" s="550"/>
      <c r="U180" s="550"/>
      <c r="V180" s="551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hidden="1" customHeight="1" x14ac:dyDescent="0.25">
      <c r="A181" s="556" t="s">
        <v>294</v>
      </c>
      <c r="B181" s="553"/>
      <c r="C181" s="553"/>
      <c r="D181" s="553"/>
      <c r="E181" s="553"/>
      <c r="F181" s="553"/>
      <c r="G181" s="553"/>
      <c r="H181" s="553"/>
      <c r="I181" s="553"/>
      <c r="J181" s="553"/>
      <c r="K181" s="553"/>
      <c r="L181" s="553"/>
      <c r="M181" s="553"/>
      <c r="N181" s="553"/>
      <c r="O181" s="553"/>
      <c r="P181" s="553"/>
      <c r="Q181" s="553"/>
      <c r="R181" s="553"/>
      <c r="S181" s="553"/>
      <c r="T181" s="553"/>
      <c r="U181" s="553"/>
      <c r="V181" s="553"/>
      <c r="W181" s="553"/>
      <c r="X181" s="553"/>
      <c r="Y181" s="553"/>
      <c r="Z181" s="553"/>
      <c r="AA181" s="538"/>
      <c r="AB181" s="538"/>
      <c r="AC181" s="538"/>
    </row>
    <row r="182" spans="1:68" ht="14.25" hidden="1" customHeight="1" x14ac:dyDescent="0.25">
      <c r="A182" s="552" t="s">
        <v>103</v>
      </c>
      <c r="B182" s="553"/>
      <c r="C182" s="553"/>
      <c r="D182" s="553"/>
      <c r="E182" s="553"/>
      <c r="F182" s="553"/>
      <c r="G182" s="553"/>
      <c r="H182" s="553"/>
      <c r="I182" s="553"/>
      <c r="J182" s="553"/>
      <c r="K182" s="553"/>
      <c r="L182" s="553"/>
      <c r="M182" s="553"/>
      <c r="N182" s="553"/>
      <c r="O182" s="553"/>
      <c r="P182" s="553"/>
      <c r="Q182" s="553"/>
      <c r="R182" s="553"/>
      <c r="S182" s="553"/>
      <c r="T182" s="553"/>
      <c r="U182" s="553"/>
      <c r="V182" s="553"/>
      <c r="W182" s="553"/>
      <c r="X182" s="553"/>
      <c r="Y182" s="553"/>
      <c r="Z182" s="553"/>
      <c r="AA182" s="539"/>
      <c r="AB182" s="539"/>
      <c r="AC182" s="539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4">
        <v>4680115881402</v>
      </c>
      <c r="E183" s="555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6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60"/>
      <c r="R183" s="560"/>
      <c r="S183" s="560"/>
      <c r="T183" s="561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4">
        <v>4680115881396</v>
      </c>
      <c r="E184" s="555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80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60"/>
      <c r="R184" s="560"/>
      <c r="S184" s="560"/>
      <c r="T184" s="561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57"/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8"/>
      <c r="P185" s="549" t="s">
        <v>70</v>
      </c>
      <c r="Q185" s="550"/>
      <c r="R185" s="550"/>
      <c r="S185" s="550"/>
      <c r="T185" s="550"/>
      <c r="U185" s="550"/>
      <c r="V185" s="551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hidden="1" x14ac:dyDescent="0.2">
      <c r="A186" s="553"/>
      <c r="B186" s="553"/>
      <c r="C186" s="553"/>
      <c r="D186" s="553"/>
      <c r="E186" s="553"/>
      <c r="F186" s="553"/>
      <c r="G186" s="553"/>
      <c r="H186" s="553"/>
      <c r="I186" s="553"/>
      <c r="J186" s="553"/>
      <c r="K186" s="553"/>
      <c r="L186" s="553"/>
      <c r="M186" s="553"/>
      <c r="N186" s="553"/>
      <c r="O186" s="558"/>
      <c r="P186" s="549" t="s">
        <v>70</v>
      </c>
      <c r="Q186" s="550"/>
      <c r="R186" s="550"/>
      <c r="S186" s="550"/>
      <c r="T186" s="550"/>
      <c r="U186" s="550"/>
      <c r="V186" s="551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hidden="1" customHeight="1" x14ac:dyDescent="0.25">
      <c r="A187" s="552" t="s">
        <v>135</v>
      </c>
      <c r="B187" s="553"/>
      <c r="C187" s="553"/>
      <c r="D187" s="553"/>
      <c r="E187" s="553"/>
      <c r="F187" s="553"/>
      <c r="G187" s="553"/>
      <c r="H187" s="553"/>
      <c r="I187" s="553"/>
      <c r="J187" s="553"/>
      <c r="K187" s="553"/>
      <c r="L187" s="553"/>
      <c r="M187" s="553"/>
      <c r="N187" s="553"/>
      <c r="O187" s="553"/>
      <c r="P187" s="553"/>
      <c r="Q187" s="553"/>
      <c r="R187" s="553"/>
      <c r="S187" s="553"/>
      <c r="T187" s="553"/>
      <c r="U187" s="553"/>
      <c r="V187" s="553"/>
      <c r="W187" s="553"/>
      <c r="X187" s="553"/>
      <c r="Y187" s="553"/>
      <c r="Z187" s="553"/>
      <c r="AA187" s="539"/>
      <c r="AB187" s="539"/>
      <c r="AC187" s="539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4">
        <v>4680115882935</v>
      </c>
      <c r="E188" s="555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65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60"/>
      <c r="R188" s="560"/>
      <c r="S188" s="560"/>
      <c r="T188" s="561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4">
        <v>4680115880764</v>
      </c>
      <c r="E189" s="555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78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60"/>
      <c r="R189" s="560"/>
      <c r="S189" s="560"/>
      <c r="T189" s="561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57"/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8"/>
      <c r="P190" s="549" t="s">
        <v>70</v>
      </c>
      <c r="Q190" s="550"/>
      <c r="R190" s="550"/>
      <c r="S190" s="550"/>
      <c r="T190" s="550"/>
      <c r="U190" s="550"/>
      <c r="V190" s="551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hidden="1" x14ac:dyDescent="0.2">
      <c r="A191" s="553"/>
      <c r="B191" s="553"/>
      <c r="C191" s="553"/>
      <c r="D191" s="553"/>
      <c r="E191" s="553"/>
      <c r="F191" s="553"/>
      <c r="G191" s="553"/>
      <c r="H191" s="553"/>
      <c r="I191" s="553"/>
      <c r="J191" s="553"/>
      <c r="K191" s="553"/>
      <c r="L191" s="553"/>
      <c r="M191" s="553"/>
      <c r="N191" s="553"/>
      <c r="O191" s="558"/>
      <c r="P191" s="549" t="s">
        <v>70</v>
      </c>
      <c r="Q191" s="550"/>
      <c r="R191" s="550"/>
      <c r="S191" s="550"/>
      <c r="T191" s="550"/>
      <c r="U191" s="550"/>
      <c r="V191" s="551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hidden="1" customHeight="1" x14ac:dyDescent="0.25">
      <c r="A192" s="552" t="s">
        <v>63</v>
      </c>
      <c r="B192" s="553"/>
      <c r="C192" s="553"/>
      <c r="D192" s="553"/>
      <c r="E192" s="553"/>
      <c r="F192" s="553"/>
      <c r="G192" s="553"/>
      <c r="H192" s="553"/>
      <c r="I192" s="553"/>
      <c r="J192" s="553"/>
      <c r="K192" s="553"/>
      <c r="L192" s="553"/>
      <c r="M192" s="553"/>
      <c r="N192" s="553"/>
      <c r="O192" s="553"/>
      <c r="P192" s="553"/>
      <c r="Q192" s="553"/>
      <c r="R192" s="553"/>
      <c r="S192" s="553"/>
      <c r="T192" s="553"/>
      <c r="U192" s="553"/>
      <c r="V192" s="553"/>
      <c r="W192" s="553"/>
      <c r="X192" s="553"/>
      <c r="Y192" s="553"/>
      <c r="Z192" s="553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4">
        <v>4680115882683</v>
      </c>
      <c r="E193" s="555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6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60"/>
      <c r="R193" s="560"/>
      <c r="S193" s="560"/>
      <c r="T193" s="561"/>
      <c r="U193" s="34"/>
      <c r="V193" s="34"/>
      <c r="W193" s="35" t="s">
        <v>68</v>
      </c>
      <c r="X193" s="543">
        <v>55</v>
      </c>
      <c r="Y193" s="544">
        <f t="shared" ref="Y193:Y200" si="16">IFERROR(IF(X193="",0,CEILING((X193/$H193),1)*$H193),"")</f>
        <v>59.400000000000006</v>
      </c>
      <c r="Z193" s="36">
        <f>IFERROR(IF(Y193=0,"",ROUNDUP(Y193/H193,0)*0.00902),"")</f>
        <v>9.9220000000000003E-2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57.138888888888886</v>
      </c>
      <c r="BN193" s="64">
        <f t="shared" ref="BN193:BN200" si="18">IFERROR(Y193*I193/H193,"0")</f>
        <v>61.71</v>
      </c>
      <c r="BO193" s="64">
        <f t="shared" ref="BO193:BO200" si="19">IFERROR(1/J193*(X193/H193),"0")</f>
        <v>7.716049382716049E-2</v>
      </c>
      <c r="BP193" s="64">
        <f t="shared" ref="BP193:BP200" si="20">IFERROR(1/J193*(Y193/H193),"0")</f>
        <v>8.3333333333333343E-2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4">
        <v>4680115882690</v>
      </c>
      <c r="E194" s="555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79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60"/>
      <c r="R194" s="560"/>
      <c r="S194" s="560"/>
      <c r="T194" s="561"/>
      <c r="U194" s="34"/>
      <c r="V194" s="34"/>
      <c r="W194" s="35" t="s">
        <v>68</v>
      </c>
      <c r="X194" s="543">
        <v>30</v>
      </c>
      <c r="Y194" s="544">
        <f t="shared" si="16"/>
        <v>32.400000000000006</v>
      </c>
      <c r="Z194" s="36">
        <f>IFERROR(IF(Y194=0,"",ROUNDUP(Y194/H194,0)*0.00902),"")</f>
        <v>5.4120000000000001E-2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31.166666666666668</v>
      </c>
      <c r="BN194" s="64">
        <f t="shared" si="18"/>
        <v>33.660000000000004</v>
      </c>
      <c r="BO194" s="64">
        <f t="shared" si="19"/>
        <v>4.208754208754209E-2</v>
      </c>
      <c r="BP194" s="64">
        <f t="shared" si="20"/>
        <v>4.5454545454545463E-2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4">
        <v>4680115882669</v>
      </c>
      <c r="E195" s="555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7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60"/>
      <c r="R195" s="560"/>
      <c r="S195" s="560"/>
      <c r="T195" s="561"/>
      <c r="U195" s="34"/>
      <c r="V195" s="34"/>
      <c r="W195" s="35" t="s">
        <v>68</v>
      </c>
      <c r="X195" s="543">
        <v>40</v>
      </c>
      <c r="Y195" s="544">
        <f t="shared" si="16"/>
        <v>43.2</v>
      </c>
      <c r="Z195" s="36">
        <f>IFERROR(IF(Y195=0,"",ROUNDUP(Y195/H195,0)*0.00902),"")</f>
        <v>7.2160000000000002E-2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41.555555555555557</v>
      </c>
      <c r="BN195" s="64">
        <f t="shared" si="18"/>
        <v>44.88</v>
      </c>
      <c r="BO195" s="64">
        <f t="shared" si="19"/>
        <v>5.6116722783389444E-2</v>
      </c>
      <c r="BP195" s="64">
        <f t="shared" si="20"/>
        <v>6.0606060606060608E-2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4">
        <v>4680115882676</v>
      </c>
      <c r="E196" s="555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62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60"/>
      <c r="R196" s="560"/>
      <c r="S196" s="560"/>
      <c r="T196" s="561"/>
      <c r="U196" s="34"/>
      <c r="V196" s="34"/>
      <c r="W196" s="35" t="s">
        <v>68</v>
      </c>
      <c r="X196" s="543">
        <v>40</v>
      </c>
      <c r="Y196" s="544">
        <f t="shared" si="16"/>
        <v>43.2</v>
      </c>
      <c r="Z196" s="36">
        <f>IFERROR(IF(Y196=0,"",ROUNDUP(Y196/H196,0)*0.00902),"")</f>
        <v>7.2160000000000002E-2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41.555555555555557</v>
      </c>
      <c r="BN196" s="64">
        <f t="shared" si="18"/>
        <v>44.88</v>
      </c>
      <c r="BO196" s="64">
        <f t="shared" si="19"/>
        <v>5.6116722783389444E-2</v>
      </c>
      <c r="BP196" s="64">
        <f t="shared" si="20"/>
        <v>6.0606060606060608E-2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4">
        <v>4680115884014</v>
      </c>
      <c r="E197" s="555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7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60"/>
      <c r="R197" s="560"/>
      <c r="S197" s="560"/>
      <c r="T197" s="561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4301031222</v>
      </c>
      <c r="D198" s="554">
        <v>4680115884007</v>
      </c>
      <c r="E198" s="555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60"/>
      <c r="R198" s="560"/>
      <c r="S198" s="560"/>
      <c r="T198" s="561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4">
        <v>4680115884038</v>
      </c>
      <c r="E199" s="555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60"/>
      <c r="R199" s="560"/>
      <c r="S199" s="560"/>
      <c r="T199" s="561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hidden="1" customHeight="1" x14ac:dyDescent="0.25">
      <c r="A200" s="54" t="s">
        <v>323</v>
      </c>
      <c r="B200" s="54" t="s">
        <v>324</v>
      </c>
      <c r="C200" s="31">
        <v>4301031225</v>
      </c>
      <c r="D200" s="554">
        <v>4680115884021</v>
      </c>
      <c r="E200" s="555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64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60"/>
      <c r="R200" s="560"/>
      <c r="S200" s="560"/>
      <c r="T200" s="561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7"/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8"/>
      <c r="P201" s="549" t="s">
        <v>70</v>
      </c>
      <c r="Q201" s="550"/>
      <c r="R201" s="550"/>
      <c r="S201" s="550"/>
      <c r="T201" s="550"/>
      <c r="U201" s="550"/>
      <c r="V201" s="551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30.55555555555555</v>
      </c>
      <c r="Y201" s="545">
        <f>IFERROR(Y193/H193,"0")+IFERROR(Y194/H194,"0")+IFERROR(Y195/H195,"0")+IFERROR(Y196/H196,"0")+IFERROR(Y197/H197,"0")+IFERROR(Y198/H198,"0")+IFERROR(Y199/H199,"0")+IFERROR(Y200/H200,"0")</f>
        <v>33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0.29766000000000004</v>
      </c>
      <c r="AA201" s="546"/>
      <c r="AB201" s="546"/>
      <c r="AC201" s="546"/>
    </row>
    <row r="202" spans="1:68" x14ac:dyDescent="0.2">
      <c r="A202" s="553"/>
      <c r="B202" s="553"/>
      <c r="C202" s="553"/>
      <c r="D202" s="553"/>
      <c r="E202" s="553"/>
      <c r="F202" s="553"/>
      <c r="G202" s="553"/>
      <c r="H202" s="553"/>
      <c r="I202" s="553"/>
      <c r="J202" s="553"/>
      <c r="K202" s="553"/>
      <c r="L202" s="553"/>
      <c r="M202" s="553"/>
      <c r="N202" s="553"/>
      <c r="O202" s="558"/>
      <c r="P202" s="549" t="s">
        <v>70</v>
      </c>
      <c r="Q202" s="550"/>
      <c r="R202" s="550"/>
      <c r="S202" s="550"/>
      <c r="T202" s="550"/>
      <c r="U202" s="550"/>
      <c r="V202" s="551"/>
      <c r="W202" s="37" t="s">
        <v>68</v>
      </c>
      <c r="X202" s="545">
        <f>IFERROR(SUM(X193:X200),"0")</f>
        <v>165</v>
      </c>
      <c r="Y202" s="545">
        <f>IFERROR(SUM(Y193:Y200),"0")</f>
        <v>178.2</v>
      </c>
      <c r="Z202" s="37"/>
      <c r="AA202" s="546"/>
      <c r="AB202" s="546"/>
      <c r="AC202" s="546"/>
    </row>
    <row r="203" spans="1:68" ht="14.25" hidden="1" customHeight="1" x14ac:dyDescent="0.25">
      <c r="A203" s="552" t="s">
        <v>72</v>
      </c>
      <c r="B203" s="553"/>
      <c r="C203" s="553"/>
      <c r="D203" s="553"/>
      <c r="E203" s="553"/>
      <c r="F203" s="553"/>
      <c r="G203" s="553"/>
      <c r="H203" s="553"/>
      <c r="I203" s="553"/>
      <c r="J203" s="553"/>
      <c r="K203" s="553"/>
      <c r="L203" s="553"/>
      <c r="M203" s="553"/>
      <c r="N203" s="553"/>
      <c r="O203" s="553"/>
      <c r="P203" s="553"/>
      <c r="Q203" s="553"/>
      <c r="R203" s="553"/>
      <c r="S203" s="553"/>
      <c r="T203" s="553"/>
      <c r="U203" s="553"/>
      <c r="V203" s="553"/>
      <c r="W203" s="553"/>
      <c r="X203" s="553"/>
      <c r="Y203" s="553"/>
      <c r="Z203" s="553"/>
      <c r="AA203" s="539"/>
      <c r="AB203" s="539"/>
      <c r="AC203" s="539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4">
        <v>4680115881594</v>
      </c>
      <c r="E204" s="555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2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60"/>
      <c r="R204" s="560"/>
      <c r="S204" s="560"/>
      <c r="T204" s="561"/>
      <c r="U204" s="34"/>
      <c r="V204" s="34"/>
      <c r="W204" s="35" t="s">
        <v>68</v>
      </c>
      <c r="X204" s="543">
        <v>0</v>
      </c>
      <c r="Y204" s="544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4">
        <v>4680115881617</v>
      </c>
      <c r="E205" s="555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7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60"/>
      <c r="R205" s="560"/>
      <c r="S205" s="560"/>
      <c r="T205" s="561"/>
      <c r="U205" s="34"/>
      <c r="V205" s="34"/>
      <c r="W205" s="35" t="s">
        <v>68</v>
      </c>
      <c r="X205" s="543">
        <v>0</v>
      </c>
      <c r="Y205" s="544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4">
        <v>4680115880573</v>
      </c>
      <c r="E206" s="555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0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60"/>
      <c r="R206" s="560"/>
      <c r="S206" s="560"/>
      <c r="T206" s="561"/>
      <c r="U206" s="34"/>
      <c r="V206" s="34"/>
      <c r="W206" s="35" t="s">
        <v>68</v>
      </c>
      <c r="X206" s="543">
        <v>0</v>
      </c>
      <c r="Y206" s="544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4">
        <v>4680115882195</v>
      </c>
      <c r="E207" s="555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69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60"/>
      <c r="R207" s="560"/>
      <c r="S207" s="560"/>
      <c r="T207" s="561"/>
      <c r="U207" s="34"/>
      <c r="V207" s="34"/>
      <c r="W207" s="35" t="s">
        <v>68</v>
      </c>
      <c r="X207" s="543">
        <v>16.8</v>
      </c>
      <c r="Y207" s="544">
        <f t="shared" si="21"/>
        <v>16.8</v>
      </c>
      <c r="Z207" s="36">
        <f t="shared" ref="Z207:Z212" si="26">IFERROR(IF(Y207=0,"",ROUNDUP(Y207/H207,0)*0.00651),"")</f>
        <v>4.5569999999999999E-2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18.690000000000001</v>
      </c>
      <c r="BN207" s="64">
        <f t="shared" si="23"/>
        <v>18.690000000000001</v>
      </c>
      <c r="BO207" s="64">
        <f t="shared" si="24"/>
        <v>3.8461538461538471E-2</v>
      </c>
      <c r="BP207" s="64">
        <f t="shared" si="25"/>
        <v>3.8461538461538471E-2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4">
        <v>4680115882607</v>
      </c>
      <c r="E208" s="555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80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60"/>
      <c r="R208" s="560"/>
      <c r="S208" s="560"/>
      <c r="T208" s="561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4">
        <v>4680115880092</v>
      </c>
      <c r="E209" s="555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82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60"/>
      <c r="R209" s="560"/>
      <c r="S209" s="560"/>
      <c r="T209" s="561"/>
      <c r="U209" s="34"/>
      <c r="V209" s="34"/>
      <c r="W209" s="35" t="s">
        <v>68</v>
      </c>
      <c r="X209" s="543">
        <v>13.5</v>
      </c>
      <c r="Y209" s="544">
        <f t="shared" si="21"/>
        <v>14.399999999999999</v>
      </c>
      <c r="Z209" s="36">
        <f t="shared" si="26"/>
        <v>3.9059999999999997E-2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14.9175</v>
      </c>
      <c r="BN209" s="64">
        <f t="shared" si="23"/>
        <v>15.912000000000001</v>
      </c>
      <c r="BO209" s="64">
        <f t="shared" si="24"/>
        <v>3.0906593406593408E-2</v>
      </c>
      <c r="BP209" s="64">
        <f t="shared" si="25"/>
        <v>3.2967032967032968E-2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4">
        <v>4680115880221</v>
      </c>
      <c r="E210" s="555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76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60"/>
      <c r="R210" s="560"/>
      <c r="S210" s="560"/>
      <c r="T210" s="561"/>
      <c r="U210" s="34"/>
      <c r="V210" s="34"/>
      <c r="W210" s="35" t="s">
        <v>68</v>
      </c>
      <c r="X210" s="543">
        <v>11.25</v>
      </c>
      <c r="Y210" s="544">
        <f t="shared" si="21"/>
        <v>12</v>
      </c>
      <c r="Z210" s="36">
        <f t="shared" si="26"/>
        <v>3.2550000000000003E-2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12.43125</v>
      </c>
      <c r="BN210" s="64">
        <f t="shared" si="23"/>
        <v>13.260000000000002</v>
      </c>
      <c r="BO210" s="64">
        <f t="shared" si="24"/>
        <v>2.5755494505494508E-2</v>
      </c>
      <c r="BP210" s="64">
        <f t="shared" si="25"/>
        <v>2.7472527472527476E-2</v>
      </c>
    </row>
    <row r="211" spans="1:68" ht="27" hidden="1" customHeight="1" x14ac:dyDescent="0.25">
      <c r="A211" s="54" t="s">
        <v>343</v>
      </c>
      <c r="B211" s="54" t="s">
        <v>344</v>
      </c>
      <c r="C211" s="31">
        <v>4301051945</v>
      </c>
      <c r="D211" s="554">
        <v>4680115880504</v>
      </c>
      <c r="E211" s="555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8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60"/>
      <c r="R211" s="560"/>
      <c r="S211" s="560"/>
      <c r="T211" s="561"/>
      <c r="U211" s="34"/>
      <c r="V211" s="34"/>
      <c r="W211" s="35" t="s">
        <v>68</v>
      </c>
      <c r="X211" s="543">
        <v>0</v>
      </c>
      <c r="Y211" s="544">
        <f t="shared" si="21"/>
        <v>0</v>
      </c>
      <c r="Z211" s="36" t="str">
        <f t="shared" si="26"/>
        <v/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4">
        <v>4680115882164</v>
      </c>
      <c r="E212" s="555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60"/>
      <c r="R212" s="560"/>
      <c r="S212" s="560"/>
      <c r="T212" s="561"/>
      <c r="U212" s="34"/>
      <c r="V212" s="34"/>
      <c r="W212" s="35" t="s">
        <v>68</v>
      </c>
      <c r="X212" s="543">
        <v>8</v>
      </c>
      <c r="Y212" s="544">
        <f t="shared" si="21"/>
        <v>9.6</v>
      </c>
      <c r="Z212" s="36">
        <f t="shared" si="26"/>
        <v>2.6040000000000001E-2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8.86</v>
      </c>
      <c r="BN212" s="64">
        <f t="shared" si="23"/>
        <v>10.632</v>
      </c>
      <c r="BO212" s="64">
        <f t="shared" si="24"/>
        <v>1.8315018315018316E-2</v>
      </c>
      <c r="BP212" s="64">
        <f t="shared" si="25"/>
        <v>2.197802197802198E-2</v>
      </c>
    </row>
    <row r="213" spans="1:68" x14ac:dyDescent="0.2">
      <c r="A213" s="557"/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8"/>
      <c r="P213" s="549" t="s">
        <v>70</v>
      </c>
      <c r="Q213" s="550"/>
      <c r="R213" s="550"/>
      <c r="S213" s="550"/>
      <c r="T213" s="550"/>
      <c r="U213" s="550"/>
      <c r="V213" s="551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20.645833333333332</v>
      </c>
      <c r="Y213" s="545">
        <f>IFERROR(Y204/H204,"0")+IFERROR(Y205/H205,"0")+IFERROR(Y206/H206,"0")+IFERROR(Y207/H207,"0")+IFERROR(Y208/H208,"0")+IFERROR(Y209/H209,"0")+IFERROR(Y210/H210,"0")+IFERROR(Y211/H211,"0")+IFERROR(Y212/H212,"0")</f>
        <v>22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0.14322000000000001</v>
      </c>
      <c r="AA213" s="546"/>
      <c r="AB213" s="546"/>
      <c r="AC213" s="546"/>
    </row>
    <row r="214" spans="1:68" x14ac:dyDescent="0.2">
      <c r="A214" s="553"/>
      <c r="B214" s="553"/>
      <c r="C214" s="553"/>
      <c r="D214" s="553"/>
      <c r="E214" s="553"/>
      <c r="F214" s="553"/>
      <c r="G214" s="553"/>
      <c r="H214" s="553"/>
      <c r="I214" s="553"/>
      <c r="J214" s="553"/>
      <c r="K214" s="553"/>
      <c r="L214" s="553"/>
      <c r="M214" s="553"/>
      <c r="N214" s="553"/>
      <c r="O214" s="558"/>
      <c r="P214" s="549" t="s">
        <v>70</v>
      </c>
      <c r="Q214" s="550"/>
      <c r="R214" s="550"/>
      <c r="S214" s="550"/>
      <c r="T214" s="550"/>
      <c r="U214" s="550"/>
      <c r="V214" s="551"/>
      <c r="W214" s="37" t="s">
        <v>68</v>
      </c>
      <c r="X214" s="545">
        <f>IFERROR(SUM(X204:X212),"0")</f>
        <v>49.55</v>
      </c>
      <c r="Y214" s="545">
        <f>IFERROR(SUM(Y204:Y212),"0")</f>
        <v>52.800000000000004</v>
      </c>
      <c r="Z214" s="37"/>
      <c r="AA214" s="546"/>
      <c r="AB214" s="546"/>
      <c r="AC214" s="546"/>
    </row>
    <row r="215" spans="1:68" ht="14.25" hidden="1" customHeight="1" x14ac:dyDescent="0.25">
      <c r="A215" s="552" t="s">
        <v>165</v>
      </c>
      <c r="B215" s="553"/>
      <c r="C215" s="553"/>
      <c r="D215" s="553"/>
      <c r="E215" s="553"/>
      <c r="F215" s="553"/>
      <c r="G215" s="553"/>
      <c r="H215" s="553"/>
      <c r="I215" s="553"/>
      <c r="J215" s="553"/>
      <c r="K215" s="553"/>
      <c r="L215" s="553"/>
      <c r="M215" s="553"/>
      <c r="N215" s="553"/>
      <c r="O215" s="553"/>
      <c r="P215" s="553"/>
      <c r="Q215" s="553"/>
      <c r="R215" s="553"/>
      <c r="S215" s="553"/>
      <c r="T215" s="553"/>
      <c r="U215" s="553"/>
      <c r="V215" s="553"/>
      <c r="W215" s="553"/>
      <c r="X215" s="553"/>
      <c r="Y215" s="553"/>
      <c r="Z215" s="553"/>
      <c r="AA215" s="539"/>
      <c r="AB215" s="539"/>
      <c r="AC215" s="539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4">
        <v>4680115880818</v>
      </c>
      <c r="E216" s="555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5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60"/>
      <c r="R216" s="560"/>
      <c r="S216" s="560"/>
      <c r="T216" s="561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4">
        <v>4680115880801</v>
      </c>
      <c r="E217" s="555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69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60"/>
      <c r="R217" s="560"/>
      <c r="S217" s="560"/>
      <c r="T217" s="561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57"/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8"/>
      <c r="P218" s="549" t="s">
        <v>70</v>
      </c>
      <c r="Q218" s="550"/>
      <c r="R218" s="550"/>
      <c r="S218" s="550"/>
      <c r="T218" s="550"/>
      <c r="U218" s="550"/>
      <c r="V218" s="551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hidden="1" x14ac:dyDescent="0.2">
      <c r="A219" s="553"/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8"/>
      <c r="P219" s="549" t="s">
        <v>70</v>
      </c>
      <c r="Q219" s="550"/>
      <c r="R219" s="550"/>
      <c r="S219" s="550"/>
      <c r="T219" s="550"/>
      <c r="U219" s="550"/>
      <c r="V219" s="551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hidden="1" customHeight="1" x14ac:dyDescent="0.25">
      <c r="A220" s="556" t="s">
        <v>354</v>
      </c>
      <c r="B220" s="553"/>
      <c r="C220" s="553"/>
      <c r="D220" s="553"/>
      <c r="E220" s="553"/>
      <c r="F220" s="553"/>
      <c r="G220" s="553"/>
      <c r="H220" s="553"/>
      <c r="I220" s="553"/>
      <c r="J220" s="553"/>
      <c r="K220" s="553"/>
      <c r="L220" s="553"/>
      <c r="M220" s="553"/>
      <c r="N220" s="553"/>
      <c r="O220" s="553"/>
      <c r="P220" s="553"/>
      <c r="Q220" s="553"/>
      <c r="R220" s="553"/>
      <c r="S220" s="553"/>
      <c r="T220" s="553"/>
      <c r="U220" s="553"/>
      <c r="V220" s="553"/>
      <c r="W220" s="553"/>
      <c r="X220" s="553"/>
      <c r="Y220" s="553"/>
      <c r="Z220" s="553"/>
      <c r="AA220" s="538"/>
      <c r="AB220" s="538"/>
      <c r="AC220" s="538"/>
    </row>
    <row r="221" spans="1:68" ht="14.25" hidden="1" customHeight="1" x14ac:dyDescent="0.25">
      <c r="A221" s="552" t="s">
        <v>103</v>
      </c>
      <c r="B221" s="553"/>
      <c r="C221" s="553"/>
      <c r="D221" s="553"/>
      <c r="E221" s="553"/>
      <c r="F221" s="553"/>
      <c r="G221" s="553"/>
      <c r="H221" s="553"/>
      <c r="I221" s="553"/>
      <c r="J221" s="553"/>
      <c r="K221" s="553"/>
      <c r="L221" s="553"/>
      <c r="M221" s="553"/>
      <c r="N221" s="553"/>
      <c r="O221" s="553"/>
      <c r="P221" s="553"/>
      <c r="Q221" s="553"/>
      <c r="R221" s="553"/>
      <c r="S221" s="553"/>
      <c r="T221" s="553"/>
      <c r="U221" s="553"/>
      <c r="V221" s="553"/>
      <c r="W221" s="553"/>
      <c r="X221" s="553"/>
      <c r="Y221" s="553"/>
      <c r="Z221" s="553"/>
      <c r="AA221" s="539"/>
      <c r="AB221" s="539"/>
      <c r="AC221" s="539"/>
    </row>
    <row r="222" spans="1:68" ht="27" hidden="1" customHeight="1" x14ac:dyDescent="0.25">
      <c r="A222" s="54" t="s">
        <v>355</v>
      </c>
      <c r="B222" s="54" t="s">
        <v>356</v>
      </c>
      <c r="C222" s="31">
        <v>4301011826</v>
      </c>
      <c r="D222" s="554">
        <v>4680115884137</v>
      </c>
      <c r="E222" s="555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6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60"/>
      <c r="R222" s="560"/>
      <c r="S222" s="560"/>
      <c r="T222" s="561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4">
        <v>4680115884236</v>
      </c>
      <c r="E223" s="555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7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60"/>
      <c r="R223" s="560"/>
      <c r="S223" s="560"/>
      <c r="T223" s="561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4">
        <v>4680115884175</v>
      </c>
      <c r="E224" s="555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60"/>
      <c r="R224" s="560"/>
      <c r="S224" s="560"/>
      <c r="T224" s="561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4301011824</v>
      </c>
      <c r="D225" s="554">
        <v>4680115884144</v>
      </c>
      <c r="E225" s="555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66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60"/>
      <c r="R225" s="560"/>
      <c r="S225" s="560"/>
      <c r="T225" s="561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366</v>
      </c>
      <c r="C226" s="31">
        <v>4301012196</v>
      </c>
      <c r="D226" s="554">
        <v>4680115884144</v>
      </c>
      <c r="E226" s="555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685" t="s">
        <v>367</v>
      </c>
      <c r="Q226" s="560"/>
      <c r="R226" s="560"/>
      <c r="S226" s="560"/>
      <c r="T226" s="561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4">
        <v>4680115886551</v>
      </c>
      <c r="E227" s="555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68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60"/>
      <c r="R227" s="560"/>
      <c r="S227" s="560"/>
      <c r="T227" s="561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4">
        <v>4680115884182</v>
      </c>
      <c r="E228" s="555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59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60"/>
      <c r="R228" s="560"/>
      <c r="S228" s="560"/>
      <c r="T228" s="561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4301011722</v>
      </c>
      <c r="D229" s="554">
        <v>4680115884205</v>
      </c>
      <c r="E229" s="555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60"/>
      <c r="R229" s="560"/>
      <c r="S229" s="560"/>
      <c r="T229" s="561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376</v>
      </c>
      <c r="C230" s="31">
        <v>4301012195</v>
      </c>
      <c r="D230" s="554">
        <v>4680115884205</v>
      </c>
      <c r="E230" s="555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58" t="s">
        <v>377</v>
      </c>
      <c r="Q230" s="560"/>
      <c r="R230" s="560"/>
      <c r="S230" s="560"/>
      <c r="T230" s="561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hidden="1" x14ac:dyDescent="0.2">
      <c r="A231" s="557"/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58"/>
      <c r="P231" s="549" t="s">
        <v>70</v>
      </c>
      <c r="Q231" s="550"/>
      <c r="R231" s="550"/>
      <c r="S231" s="550"/>
      <c r="T231" s="550"/>
      <c r="U231" s="550"/>
      <c r="V231" s="551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hidden="1" x14ac:dyDescent="0.2">
      <c r="A232" s="553"/>
      <c r="B232" s="553"/>
      <c r="C232" s="553"/>
      <c r="D232" s="553"/>
      <c r="E232" s="553"/>
      <c r="F232" s="553"/>
      <c r="G232" s="553"/>
      <c r="H232" s="553"/>
      <c r="I232" s="553"/>
      <c r="J232" s="553"/>
      <c r="K232" s="553"/>
      <c r="L232" s="553"/>
      <c r="M232" s="553"/>
      <c r="N232" s="553"/>
      <c r="O232" s="558"/>
      <c r="P232" s="549" t="s">
        <v>70</v>
      </c>
      <c r="Q232" s="550"/>
      <c r="R232" s="550"/>
      <c r="S232" s="550"/>
      <c r="T232" s="550"/>
      <c r="U232" s="550"/>
      <c r="V232" s="551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hidden="1" customHeight="1" x14ac:dyDescent="0.25">
      <c r="A233" s="552" t="s">
        <v>135</v>
      </c>
      <c r="B233" s="553"/>
      <c r="C233" s="553"/>
      <c r="D233" s="553"/>
      <c r="E233" s="553"/>
      <c r="F233" s="553"/>
      <c r="G233" s="553"/>
      <c r="H233" s="553"/>
      <c r="I233" s="553"/>
      <c r="J233" s="553"/>
      <c r="K233" s="553"/>
      <c r="L233" s="553"/>
      <c r="M233" s="553"/>
      <c r="N233" s="553"/>
      <c r="O233" s="553"/>
      <c r="P233" s="553"/>
      <c r="Q233" s="553"/>
      <c r="R233" s="553"/>
      <c r="S233" s="553"/>
      <c r="T233" s="553"/>
      <c r="U233" s="553"/>
      <c r="V233" s="553"/>
      <c r="W233" s="553"/>
      <c r="X233" s="553"/>
      <c r="Y233" s="553"/>
      <c r="Z233" s="553"/>
      <c r="AA233" s="539"/>
      <c r="AB233" s="539"/>
      <c r="AC233" s="539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4">
        <v>4680115885981</v>
      </c>
      <c r="E234" s="555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82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0"/>
      <c r="R234" s="560"/>
      <c r="S234" s="560"/>
      <c r="T234" s="561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57"/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58"/>
      <c r="P235" s="549" t="s">
        <v>70</v>
      </c>
      <c r="Q235" s="550"/>
      <c r="R235" s="550"/>
      <c r="S235" s="550"/>
      <c r="T235" s="550"/>
      <c r="U235" s="550"/>
      <c r="V235" s="551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hidden="1" x14ac:dyDescent="0.2">
      <c r="A236" s="553"/>
      <c r="B236" s="553"/>
      <c r="C236" s="553"/>
      <c r="D236" s="553"/>
      <c r="E236" s="553"/>
      <c r="F236" s="553"/>
      <c r="G236" s="553"/>
      <c r="H236" s="553"/>
      <c r="I236" s="553"/>
      <c r="J236" s="553"/>
      <c r="K236" s="553"/>
      <c r="L236" s="553"/>
      <c r="M236" s="553"/>
      <c r="N236" s="553"/>
      <c r="O236" s="558"/>
      <c r="P236" s="549" t="s">
        <v>70</v>
      </c>
      <c r="Q236" s="550"/>
      <c r="R236" s="550"/>
      <c r="S236" s="550"/>
      <c r="T236" s="550"/>
      <c r="U236" s="550"/>
      <c r="V236" s="551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hidden="1" customHeight="1" x14ac:dyDescent="0.25">
      <c r="A237" s="552" t="s">
        <v>381</v>
      </c>
      <c r="B237" s="553"/>
      <c r="C237" s="553"/>
      <c r="D237" s="553"/>
      <c r="E237" s="553"/>
      <c r="F237" s="553"/>
      <c r="G237" s="553"/>
      <c r="H237" s="553"/>
      <c r="I237" s="553"/>
      <c r="J237" s="553"/>
      <c r="K237" s="553"/>
      <c r="L237" s="553"/>
      <c r="M237" s="553"/>
      <c r="N237" s="553"/>
      <c r="O237" s="553"/>
      <c r="P237" s="553"/>
      <c r="Q237" s="553"/>
      <c r="R237" s="553"/>
      <c r="S237" s="553"/>
      <c r="T237" s="553"/>
      <c r="U237" s="553"/>
      <c r="V237" s="553"/>
      <c r="W237" s="553"/>
      <c r="X237" s="553"/>
      <c r="Y237" s="553"/>
      <c r="Z237" s="553"/>
      <c r="AA237" s="539"/>
      <c r="AB237" s="539"/>
      <c r="AC237" s="539"/>
    </row>
    <row r="238" spans="1:68" ht="27" hidden="1" customHeight="1" x14ac:dyDescent="0.25">
      <c r="A238" s="54" t="s">
        <v>382</v>
      </c>
      <c r="B238" s="54" t="s">
        <v>383</v>
      </c>
      <c r="C238" s="31">
        <v>4301040362</v>
      </c>
      <c r="D238" s="554">
        <v>4680115886803</v>
      </c>
      <c r="E238" s="555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19" t="s">
        <v>384</v>
      </c>
      <c r="Q238" s="560"/>
      <c r="R238" s="560"/>
      <c r="S238" s="560"/>
      <c r="T238" s="561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57"/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58"/>
      <c r="P239" s="549" t="s">
        <v>70</v>
      </c>
      <c r="Q239" s="550"/>
      <c r="R239" s="550"/>
      <c r="S239" s="550"/>
      <c r="T239" s="550"/>
      <c r="U239" s="550"/>
      <c r="V239" s="551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hidden="1" x14ac:dyDescent="0.2">
      <c r="A240" s="553"/>
      <c r="B240" s="553"/>
      <c r="C240" s="553"/>
      <c r="D240" s="553"/>
      <c r="E240" s="553"/>
      <c r="F240" s="553"/>
      <c r="G240" s="553"/>
      <c r="H240" s="553"/>
      <c r="I240" s="553"/>
      <c r="J240" s="553"/>
      <c r="K240" s="553"/>
      <c r="L240" s="553"/>
      <c r="M240" s="553"/>
      <c r="N240" s="553"/>
      <c r="O240" s="558"/>
      <c r="P240" s="549" t="s">
        <v>70</v>
      </c>
      <c r="Q240" s="550"/>
      <c r="R240" s="550"/>
      <c r="S240" s="550"/>
      <c r="T240" s="550"/>
      <c r="U240" s="550"/>
      <c r="V240" s="551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hidden="1" customHeight="1" x14ac:dyDescent="0.25">
      <c r="A241" s="552" t="s">
        <v>386</v>
      </c>
      <c r="B241" s="553"/>
      <c r="C241" s="553"/>
      <c r="D241" s="553"/>
      <c r="E241" s="553"/>
      <c r="F241" s="553"/>
      <c r="G241" s="553"/>
      <c r="H241" s="553"/>
      <c r="I241" s="553"/>
      <c r="J241" s="553"/>
      <c r="K241" s="553"/>
      <c r="L241" s="553"/>
      <c r="M241" s="553"/>
      <c r="N241" s="553"/>
      <c r="O241" s="553"/>
      <c r="P241" s="553"/>
      <c r="Q241" s="553"/>
      <c r="R241" s="553"/>
      <c r="S241" s="553"/>
      <c r="T241" s="553"/>
      <c r="U241" s="553"/>
      <c r="V241" s="553"/>
      <c r="W241" s="553"/>
      <c r="X241" s="553"/>
      <c r="Y241" s="553"/>
      <c r="Z241" s="553"/>
      <c r="AA241" s="539"/>
      <c r="AB241" s="539"/>
      <c r="AC241" s="539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4">
        <v>4680115886704</v>
      </c>
      <c r="E242" s="555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81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0"/>
      <c r="R242" s="560"/>
      <c r="S242" s="560"/>
      <c r="T242" s="561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4">
        <v>4680115886681</v>
      </c>
      <c r="E243" s="555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650" t="s">
        <v>392</v>
      </c>
      <c r="Q243" s="560"/>
      <c r="R243" s="560"/>
      <c r="S243" s="560"/>
      <c r="T243" s="561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4301041007</v>
      </c>
      <c r="D244" s="554">
        <v>4680115886735</v>
      </c>
      <c r="E244" s="555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8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0"/>
      <c r="R244" s="560"/>
      <c r="S244" s="560"/>
      <c r="T244" s="561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4301041005</v>
      </c>
      <c r="D245" s="554">
        <v>4680115886711</v>
      </c>
      <c r="E245" s="555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0"/>
      <c r="R245" s="560"/>
      <c r="S245" s="560"/>
      <c r="T245" s="561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idden="1" x14ac:dyDescent="0.2">
      <c r="A246" s="557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58"/>
      <c r="P246" s="549" t="s">
        <v>70</v>
      </c>
      <c r="Q246" s="550"/>
      <c r="R246" s="550"/>
      <c r="S246" s="550"/>
      <c r="T246" s="550"/>
      <c r="U246" s="550"/>
      <c r="V246" s="551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hidden="1" x14ac:dyDescent="0.2">
      <c r="A247" s="553"/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58"/>
      <c r="P247" s="549" t="s">
        <v>70</v>
      </c>
      <c r="Q247" s="550"/>
      <c r="R247" s="550"/>
      <c r="S247" s="550"/>
      <c r="T247" s="550"/>
      <c r="U247" s="550"/>
      <c r="V247" s="551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hidden="1" customHeight="1" x14ac:dyDescent="0.25">
      <c r="A248" s="556" t="s">
        <v>397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38"/>
      <c r="AB248" s="538"/>
      <c r="AC248" s="538"/>
    </row>
    <row r="249" spans="1:68" ht="14.25" hidden="1" customHeight="1" x14ac:dyDescent="0.25">
      <c r="A249" s="552" t="s">
        <v>103</v>
      </c>
      <c r="B249" s="553"/>
      <c r="C249" s="553"/>
      <c r="D249" s="553"/>
      <c r="E249" s="553"/>
      <c r="F249" s="553"/>
      <c r="G249" s="553"/>
      <c r="H249" s="553"/>
      <c r="I249" s="553"/>
      <c r="J249" s="553"/>
      <c r="K249" s="553"/>
      <c r="L249" s="553"/>
      <c r="M249" s="553"/>
      <c r="N249" s="553"/>
      <c r="O249" s="553"/>
      <c r="P249" s="553"/>
      <c r="Q249" s="553"/>
      <c r="R249" s="553"/>
      <c r="S249" s="553"/>
      <c r="T249" s="553"/>
      <c r="U249" s="553"/>
      <c r="V249" s="553"/>
      <c r="W249" s="553"/>
      <c r="X249" s="553"/>
      <c r="Y249" s="553"/>
      <c r="Z249" s="553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4">
        <v>4680115885837</v>
      </c>
      <c r="E250" s="555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7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0"/>
      <c r="R250" s="560"/>
      <c r="S250" s="560"/>
      <c r="T250" s="561"/>
      <c r="U250" s="34"/>
      <c r="V250" s="34"/>
      <c r="W250" s="35" t="s">
        <v>68</v>
      </c>
      <c r="X250" s="543">
        <v>60</v>
      </c>
      <c r="Y250" s="544">
        <f>IFERROR(IF(X250="",0,CEILING((X250/$H250),1)*$H250),"")</f>
        <v>64.800000000000011</v>
      </c>
      <c r="Z250" s="36">
        <f>IFERROR(IF(Y250=0,"",ROUNDUP(Y250/H250,0)*0.01898),"")</f>
        <v>0.11388000000000001</v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62.416666666666657</v>
      </c>
      <c r="BN250" s="64">
        <f>IFERROR(Y250*I250/H250,"0")</f>
        <v>67.410000000000011</v>
      </c>
      <c r="BO250" s="64">
        <f>IFERROR(1/J250*(X250/H250),"0")</f>
        <v>8.6805555555555552E-2</v>
      </c>
      <c r="BP250" s="64">
        <f>IFERROR(1/J250*(Y250/H250),"0")</f>
        <v>9.3750000000000014E-2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4">
        <v>4680115885851</v>
      </c>
      <c r="E251" s="555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67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0"/>
      <c r="R251" s="560"/>
      <c r="S251" s="560"/>
      <c r="T251" s="561"/>
      <c r="U251" s="34"/>
      <c r="V251" s="34"/>
      <c r="W251" s="35" t="s">
        <v>68</v>
      </c>
      <c r="X251" s="543">
        <v>30</v>
      </c>
      <c r="Y251" s="544">
        <f>IFERROR(IF(X251="",0,CEILING((X251/$H251),1)*$H251),"")</f>
        <v>32.400000000000006</v>
      </c>
      <c r="Z251" s="36">
        <f>IFERROR(IF(Y251=0,"",ROUNDUP(Y251/H251,0)*0.01898),"")</f>
        <v>5.6940000000000004E-2</v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31.208333333333329</v>
      </c>
      <c r="BN251" s="64">
        <f>IFERROR(Y251*I251/H251,"0")</f>
        <v>33.705000000000005</v>
      </c>
      <c r="BO251" s="64">
        <f>IFERROR(1/J251*(X251/H251),"0")</f>
        <v>4.3402777777777776E-2</v>
      </c>
      <c r="BP251" s="64">
        <f>IFERROR(1/J251*(Y251/H251),"0")</f>
        <v>4.6875000000000007E-2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4">
        <v>4680115885806</v>
      </c>
      <c r="E252" s="555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83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0"/>
      <c r="R252" s="560"/>
      <c r="S252" s="560"/>
      <c r="T252" s="561"/>
      <c r="U252" s="34"/>
      <c r="V252" s="34"/>
      <c r="W252" s="35" t="s">
        <v>68</v>
      </c>
      <c r="X252" s="543">
        <v>120</v>
      </c>
      <c r="Y252" s="544">
        <f>IFERROR(IF(X252="",0,CEILING((X252/$H252),1)*$H252),"")</f>
        <v>129.60000000000002</v>
      </c>
      <c r="Z252" s="36">
        <f>IFERROR(IF(Y252=0,"",ROUNDUP(Y252/H252,0)*0.01898),"")</f>
        <v>0.22776000000000002</v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124.83333333333331</v>
      </c>
      <c r="BN252" s="64">
        <f>IFERROR(Y252*I252/H252,"0")</f>
        <v>134.82000000000002</v>
      </c>
      <c r="BO252" s="64">
        <f>IFERROR(1/J252*(X252/H252),"0")</f>
        <v>0.1736111111111111</v>
      </c>
      <c r="BP252" s="64">
        <f>IFERROR(1/J252*(Y252/H252),"0")</f>
        <v>0.18750000000000003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4">
        <v>4680115885844</v>
      </c>
      <c r="E253" s="555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61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0"/>
      <c r="R253" s="560"/>
      <c r="S253" s="560"/>
      <c r="T253" s="561"/>
      <c r="U253" s="34"/>
      <c r="V253" s="34"/>
      <c r="W253" s="35" t="s">
        <v>68</v>
      </c>
      <c r="X253" s="543">
        <v>15</v>
      </c>
      <c r="Y253" s="544">
        <f>IFERROR(IF(X253="",0,CEILING((X253/$H253),1)*$H253),"")</f>
        <v>16</v>
      </c>
      <c r="Z253" s="36">
        <f>IFERROR(IF(Y253=0,"",ROUNDUP(Y253/H253,0)*0.00902),"")</f>
        <v>3.6080000000000001E-2</v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15.7875</v>
      </c>
      <c r="BN253" s="64">
        <f>IFERROR(Y253*I253/H253,"0")</f>
        <v>16.84</v>
      </c>
      <c r="BO253" s="64">
        <f>IFERROR(1/J253*(X253/H253),"0")</f>
        <v>2.8409090909090912E-2</v>
      </c>
      <c r="BP253" s="64">
        <f>IFERROR(1/J253*(Y253/H253),"0")</f>
        <v>3.0303030303030304E-2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4">
        <v>4680115885820</v>
      </c>
      <c r="E254" s="555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6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0"/>
      <c r="R254" s="560"/>
      <c r="S254" s="560"/>
      <c r="T254" s="561"/>
      <c r="U254" s="34"/>
      <c r="V254" s="34"/>
      <c r="W254" s="35" t="s">
        <v>68</v>
      </c>
      <c r="X254" s="543">
        <v>12</v>
      </c>
      <c r="Y254" s="544">
        <f>IFERROR(IF(X254="",0,CEILING((X254/$H254),1)*$H254),"")</f>
        <v>12</v>
      </c>
      <c r="Z254" s="36">
        <f>IFERROR(IF(Y254=0,"",ROUNDUP(Y254/H254,0)*0.00902),"")</f>
        <v>2.7060000000000001E-2</v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12.629999999999999</v>
      </c>
      <c r="BN254" s="64">
        <f>IFERROR(Y254*I254/H254,"0")</f>
        <v>12.629999999999999</v>
      </c>
      <c r="BO254" s="64">
        <f>IFERROR(1/J254*(X254/H254),"0")</f>
        <v>2.2727272727272728E-2</v>
      </c>
      <c r="BP254" s="64">
        <f>IFERROR(1/J254*(Y254/H254),"0")</f>
        <v>2.2727272727272728E-2</v>
      </c>
    </row>
    <row r="255" spans="1:68" x14ac:dyDescent="0.2">
      <c r="A255" s="557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58"/>
      <c r="P255" s="549" t="s">
        <v>70</v>
      </c>
      <c r="Q255" s="550"/>
      <c r="R255" s="550"/>
      <c r="S255" s="550"/>
      <c r="T255" s="550"/>
      <c r="U255" s="550"/>
      <c r="V255" s="551"/>
      <c r="W255" s="37" t="s">
        <v>71</v>
      </c>
      <c r="X255" s="545">
        <f>IFERROR(X250/H250,"0")+IFERROR(X251/H251,"0")+IFERROR(X252/H252,"0")+IFERROR(X253/H253,"0")+IFERROR(X254/H254,"0")</f>
        <v>26.194444444444443</v>
      </c>
      <c r="Y255" s="545">
        <f>IFERROR(Y250/H250,"0")+IFERROR(Y251/H251,"0")+IFERROR(Y252/H252,"0")+IFERROR(Y253/H253,"0")+IFERROR(Y254/H254,"0")</f>
        <v>28.000000000000004</v>
      </c>
      <c r="Z255" s="545">
        <f>IFERROR(IF(Z250="",0,Z250),"0")+IFERROR(IF(Z251="",0,Z251),"0")+IFERROR(IF(Z252="",0,Z252),"0")+IFERROR(IF(Z253="",0,Z253),"0")+IFERROR(IF(Z254="",0,Z254),"0")</f>
        <v>0.46172000000000002</v>
      </c>
      <c r="AA255" s="546"/>
      <c r="AB255" s="546"/>
      <c r="AC255" s="546"/>
    </row>
    <row r="256" spans="1:68" x14ac:dyDescent="0.2">
      <c r="A256" s="553"/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58"/>
      <c r="P256" s="549" t="s">
        <v>70</v>
      </c>
      <c r="Q256" s="550"/>
      <c r="R256" s="550"/>
      <c r="S256" s="550"/>
      <c r="T256" s="550"/>
      <c r="U256" s="550"/>
      <c r="V256" s="551"/>
      <c r="W256" s="37" t="s">
        <v>68</v>
      </c>
      <c r="X256" s="545">
        <f>IFERROR(SUM(X250:X254),"0")</f>
        <v>237</v>
      </c>
      <c r="Y256" s="545">
        <f>IFERROR(SUM(Y250:Y254),"0")</f>
        <v>254.80000000000004</v>
      </c>
      <c r="Z256" s="37"/>
      <c r="AA256" s="546"/>
      <c r="AB256" s="546"/>
      <c r="AC256" s="546"/>
    </row>
    <row r="257" spans="1:68" ht="16.5" hidden="1" customHeight="1" x14ac:dyDescent="0.25">
      <c r="A257" s="556" t="s">
        <v>413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38"/>
      <c r="AB257" s="538"/>
      <c r="AC257" s="538"/>
    </row>
    <row r="258" spans="1:68" ht="14.25" hidden="1" customHeight="1" x14ac:dyDescent="0.25">
      <c r="A258" s="552" t="s">
        <v>103</v>
      </c>
      <c r="B258" s="553"/>
      <c r="C258" s="553"/>
      <c r="D258" s="553"/>
      <c r="E258" s="553"/>
      <c r="F258" s="553"/>
      <c r="G258" s="553"/>
      <c r="H258" s="553"/>
      <c r="I258" s="553"/>
      <c r="J258" s="553"/>
      <c r="K258" s="553"/>
      <c r="L258" s="553"/>
      <c r="M258" s="553"/>
      <c r="N258" s="553"/>
      <c r="O258" s="553"/>
      <c r="P258" s="553"/>
      <c r="Q258" s="553"/>
      <c r="R258" s="553"/>
      <c r="S258" s="553"/>
      <c r="T258" s="553"/>
      <c r="U258" s="553"/>
      <c r="V258" s="553"/>
      <c r="W258" s="553"/>
      <c r="X258" s="553"/>
      <c r="Y258" s="553"/>
      <c r="Z258" s="553"/>
      <c r="AA258" s="539"/>
      <c r="AB258" s="539"/>
      <c r="AC258" s="539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4">
        <v>4607091383423</v>
      </c>
      <c r="E259" s="555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80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0"/>
      <c r="R259" s="560"/>
      <c r="S259" s="560"/>
      <c r="T259" s="561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4">
        <v>4680115886957</v>
      </c>
      <c r="E260" s="555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867" t="s">
        <v>418</v>
      </c>
      <c r="Q260" s="560"/>
      <c r="R260" s="560"/>
      <c r="S260" s="560"/>
      <c r="T260" s="561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4">
        <v>4680115885660</v>
      </c>
      <c r="E261" s="555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6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0"/>
      <c r="R261" s="560"/>
      <c r="S261" s="560"/>
      <c r="T261" s="561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4">
        <v>4680115886773</v>
      </c>
      <c r="E262" s="555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648" t="s">
        <v>425</v>
      </c>
      <c r="Q262" s="560"/>
      <c r="R262" s="560"/>
      <c r="S262" s="560"/>
      <c r="T262" s="561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57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58"/>
      <c r="P263" s="549" t="s">
        <v>70</v>
      </c>
      <c r="Q263" s="550"/>
      <c r="R263" s="550"/>
      <c r="S263" s="550"/>
      <c r="T263" s="550"/>
      <c r="U263" s="550"/>
      <c r="V263" s="551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hidden="1" x14ac:dyDescent="0.2">
      <c r="A264" s="553"/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58"/>
      <c r="P264" s="549" t="s">
        <v>70</v>
      </c>
      <c r="Q264" s="550"/>
      <c r="R264" s="550"/>
      <c r="S264" s="550"/>
      <c r="T264" s="550"/>
      <c r="U264" s="550"/>
      <c r="V264" s="551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hidden="1" customHeight="1" x14ac:dyDescent="0.25">
      <c r="A265" s="556" t="s">
        <v>427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38"/>
      <c r="AB265" s="538"/>
      <c r="AC265" s="538"/>
    </row>
    <row r="266" spans="1:68" ht="14.25" hidden="1" customHeight="1" x14ac:dyDescent="0.25">
      <c r="A266" s="552" t="s">
        <v>72</v>
      </c>
      <c r="B266" s="553"/>
      <c r="C266" s="553"/>
      <c r="D266" s="553"/>
      <c r="E266" s="553"/>
      <c r="F266" s="553"/>
      <c r="G266" s="553"/>
      <c r="H266" s="553"/>
      <c r="I266" s="553"/>
      <c r="J266" s="553"/>
      <c r="K266" s="553"/>
      <c r="L266" s="553"/>
      <c r="M266" s="553"/>
      <c r="N266" s="553"/>
      <c r="O266" s="553"/>
      <c r="P266" s="553"/>
      <c r="Q266" s="553"/>
      <c r="R266" s="553"/>
      <c r="S266" s="553"/>
      <c r="T266" s="553"/>
      <c r="U266" s="553"/>
      <c r="V266" s="553"/>
      <c r="W266" s="553"/>
      <c r="X266" s="553"/>
      <c r="Y266" s="553"/>
      <c r="Z266" s="553"/>
      <c r="AA266" s="539"/>
      <c r="AB266" s="539"/>
      <c r="AC266" s="539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4">
        <v>4680115886186</v>
      </c>
      <c r="E267" s="555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4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0"/>
      <c r="R267" s="560"/>
      <c r="S267" s="560"/>
      <c r="T267" s="561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4">
        <v>4680115881228</v>
      </c>
      <c r="E268" s="555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8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0"/>
      <c r="R268" s="560"/>
      <c r="S268" s="560"/>
      <c r="T268" s="561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hidden="1" customHeight="1" x14ac:dyDescent="0.25">
      <c r="A269" s="54" t="s">
        <v>434</v>
      </c>
      <c r="B269" s="54" t="s">
        <v>435</v>
      </c>
      <c r="C269" s="31">
        <v>4301051388</v>
      </c>
      <c r="D269" s="554">
        <v>4680115881211</v>
      </c>
      <c r="E269" s="555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68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0"/>
      <c r="R269" s="560"/>
      <c r="S269" s="560"/>
      <c r="T269" s="561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idden="1" x14ac:dyDescent="0.2">
      <c r="A270" s="557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58"/>
      <c r="P270" s="549" t="s">
        <v>70</v>
      </c>
      <c r="Q270" s="550"/>
      <c r="R270" s="550"/>
      <c r="S270" s="550"/>
      <c r="T270" s="550"/>
      <c r="U270" s="550"/>
      <c r="V270" s="551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hidden="1" x14ac:dyDescent="0.2">
      <c r="A271" s="553"/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58"/>
      <c r="P271" s="549" t="s">
        <v>70</v>
      </c>
      <c r="Q271" s="550"/>
      <c r="R271" s="550"/>
      <c r="S271" s="550"/>
      <c r="T271" s="550"/>
      <c r="U271" s="550"/>
      <c r="V271" s="551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hidden="1" customHeight="1" x14ac:dyDescent="0.25">
      <c r="A272" s="556" t="s">
        <v>437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38"/>
      <c r="AB272" s="538"/>
      <c r="AC272" s="538"/>
    </row>
    <row r="273" spans="1:68" ht="14.25" hidden="1" customHeight="1" x14ac:dyDescent="0.25">
      <c r="A273" s="552" t="s">
        <v>63</v>
      </c>
      <c r="B273" s="553"/>
      <c r="C273" s="553"/>
      <c r="D273" s="553"/>
      <c r="E273" s="553"/>
      <c r="F273" s="553"/>
      <c r="G273" s="553"/>
      <c r="H273" s="553"/>
      <c r="I273" s="553"/>
      <c r="J273" s="553"/>
      <c r="K273" s="553"/>
      <c r="L273" s="553"/>
      <c r="M273" s="553"/>
      <c r="N273" s="553"/>
      <c r="O273" s="553"/>
      <c r="P273" s="553"/>
      <c r="Q273" s="553"/>
      <c r="R273" s="553"/>
      <c r="S273" s="553"/>
      <c r="T273" s="553"/>
      <c r="U273" s="553"/>
      <c r="V273" s="553"/>
      <c r="W273" s="553"/>
      <c r="X273" s="553"/>
      <c r="Y273" s="553"/>
      <c r="Z273" s="553"/>
      <c r="AA273" s="539"/>
      <c r="AB273" s="539"/>
      <c r="AC273" s="539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4">
        <v>4680115880344</v>
      </c>
      <c r="E274" s="555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6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0"/>
      <c r="R274" s="560"/>
      <c r="S274" s="560"/>
      <c r="T274" s="561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57"/>
      <c r="B275" s="553"/>
      <c r="C275" s="553"/>
      <c r="D275" s="553"/>
      <c r="E275" s="553"/>
      <c r="F275" s="553"/>
      <c r="G275" s="553"/>
      <c r="H275" s="553"/>
      <c r="I275" s="553"/>
      <c r="J275" s="553"/>
      <c r="K275" s="553"/>
      <c r="L275" s="553"/>
      <c r="M275" s="553"/>
      <c r="N275" s="553"/>
      <c r="O275" s="558"/>
      <c r="P275" s="549" t="s">
        <v>70</v>
      </c>
      <c r="Q275" s="550"/>
      <c r="R275" s="550"/>
      <c r="S275" s="550"/>
      <c r="T275" s="550"/>
      <c r="U275" s="550"/>
      <c r="V275" s="551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hidden="1" x14ac:dyDescent="0.2">
      <c r="A276" s="553"/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58"/>
      <c r="P276" s="549" t="s">
        <v>70</v>
      </c>
      <c r="Q276" s="550"/>
      <c r="R276" s="550"/>
      <c r="S276" s="550"/>
      <c r="T276" s="550"/>
      <c r="U276" s="550"/>
      <c r="V276" s="551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hidden="1" customHeight="1" x14ac:dyDescent="0.25">
      <c r="A277" s="552" t="s">
        <v>72</v>
      </c>
      <c r="B277" s="553"/>
      <c r="C277" s="553"/>
      <c r="D277" s="553"/>
      <c r="E277" s="553"/>
      <c r="F277" s="553"/>
      <c r="G277" s="553"/>
      <c r="H277" s="553"/>
      <c r="I277" s="553"/>
      <c r="J277" s="553"/>
      <c r="K277" s="553"/>
      <c r="L277" s="553"/>
      <c r="M277" s="553"/>
      <c r="N277" s="553"/>
      <c r="O277" s="553"/>
      <c r="P277" s="553"/>
      <c r="Q277" s="553"/>
      <c r="R277" s="553"/>
      <c r="S277" s="553"/>
      <c r="T277" s="553"/>
      <c r="U277" s="553"/>
      <c r="V277" s="553"/>
      <c r="W277" s="553"/>
      <c r="X277" s="553"/>
      <c r="Y277" s="553"/>
      <c r="Z277" s="553"/>
      <c r="AA277" s="539"/>
      <c r="AB277" s="539"/>
      <c r="AC277" s="539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4">
        <v>4680115884618</v>
      </c>
      <c r="E278" s="555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64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0"/>
      <c r="R278" s="560"/>
      <c r="S278" s="560"/>
      <c r="T278" s="561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57"/>
      <c r="B279" s="553"/>
      <c r="C279" s="553"/>
      <c r="D279" s="553"/>
      <c r="E279" s="553"/>
      <c r="F279" s="553"/>
      <c r="G279" s="553"/>
      <c r="H279" s="553"/>
      <c r="I279" s="553"/>
      <c r="J279" s="553"/>
      <c r="K279" s="553"/>
      <c r="L279" s="553"/>
      <c r="M279" s="553"/>
      <c r="N279" s="553"/>
      <c r="O279" s="558"/>
      <c r="P279" s="549" t="s">
        <v>70</v>
      </c>
      <c r="Q279" s="550"/>
      <c r="R279" s="550"/>
      <c r="S279" s="550"/>
      <c r="T279" s="550"/>
      <c r="U279" s="550"/>
      <c r="V279" s="551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hidden="1" x14ac:dyDescent="0.2">
      <c r="A280" s="553"/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58"/>
      <c r="P280" s="549" t="s">
        <v>70</v>
      </c>
      <c r="Q280" s="550"/>
      <c r="R280" s="550"/>
      <c r="S280" s="550"/>
      <c r="T280" s="550"/>
      <c r="U280" s="550"/>
      <c r="V280" s="551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hidden="1" customHeight="1" x14ac:dyDescent="0.25">
      <c r="A281" s="556" t="s">
        <v>444</v>
      </c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53"/>
      <c r="P281" s="553"/>
      <c r="Q281" s="553"/>
      <c r="R281" s="553"/>
      <c r="S281" s="553"/>
      <c r="T281" s="553"/>
      <c r="U281" s="553"/>
      <c r="V281" s="553"/>
      <c r="W281" s="553"/>
      <c r="X281" s="553"/>
      <c r="Y281" s="553"/>
      <c r="Z281" s="553"/>
      <c r="AA281" s="538"/>
      <c r="AB281" s="538"/>
      <c r="AC281" s="538"/>
    </row>
    <row r="282" spans="1:68" ht="14.25" hidden="1" customHeight="1" x14ac:dyDescent="0.25">
      <c r="A282" s="552" t="s">
        <v>103</v>
      </c>
      <c r="B282" s="553"/>
      <c r="C282" s="553"/>
      <c r="D282" s="553"/>
      <c r="E282" s="553"/>
      <c r="F282" s="553"/>
      <c r="G282" s="553"/>
      <c r="H282" s="553"/>
      <c r="I282" s="553"/>
      <c r="J282" s="553"/>
      <c r="K282" s="553"/>
      <c r="L282" s="553"/>
      <c r="M282" s="553"/>
      <c r="N282" s="553"/>
      <c r="O282" s="553"/>
      <c r="P282" s="553"/>
      <c r="Q282" s="553"/>
      <c r="R282" s="553"/>
      <c r="S282" s="553"/>
      <c r="T282" s="553"/>
      <c r="U282" s="553"/>
      <c r="V282" s="553"/>
      <c r="W282" s="553"/>
      <c r="X282" s="553"/>
      <c r="Y282" s="553"/>
      <c r="Z282" s="553"/>
      <c r="AA282" s="539"/>
      <c r="AB282" s="539"/>
      <c r="AC282" s="539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4">
        <v>4680115883703</v>
      </c>
      <c r="E283" s="555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5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0"/>
      <c r="R283" s="560"/>
      <c r="S283" s="560"/>
      <c r="T283" s="561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57"/>
      <c r="B284" s="553"/>
      <c r="C284" s="553"/>
      <c r="D284" s="553"/>
      <c r="E284" s="553"/>
      <c r="F284" s="553"/>
      <c r="G284" s="553"/>
      <c r="H284" s="553"/>
      <c r="I284" s="553"/>
      <c r="J284" s="553"/>
      <c r="K284" s="553"/>
      <c r="L284" s="553"/>
      <c r="M284" s="553"/>
      <c r="N284" s="553"/>
      <c r="O284" s="558"/>
      <c r="P284" s="549" t="s">
        <v>70</v>
      </c>
      <c r="Q284" s="550"/>
      <c r="R284" s="550"/>
      <c r="S284" s="550"/>
      <c r="T284" s="550"/>
      <c r="U284" s="550"/>
      <c r="V284" s="551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hidden="1" x14ac:dyDescent="0.2">
      <c r="A285" s="553"/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58"/>
      <c r="P285" s="549" t="s">
        <v>70</v>
      </c>
      <c r="Q285" s="550"/>
      <c r="R285" s="550"/>
      <c r="S285" s="550"/>
      <c r="T285" s="550"/>
      <c r="U285" s="550"/>
      <c r="V285" s="551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hidden="1" customHeight="1" x14ac:dyDescent="0.25">
      <c r="A286" s="556" t="s">
        <v>449</v>
      </c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53"/>
      <c r="P286" s="553"/>
      <c r="Q286" s="553"/>
      <c r="R286" s="553"/>
      <c r="S286" s="553"/>
      <c r="T286" s="553"/>
      <c r="U286" s="553"/>
      <c r="V286" s="553"/>
      <c r="W286" s="553"/>
      <c r="X286" s="553"/>
      <c r="Y286" s="553"/>
      <c r="Z286" s="553"/>
      <c r="AA286" s="538"/>
      <c r="AB286" s="538"/>
      <c r="AC286" s="538"/>
    </row>
    <row r="287" spans="1:68" ht="14.25" hidden="1" customHeight="1" x14ac:dyDescent="0.25">
      <c r="A287" s="552" t="s">
        <v>103</v>
      </c>
      <c r="B287" s="553"/>
      <c r="C287" s="553"/>
      <c r="D287" s="553"/>
      <c r="E287" s="553"/>
      <c r="F287" s="553"/>
      <c r="G287" s="553"/>
      <c r="H287" s="553"/>
      <c r="I287" s="553"/>
      <c r="J287" s="553"/>
      <c r="K287" s="553"/>
      <c r="L287" s="553"/>
      <c r="M287" s="553"/>
      <c r="N287" s="553"/>
      <c r="O287" s="553"/>
      <c r="P287" s="553"/>
      <c r="Q287" s="553"/>
      <c r="R287" s="553"/>
      <c r="S287" s="553"/>
      <c r="T287" s="553"/>
      <c r="U287" s="553"/>
      <c r="V287" s="553"/>
      <c r="W287" s="553"/>
      <c r="X287" s="553"/>
      <c r="Y287" s="553"/>
      <c r="Z287" s="553"/>
      <c r="AA287" s="539"/>
      <c r="AB287" s="539"/>
      <c r="AC287" s="539"/>
    </row>
    <row r="288" spans="1:68" ht="27" hidden="1" customHeight="1" x14ac:dyDescent="0.25">
      <c r="A288" s="54" t="s">
        <v>450</v>
      </c>
      <c r="B288" s="54" t="s">
        <v>451</v>
      </c>
      <c r="C288" s="31">
        <v>4301012126</v>
      </c>
      <c r="D288" s="554">
        <v>4607091386004</v>
      </c>
      <c r="E288" s="555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59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60"/>
      <c r="R288" s="560"/>
      <c r="S288" s="560"/>
      <c r="T288" s="561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4">
        <v>4680115885615</v>
      </c>
      <c r="E289" s="555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7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0"/>
      <c r="R289" s="560"/>
      <c r="S289" s="560"/>
      <c r="T289" s="561"/>
      <c r="U289" s="34"/>
      <c r="V289" s="34"/>
      <c r="W289" s="35" t="s">
        <v>68</v>
      </c>
      <c r="X289" s="543">
        <v>150</v>
      </c>
      <c r="Y289" s="544">
        <f t="shared" si="33"/>
        <v>151.20000000000002</v>
      </c>
      <c r="Z289" s="36">
        <f>IFERROR(IF(Y289=0,"",ROUNDUP(Y289/H289,0)*0.01898),"")</f>
        <v>0.26572000000000001</v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156.04166666666666</v>
      </c>
      <c r="BN289" s="64">
        <f t="shared" si="35"/>
        <v>157.29000000000002</v>
      </c>
      <c r="BO289" s="64">
        <f t="shared" si="36"/>
        <v>0.21701388888888887</v>
      </c>
      <c r="BP289" s="64">
        <f t="shared" si="37"/>
        <v>0.21875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4">
        <v>4680115885646</v>
      </c>
      <c r="E290" s="555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83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60"/>
      <c r="R290" s="560"/>
      <c r="S290" s="560"/>
      <c r="T290" s="561"/>
      <c r="U290" s="34"/>
      <c r="V290" s="34"/>
      <c r="W290" s="35" t="s">
        <v>68</v>
      </c>
      <c r="X290" s="543">
        <v>150</v>
      </c>
      <c r="Y290" s="544">
        <f t="shared" si="33"/>
        <v>151.20000000000002</v>
      </c>
      <c r="Z290" s="36">
        <f>IFERROR(IF(Y290=0,"",ROUNDUP(Y290/H290,0)*0.01898),"")</f>
        <v>0.26572000000000001</v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156.04166666666666</v>
      </c>
      <c r="BN290" s="64">
        <f t="shared" si="35"/>
        <v>157.29000000000002</v>
      </c>
      <c r="BO290" s="64">
        <f t="shared" si="36"/>
        <v>0.21701388888888887</v>
      </c>
      <c r="BP290" s="64">
        <f t="shared" si="37"/>
        <v>0.21875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4">
        <v>4680115885554</v>
      </c>
      <c r="E291" s="555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0"/>
      <c r="R291" s="560"/>
      <c r="S291" s="560"/>
      <c r="T291" s="561"/>
      <c r="U291" s="34"/>
      <c r="V291" s="34"/>
      <c r="W291" s="35" t="s">
        <v>68</v>
      </c>
      <c r="X291" s="543">
        <v>860</v>
      </c>
      <c r="Y291" s="544">
        <f t="shared" si="33"/>
        <v>864</v>
      </c>
      <c r="Z291" s="36">
        <f>IFERROR(IF(Y291=0,"",ROUNDUP(Y291/H291,0)*0.01898),"")</f>
        <v>1.5184</v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894.63888888888891</v>
      </c>
      <c r="BN291" s="64">
        <f t="shared" si="35"/>
        <v>898.79999999999984</v>
      </c>
      <c r="BO291" s="64">
        <f t="shared" si="36"/>
        <v>1.2442129629629628</v>
      </c>
      <c r="BP291" s="64">
        <f t="shared" si="37"/>
        <v>1.25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4">
        <v>4680115885622</v>
      </c>
      <c r="E292" s="555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71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60"/>
      <c r="R292" s="560"/>
      <c r="S292" s="560"/>
      <c r="T292" s="561"/>
      <c r="U292" s="34"/>
      <c r="V292" s="34"/>
      <c r="W292" s="35" t="s">
        <v>68</v>
      </c>
      <c r="X292" s="543">
        <v>24</v>
      </c>
      <c r="Y292" s="544">
        <f t="shared" si="33"/>
        <v>24</v>
      </c>
      <c r="Z292" s="36">
        <f>IFERROR(IF(Y292=0,"",ROUNDUP(Y292/H292,0)*0.00902),"")</f>
        <v>5.4120000000000001E-2</v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25.259999999999998</v>
      </c>
      <c r="BN292" s="64">
        <f t="shared" si="35"/>
        <v>25.259999999999998</v>
      </c>
      <c r="BO292" s="64">
        <f t="shared" si="36"/>
        <v>4.5454545454545456E-2</v>
      </c>
      <c r="BP292" s="64">
        <f t="shared" si="37"/>
        <v>4.5454545454545456E-2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4">
        <v>4680115885608</v>
      </c>
      <c r="E293" s="555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59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60"/>
      <c r="R293" s="560"/>
      <c r="S293" s="560"/>
      <c r="T293" s="561"/>
      <c r="U293" s="34"/>
      <c r="V293" s="34"/>
      <c r="W293" s="35" t="s">
        <v>68</v>
      </c>
      <c r="X293" s="543">
        <v>64</v>
      </c>
      <c r="Y293" s="544">
        <f t="shared" si="33"/>
        <v>64</v>
      </c>
      <c r="Z293" s="36">
        <f>IFERROR(IF(Y293=0,"",ROUNDUP(Y293/H293,0)*0.00902),"")</f>
        <v>0.14432</v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67.36</v>
      </c>
      <c r="BN293" s="64">
        <f t="shared" si="35"/>
        <v>67.36</v>
      </c>
      <c r="BO293" s="64">
        <f t="shared" si="36"/>
        <v>0.12121212121212122</v>
      </c>
      <c r="BP293" s="64">
        <f t="shared" si="37"/>
        <v>0.12121212121212122</v>
      </c>
    </row>
    <row r="294" spans="1:68" x14ac:dyDescent="0.2">
      <c r="A294" s="557"/>
      <c r="B294" s="553"/>
      <c r="C294" s="553"/>
      <c r="D294" s="553"/>
      <c r="E294" s="553"/>
      <c r="F294" s="553"/>
      <c r="G294" s="553"/>
      <c r="H294" s="553"/>
      <c r="I294" s="553"/>
      <c r="J294" s="553"/>
      <c r="K294" s="553"/>
      <c r="L294" s="553"/>
      <c r="M294" s="553"/>
      <c r="N294" s="553"/>
      <c r="O294" s="558"/>
      <c r="P294" s="549" t="s">
        <v>70</v>
      </c>
      <c r="Q294" s="550"/>
      <c r="R294" s="550"/>
      <c r="S294" s="550"/>
      <c r="T294" s="550"/>
      <c r="U294" s="550"/>
      <c r="V294" s="551"/>
      <c r="W294" s="37" t="s">
        <v>71</v>
      </c>
      <c r="X294" s="545">
        <f>IFERROR(X288/H288,"0")+IFERROR(X289/H289,"0")+IFERROR(X290/H290,"0")+IFERROR(X291/H291,"0")+IFERROR(X292/H292,"0")+IFERROR(X293/H293,"0")</f>
        <v>129.40740740740739</v>
      </c>
      <c r="Y294" s="545">
        <f>IFERROR(Y288/H288,"0")+IFERROR(Y289/H289,"0")+IFERROR(Y290/H290,"0")+IFERROR(Y291/H291,"0")+IFERROR(Y292/H292,"0")+IFERROR(Y293/H293,"0")</f>
        <v>130</v>
      </c>
      <c r="Z294" s="545">
        <f>IFERROR(IF(Z288="",0,Z288),"0")+IFERROR(IF(Z289="",0,Z289),"0")+IFERROR(IF(Z290="",0,Z290),"0")+IFERROR(IF(Z291="",0,Z291),"0")+IFERROR(IF(Z292="",0,Z292),"0")+IFERROR(IF(Z293="",0,Z293),"0")</f>
        <v>2.2482800000000003</v>
      </c>
      <c r="AA294" s="546"/>
      <c r="AB294" s="546"/>
      <c r="AC294" s="546"/>
    </row>
    <row r="295" spans="1:68" x14ac:dyDescent="0.2">
      <c r="A295" s="553"/>
      <c r="B295" s="553"/>
      <c r="C295" s="553"/>
      <c r="D295" s="553"/>
      <c r="E295" s="553"/>
      <c r="F295" s="553"/>
      <c r="G295" s="553"/>
      <c r="H295" s="553"/>
      <c r="I295" s="553"/>
      <c r="J295" s="553"/>
      <c r="K295" s="553"/>
      <c r="L295" s="553"/>
      <c r="M295" s="553"/>
      <c r="N295" s="553"/>
      <c r="O295" s="558"/>
      <c r="P295" s="549" t="s">
        <v>70</v>
      </c>
      <c r="Q295" s="550"/>
      <c r="R295" s="550"/>
      <c r="S295" s="550"/>
      <c r="T295" s="550"/>
      <c r="U295" s="550"/>
      <c r="V295" s="551"/>
      <c r="W295" s="37" t="s">
        <v>68</v>
      </c>
      <c r="X295" s="545">
        <f>IFERROR(SUM(X288:X293),"0")</f>
        <v>1248</v>
      </c>
      <c r="Y295" s="545">
        <f>IFERROR(SUM(Y288:Y293),"0")</f>
        <v>1254.4000000000001</v>
      </c>
      <c r="Z295" s="37"/>
      <c r="AA295" s="546"/>
      <c r="AB295" s="546"/>
      <c r="AC295" s="546"/>
    </row>
    <row r="296" spans="1:68" ht="14.25" hidden="1" customHeight="1" x14ac:dyDescent="0.25">
      <c r="A296" s="552" t="s">
        <v>63</v>
      </c>
      <c r="B296" s="553"/>
      <c r="C296" s="553"/>
      <c r="D296" s="553"/>
      <c r="E296" s="553"/>
      <c r="F296" s="553"/>
      <c r="G296" s="553"/>
      <c r="H296" s="553"/>
      <c r="I296" s="553"/>
      <c r="J296" s="553"/>
      <c r="K296" s="553"/>
      <c r="L296" s="553"/>
      <c r="M296" s="553"/>
      <c r="N296" s="553"/>
      <c r="O296" s="553"/>
      <c r="P296" s="553"/>
      <c r="Q296" s="553"/>
      <c r="R296" s="553"/>
      <c r="S296" s="553"/>
      <c r="T296" s="553"/>
      <c r="U296" s="553"/>
      <c r="V296" s="553"/>
      <c r="W296" s="553"/>
      <c r="X296" s="553"/>
      <c r="Y296" s="553"/>
      <c r="Z296" s="553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4">
        <v>4607091387193</v>
      </c>
      <c r="E297" s="555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60"/>
      <c r="R297" s="560"/>
      <c r="S297" s="560"/>
      <c r="T297" s="561"/>
      <c r="U297" s="34"/>
      <c r="V297" s="34"/>
      <c r="W297" s="35" t="s">
        <v>68</v>
      </c>
      <c r="X297" s="543">
        <v>155</v>
      </c>
      <c r="Y297" s="544">
        <f t="shared" ref="Y297:Y303" si="38">IFERROR(IF(X297="",0,CEILING((X297/$H297),1)*$H297),"")</f>
        <v>155.4</v>
      </c>
      <c r="Z297" s="36">
        <f>IFERROR(IF(Y297=0,"",ROUNDUP(Y297/H297,0)*0.00902),"")</f>
        <v>0.33374000000000004</v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164.96428571428569</v>
      </c>
      <c r="BN297" s="64">
        <f t="shared" ref="BN297:BN303" si="40">IFERROR(Y297*I297/H297,"0")</f>
        <v>165.39000000000001</v>
      </c>
      <c r="BO297" s="64">
        <f t="shared" ref="BO297:BO303" si="41">IFERROR(1/J297*(X297/H297),"0")</f>
        <v>0.2795815295815296</v>
      </c>
      <c r="BP297" s="64">
        <f t="shared" ref="BP297:BP303" si="42">IFERROR(1/J297*(Y297/H297),"0")</f>
        <v>0.28030303030303033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4">
        <v>4607091387230</v>
      </c>
      <c r="E298" s="555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61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60"/>
      <c r="R298" s="560"/>
      <c r="S298" s="560"/>
      <c r="T298" s="561"/>
      <c r="U298" s="34"/>
      <c r="V298" s="34"/>
      <c r="W298" s="35" t="s">
        <v>68</v>
      </c>
      <c r="X298" s="543">
        <v>300</v>
      </c>
      <c r="Y298" s="544">
        <f t="shared" si="38"/>
        <v>302.40000000000003</v>
      </c>
      <c r="Z298" s="36">
        <f>IFERROR(IF(Y298=0,"",ROUNDUP(Y298/H298,0)*0.00902),"")</f>
        <v>0.64944000000000002</v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319.28571428571428</v>
      </c>
      <c r="BN298" s="64">
        <f t="shared" si="40"/>
        <v>321.83999999999997</v>
      </c>
      <c r="BO298" s="64">
        <f t="shared" si="41"/>
        <v>0.54112554112554112</v>
      </c>
      <c r="BP298" s="64">
        <f t="shared" si="42"/>
        <v>0.54545454545454541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4301031154</v>
      </c>
      <c r="D299" s="554">
        <v>4607091387292</v>
      </c>
      <c r="E299" s="555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60"/>
      <c r="R299" s="560"/>
      <c r="S299" s="560"/>
      <c r="T299" s="561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4">
        <v>4607091387285</v>
      </c>
      <c r="E300" s="555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60"/>
      <c r="R300" s="560"/>
      <c r="S300" s="560"/>
      <c r="T300" s="561"/>
      <c r="U300" s="34"/>
      <c r="V300" s="34"/>
      <c r="W300" s="35" t="s">
        <v>68</v>
      </c>
      <c r="X300" s="543">
        <v>43.75</v>
      </c>
      <c r="Y300" s="544">
        <f t="shared" si="38"/>
        <v>44.1</v>
      </c>
      <c r="Z300" s="36">
        <f>IFERROR(IF(Y300=0,"",ROUNDUP(Y300/H300,0)*0.00502),"")</f>
        <v>0.10542</v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46.458333333333329</v>
      </c>
      <c r="BN300" s="64">
        <f t="shared" si="40"/>
        <v>46.83</v>
      </c>
      <c r="BO300" s="64">
        <f t="shared" si="41"/>
        <v>8.903133903133903E-2</v>
      </c>
      <c r="BP300" s="64">
        <f t="shared" si="42"/>
        <v>8.9743589743589758E-2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4">
        <v>4607091389845</v>
      </c>
      <c r="E301" s="555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64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60"/>
      <c r="R301" s="560"/>
      <c r="S301" s="560"/>
      <c r="T301" s="561"/>
      <c r="U301" s="34"/>
      <c r="V301" s="34"/>
      <c r="W301" s="35" t="s">
        <v>68</v>
      </c>
      <c r="X301" s="543">
        <v>7</v>
      </c>
      <c r="Y301" s="544">
        <f t="shared" si="38"/>
        <v>8.4</v>
      </c>
      <c r="Z301" s="36">
        <f>IFERROR(IF(Y301=0,"",ROUNDUP(Y301/H301,0)*0.00502),"")</f>
        <v>2.0080000000000001E-2</v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7.3333333333333339</v>
      </c>
      <c r="BN301" s="64">
        <f t="shared" si="40"/>
        <v>8.8000000000000007</v>
      </c>
      <c r="BO301" s="64">
        <f t="shared" si="41"/>
        <v>1.4245014245014245E-2</v>
      </c>
      <c r="BP301" s="64">
        <f t="shared" si="42"/>
        <v>1.7094017094017096E-2</v>
      </c>
    </row>
    <row r="302" spans="1:68" ht="27" hidden="1" customHeight="1" x14ac:dyDescent="0.25">
      <c r="A302" s="54" t="s">
        <v>481</v>
      </c>
      <c r="B302" s="54" t="s">
        <v>482</v>
      </c>
      <c r="C302" s="31">
        <v>4301031306</v>
      </c>
      <c r="D302" s="554">
        <v>4680115882881</v>
      </c>
      <c r="E302" s="555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86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60"/>
      <c r="R302" s="560"/>
      <c r="S302" s="560"/>
      <c r="T302" s="561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hidden="1" customHeight="1" x14ac:dyDescent="0.25">
      <c r="A303" s="54" t="s">
        <v>483</v>
      </c>
      <c r="B303" s="54" t="s">
        <v>484</v>
      </c>
      <c r="C303" s="31">
        <v>4301031066</v>
      </c>
      <c r="D303" s="554">
        <v>4607091383836</v>
      </c>
      <c r="E303" s="555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778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60"/>
      <c r="R303" s="560"/>
      <c r="S303" s="560"/>
      <c r="T303" s="561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7"/>
      <c r="B304" s="553"/>
      <c r="C304" s="553"/>
      <c r="D304" s="553"/>
      <c r="E304" s="553"/>
      <c r="F304" s="553"/>
      <c r="G304" s="553"/>
      <c r="H304" s="553"/>
      <c r="I304" s="553"/>
      <c r="J304" s="553"/>
      <c r="K304" s="553"/>
      <c r="L304" s="553"/>
      <c r="M304" s="553"/>
      <c r="N304" s="553"/>
      <c r="O304" s="558"/>
      <c r="P304" s="549" t="s">
        <v>70</v>
      </c>
      <c r="Q304" s="550"/>
      <c r="R304" s="550"/>
      <c r="S304" s="550"/>
      <c r="T304" s="550"/>
      <c r="U304" s="550"/>
      <c r="V304" s="551"/>
      <c r="W304" s="37" t="s">
        <v>71</v>
      </c>
      <c r="X304" s="545">
        <f>IFERROR(X297/H297,"0")+IFERROR(X298/H298,"0")+IFERROR(X299/H299,"0")+IFERROR(X300/H300,"0")+IFERROR(X301/H301,"0")+IFERROR(X302/H302,"0")+IFERROR(X303/H303,"0")</f>
        <v>132.50000000000003</v>
      </c>
      <c r="Y304" s="545">
        <f>IFERROR(Y297/H297,"0")+IFERROR(Y298/H298,"0")+IFERROR(Y299/H299,"0")+IFERROR(Y300/H300,"0")+IFERROR(Y301/H301,"0")+IFERROR(Y302/H302,"0")+IFERROR(Y303/H303,"0")</f>
        <v>134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1.1086800000000001</v>
      </c>
      <c r="AA304" s="546"/>
      <c r="AB304" s="546"/>
      <c r="AC304" s="546"/>
    </row>
    <row r="305" spans="1:68" x14ac:dyDescent="0.2">
      <c r="A305" s="553"/>
      <c r="B305" s="553"/>
      <c r="C305" s="553"/>
      <c r="D305" s="553"/>
      <c r="E305" s="553"/>
      <c r="F305" s="553"/>
      <c r="G305" s="553"/>
      <c r="H305" s="553"/>
      <c r="I305" s="553"/>
      <c r="J305" s="553"/>
      <c r="K305" s="553"/>
      <c r="L305" s="553"/>
      <c r="M305" s="553"/>
      <c r="N305" s="553"/>
      <c r="O305" s="558"/>
      <c r="P305" s="549" t="s">
        <v>70</v>
      </c>
      <c r="Q305" s="550"/>
      <c r="R305" s="550"/>
      <c r="S305" s="550"/>
      <c r="T305" s="550"/>
      <c r="U305" s="550"/>
      <c r="V305" s="551"/>
      <c r="W305" s="37" t="s">
        <v>68</v>
      </c>
      <c r="X305" s="545">
        <f>IFERROR(SUM(X297:X303),"0")</f>
        <v>505.75</v>
      </c>
      <c r="Y305" s="545">
        <f>IFERROR(SUM(Y297:Y303),"0")</f>
        <v>510.30000000000007</v>
      </c>
      <c r="Z305" s="37"/>
      <c r="AA305" s="546"/>
      <c r="AB305" s="546"/>
      <c r="AC305" s="546"/>
    </row>
    <row r="306" spans="1:68" ht="14.25" hidden="1" customHeight="1" x14ac:dyDescent="0.25">
      <c r="A306" s="552" t="s">
        <v>72</v>
      </c>
      <c r="B306" s="553"/>
      <c r="C306" s="553"/>
      <c r="D306" s="553"/>
      <c r="E306" s="553"/>
      <c r="F306" s="553"/>
      <c r="G306" s="553"/>
      <c r="H306" s="553"/>
      <c r="I306" s="553"/>
      <c r="J306" s="553"/>
      <c r="K306" s="553"/>
      <c r="L306" s="553"/>
      <c r="M306" s="553"/>
      <c r="N306" s="553"/>
      <c r="O306" s="553"/>
      <c r="P306" s="553"/>
      <c r="Q306" s="553"/>
      <c r="R306" s="553"/>
      <c r="S306" s="553"/>
      <c r="T306" s="553"/>
      <c r="U306" s="553"/>
      <c r="V306" s="553"/>
      <c r="W306" s="553"/>
      <c r="X306" s="553"/>
      <c r="Y306" s="553"/>
      <c r="Z306" s="553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4">
        <v>4607091387766</v>
      </c>
      <c r="E307" s="555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60"/>
      <c r="R307" s="560"/>
      <c r="S307" s="560"/>
      <c r="T307" s="561"/>
      <c r="U307" s="34"/>
      <c r="V307" s="34"/>
      <c r="W307" s="35" t="s">
        <v>68</v>
      </c>
      <c r="X307" s="543">
        <v>2509</v>
      </c>
      <c r="Y307" s="544">
        <f>IFERROR(IF(X307="",0,CEILING((X307/$H307),1)*$H307),"")</f>
        <v>2511.6</v>
      </c>
      <c r="Z307" s="36">
        <f>IFERROR(IF(Y307=0,"",ROUNDUP(Y307/H307,0)*0.01898),"")</f>
        <v>6.1115599999999999</v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2674.0150000000003</v>
      </c>
      <c r="BN307" s="64">
        <f>IFERROR(Y307*I307/H307,"0")</f>
        <v>2676.7860000000005</v>
      </c>
      <c r="BO307" s="64">
        <f>IFERROR(1/J307*(X307/H307),"0")</f>
        <v>5.026041666666667</v>
      </c>
      <c r="BP307" s="64">
        <f>IFERROR(1/J307*(Y307/H307),"0")</f>
        <v>5.03125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4301051818</v>
      </c>
      <c r="D308" s="554">
        <v>4607091387957</v>
      </c>
      <c r="E308" s="555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75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60"/>
      <c r="R308" s="560"/>
      <c r="S308" s="560"/>
      <c r="T308" s="561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4301051819</v>
      </c>
      <c r="D309" s="554">
        <v>4607091387964</v>
      </c>
      <c r="E309" s="555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87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60"/>
      <c r="R309" s="560"/>
      <c r="S309" s="560"/>
      <c r="T309" s="561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4">
        <v>4680115884588</v>
      </c>
      <c r="E310" s="555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3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60"/>
      <c r="R310" s="560"/>
      <c r="S310" s="560"/>
      <c r="T310" s="561"/>
      <c r="U310" s="34"/>
      <c r="V310" s="34"/>
      <c r="W310" s="35" t="s">
        <v>68</v>
      </c>
      <c r="X310" s="543">
        <v>7.1999999999999993</v>
      </c>
      <c r="Y310" s="544">
        <f>IFERROR(IF(X310="",0,CEILING((X310/$H310),1)*$H310),"")</f>
        <v>9</v>
      </c>
      <c r="Z310" s="36">
        <f>IFERROR(IF(Y310=0,"",ROUNDUP(Y310/H310,0)*0.00651),"")</f>
        <v>1.9529999999999999E-2</v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7.7903999999999991</v>
      </c>
      <c r="BN310" s="64">
        <f>IFERROR(Y310*I310/H310,"0")</f>
        <v>9.7379999999999995</v>
      </c>
      <c r="BO310" s="64">
        <f>IFERROR(1/J310*(X310/H310),"0")</f>
        <v>1.3186813186813187E-2</v>
      </c>
      <c r="BP310" s="64">
        <f>IFERROR(1/J310*(Y310/H310),"0")</f>
        <v>1.6483516483516484E-2</v>
      </c>
    </row>
    <row r="311" spans="1:68" ht="27" hidden="1" customHeight="1" x14ac:dyDescent="0.25">
      <c r="A311" s="54" t="s">
        <v>498</v>
      </c>
      <c r="B311" s="54" t="s">
        <v>499</v>
      </c>
      <c r="C311" s="31">
        <v>4301051578</v>
      </c>
      <c r="D311" s="554">
        <v>4607091387513</v>
      </c>
      <c r="E311" s="555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60"/>
      <c r="R311" s="560"/>
      <c r="S311" s="560"/>
      <c r="T311" s="561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7"/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8"/>
      <c r="P312" s="549" t="s">
        <v>70</v>
      </c>
      <c r="Q312" s="550"/>
      <c r="R312" s="550"/>
      <c r="S312" s="550"/>
      <c r="T312" s="550"/>
      <c r="U312" s="550"/>
      <c r="V312" s="551"/>
      <c r="W312" s="37" t="s">
        <v>71</v>
      </c>
      <c r="X312" s="545">
        <f>IFERROR(X307/H307,"0")+IFERROR(X308/H308,"0")+IFERROR(X309/H309,"0")+IFERROR(X310/H310,"0")+IFERROR(X311/H311,"0")</f>
        <v>324.06666666666666</v>
      </c>
      <c r="Y312" s="545">
        <f>IFERROR(Y307/H307,"0")+IFERROR(Y308/H308,"0")+IFERROR(Y309/H309,"0")+IFERROR(Y310/H310,"0")+IFERROR(Y311/H311,"0")</f>
        <v>325</v>
      </c>
      <c r="Z312" s="545">
        <f>IFERROR(IF(Z307="",0,Z307),"0")+IFERROR(IF(Z308="",0,Z308),"0")+IFERROR(IF(Z309="",0,Z309),"0")+IFERROR(IF(Z310="",0,Z310),"0")+IFERROR(IF(Z311="",0,Z311),"0")</f>
        <v>6.1310899999999995</v>
      </c>
      <c r="AA312" s="546"/>
      <c r="AB312" s="546"/>
      <c r="AC312" s="546"/>
    </row>
    <row r="313" spans="1:68" x14ac:dyDescent="0.2">
      <c r="A313" s="553"/>
      <c r="B313" s="553"/>
      <c r="C313" s="553"/>
      <c r="D313" s="553"/>
      <c r="E313" s="553"/>
      <c r="F313" s="553"/>
      <c r="G313" s="553"/>
      <c r="H313" s="553"/>
      <c r="I313" s="553"/>
      <c r="J313" s="553"/>
      <c r="K313" s="553"/>
      <c r="L313" s="553"/>
      <c r="M313" s="553"/>
      <c r="N313" s="553"/>
      <c r="O313" s="558"/>
      <c r="P313" s="549" t="s">
        <v>70</v>
      </c>
      <c r="Q313" s="550"/>
      <c r="R313" s="550"/>
      <c r="S313" s="550"/>
      <c r="T313" s="550"/>
      <c r="U313" s="550"/>
      <c r="V313" s="551"/>
      <c r="W313" s="37" t="s">
        <v>68</v>
      </c>
      <c r="X313" s="545">
        <f>IFERROR(SUM(X307:X311),"0")</f>
        <v>2516.1999999999998</v>
      </c>
      <c r="Y313" s="545">
        <f>IFERROR(SUM(Y307:Y311),"0")</f>
        <v>2520.6</v>
      </c>
      <c r="Z313" s="37"/>
      <c r="AA313" s="546"/>
      <c r="AB313" s="546"/>
      <c r="AC313" s="546"/>
    </row>
    <row r="314" spans="1:68" ht="14.25" hidden="1" customHeight="1" x14ac:dyDescent="0.25">
      <c r="A314" s="552" t="s">
        <v>165</v>
      </c>
      <c r="B314" s="553"/>
      <c r="C314" s="553"/>
      <c r="D314" s="553"/>
      <c r="E314" s="553"/>
      <c r="F314" s="553"/>
      <c r="G314" s="553"/>
      <c r="H314" s="553"/>
      <c r="I314" s="553"/>
      <c r="J314" s="553"/>
      <c r="K314" s="553"/>
      <c r="L314" s="553"/>
      <c r="M314" s="553"/>
      <c r="N314" s="553"/>
      <c r="O314" s="553"/>
      <c r="P314" s="553"/>
      <c r="Q314" s="553"/>
      <c r="R314" s="553"/>
      <c r="S314" s="553"/>
      <c r="T314" s="553"/>
      <c r="U314" s="553"/>
      <c r="V314" s="553"/>
      <c r="W314" s="553"/>
      <c r="X314" s="553"/>
      <c r="Y314" s="553"/>
      <c r="Z314" s="553"/>
      <c r="AA314" s="539"/>
      <c r="AB314" s="539"/>
      <c r="AC314" s="539"/>
    </row>
    <row r="315" spans="1:68" ht="27" hidden="1" customHeight="1" x14ac:dyDescent="0.25">
      <c r="A315" s="54" t="s">
        <v>501</v>
      </c>
      <c r="B315" s="54" t="s">
        <v>502</v>
      </c>
      <c r="C315" s="31">
        <v>4301060387</v>
      </c>
      <c r="D315" s="554">
        <v>4607091380880</v>
      </c>
      <c r="E315" s="555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86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60"/>
      <c r="R315" s="560"/>
      <c r="S315" s="560"/>
      <c r="T315" s="561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4">
        <v>4607091384482</v>
      </c>
      <c r="E316" s="555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8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60"/>
      <c r="R316" s="560"/>
      <c r="S316" s="560"/>
      <c r="T316" s="561"/>
      <c r="U316" s="34"/>
      <c r="V316" s="34"/>
      <c r="W316" s="35" t="s">
        <v>68</v>
      </c>
      <c r="X316" s="543">
        <v>140</v>
      </c>
      <c r="Y316" s="544">
        <f>IFERROR(IF(X316="",0,CEILING((X316/$H316),1)*$H316),"")</f>
        <v>140.4</v>
      </c>
      <c r="Z316" s="36">
        <f>IFERROR(IF(Y316=0,"",ROUNDUP(Y316/H316,0)*0.01898),"")</f>
        <v>0.34164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149.31538461538463</v>
      </c>
      <c r="BN316" s="64">
        <f>IFERROR(Y316*I316/H316,"0")</f>
        <v>149.74200000000002</v>
      </c>
      <c r="BO316" s="64">
        <f>IFERROR(1/J316*(X316/H316),"0")</f>
        <v>0.28044871794871795</v>
      </c>
      <c r="BP316" s="64">
        <f>IFERROR(1/J316*(Y316/H316),"0")</f>
        <v>0.28125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4">
        <v>4607091380897</v>
      </c>
      <c r="E317" s="555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6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60"/>
      <c r="R317" s="560"/>
      <c r="S317" s="560"/>
      <c r="T317" s="561"/>
      <c r="U317" s="34"/>
      <c r="V317" s="34"/>
      <c r="W317" s="35" t="s">
        <v>68</v>
      </c>
      <c r="X317" s="543">
        <v>122</v>
      </c>
      <c r="Y317" s="544">
        <f>IFERROR(IF(X317="",0,CEILING((X317/$H317),1)*$H317),"")</f>
        <v>126</v>
      </c>
      <c r="Z317" s="36">
        <f>IFERROR(IF(Y317=0,"",ROUNDUP(Y317/H317,0)*0.01898),"")</f>
        <v>0.28470000000000001</v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129.53785714285715</v>
      </c>
      <c r="BN317" s="64">
        <f>IFERROR(Y317*I317/H317,"0")</f>
        <v>133.785</v>
      </c>
      <c r="BO317" s="64">
        <f>IFERROR(1/J317*(X317/H317),"0")</f>
        <v>0.22693452380952381</v>
      </c>
      <c r="BP317" s="64">
        <f>IFERROR(1/J317*(Y317/H317),"0")</f>
        <v>0.234375</v>
      </c>
    </row>
    <row r="318" spans="1:68" x14ac:dyDescent="0.2">
      <c r="A318" s="557"/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8"/>
      <c r="P318" s="549" t="s">
        <v>70</v>
      </c>
      <c r="Q318" s="550"/>
      <c r="R318" s="550"/>
      <c r="S318" s="550"/>
      <c r="T318" s="550"/>
      <c r="U318" s="550"/>
      <c r="V318" s="551"/>
      <c r="W318" s="37" t="s">
        <v>71</v>
      </c>
      <c r="X318" s="545">
        <f>IFERROR(X315/H315,"0")+IFERROR(X316/H316,"0")+IFERROR(X317/H317,"0")</f>
        <v>32.472527472527474</v>
      </c>
      <c r="Y318" s="545">
        <f>IFERROR(Y315/H315,"0")+IFERROR(Y316/H316,"0")+IFERROR(Y317/H317,"0")</f>
        <v>33</v>
      </c>
      <c r="Z318" s="545">
        <f>IFERROR(IF(Z315="",0,Z315),"0")+IFERROR(IF(Z316="",0,Z316),"0")+IFERROR(IF(Z317="",0,Z317),"0")</f>
        <v>0.62634000000000001</v>
      </c>
      <c r="AA318" s="546"/>
      <c r="AB318" s="546"/>
      <c r="AC318" s="546"/>
    </row>
    <row r="319" spans="1:68" x14ac:dyDescent="0.2">
      <c r="A319" s="553"/>
      <c r="B319" s="553"/>
      <c r="C319" s="553"/>
      <c r="D319" s="553"/>
      <c r="E319" s="553"/>
      <c r="F319" s="553"/>
      <c r="G319" s="553"/>
      <c r="H319" s="553"/>
      <c r="I319" s="553"/>
      <c r="J319" s="553"/>
      <c r="K319" s="553"/>
      <c r="L319" s="553"/>
      <c r="M319" s="553"/>
      <c r="N319" s="553"/>
      <c r="O319" s="558"/>
      <c r="P319" s="549" t="s">
        <v>70</v>
      </c>
      <c r="Q319" s="550"/>
      <c r="R319" s="550"/>
      <c r="S319" s="550"/>
      <c r="T319" s="550"/>
      <c r="U319" s="550"/>
      <c r="V319" s="551"/>
      <c r="W319" s="37" t="s">
        <v>68</v>
      </c>
      <c r="X319" s="545">
        <f>IFERROR(SUM(X315:X317),"0")</f>
        <v>262</v>
      </c>
      <c r="Y319" s="545">
        <f>IFERROR(SUM(Y315:Y317),"0")</f>
        <v>266.39999999999998</v>
      </c>
      <c r="Z319" s="37"/>
      <c r="AA319" s="546"/>
      <c r="AB319" s="546"/>
      <c r="AC319" s="546"/>
    </row>
    <row r="320" spans="1:68" ht="14.25" hidden="1" customHeight="1" x14ac:dyDescent="0.25">
      <c r="A320" s="552" t="s">
        <v>95</v>
      </c>
      <c r="B320" s="553"/>
      <c r="C320" s="553"/>
      <c r="D320" s="553"/>
      <c r="E320" s="553"/>
      <c r="F320" s="553"/>
      <c r="G320" s="553"/>
      <c r="H320" s="553"/>
      <c r="I320" s="553"/>
      <c r="J320" s="553"/>
      <c r="K320" s="553"/>
      <c r="L320" s="553"/>
      <c r="M320" s="553"/>
      <c r="N320" s="553"/>
      <c r="O320" s="553"/>
      <c r="P320" s="553"/>
      <c r="Q320" s="553"/>
      <c r="R320" s="553"/>
      <c r="S320" s="553"/>
      <c r="T320" s="553"/>
      <c r="U320" s="553"/>
      <c r="V320" s="553"/>
      <c r="W320" s="553"/>
      <c r="X320" s="553"/>
      <c r="Y320" s="553"/>
      <c r="Z320" s="553"/>
      <c r="AA320" s="539"/>
      <c r="AB320" s="539"/>
      <c r="AC320" s="539"/>
    </row>
    <row r="321" spans="1:68" ht="27" hidden="1" customHeight="1" x14ac:dyDescent="0.25">
      <c r="A321" s="54" t="s">
        <v>510</v>
      </c>
      <c r="B321" s="54" t="s">
        <v>511</v>
      </c>
      <c r="C321" s="31">
        <v>4301030235</v>
      </c>
      <c r="D321" s="554">
        <v>4607091388381</v>
      </c>
      <c r="E321" s="555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645" t="s">
        <v>512</v>
      </c>
      <c r="Q321" s="560"/>
      <c r="R321" s="560"/>
      <c r="S321" s="560"/>
      <c r="T321" s="561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4301030232</v>
      </c>
      <c r="D322" s="554">
        <v>4607091388374</v>
      </c>
      <c r="E322" s="555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866" t="s">
        <v>516</v>
      </c>
      <c r="Q322" s="560"/>
      <c r="R322" s="560"/>
      <c r="S322" s="560"/>
      <c r="T322" s="561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4301032015</v>
      </c>
      <c r="D323" s="554">
        <v>4607091383102</v>
      </c>
      <c r="E323" s="555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64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60"/>
      <c r="R323" s="560"/>
      <c r="S323" s="560"/>
      <c r="T323" s="561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hidden="1" customHeight="1" x14ac:dyDescent="0.25">
      <c r="A324" s="54" t="s">
        <v>520</v>
      </c>
      <c r="B324" s="54" t="s">
        <v>521</v>
      </c>
      <c r="C324" s="31">
        <v>4301030233</v>
      </c>
      <c r="D324" s="554">
        <v>4607091388404</v>
      </c>
      <c r="E324" s="555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1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60"/>
      <c r="R324" s="560"/>
      <c r="S324" s="560"/>
      <c r="T324" s="561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557"/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8"/>
      <c r="P325" s="549" t="s">
        <v>70</v>
      </c>
      <c r="Q325" s="550"/>
      <c r="R325" s="550"/>
      <c r="S325" s="550"/>
      <c r="T325" s="550"/>
      <c r="U325" s="550"/>
      <c r="V325" s="551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hidden="1" x14ac:dyDescent="0.2">
      <c r="A326" s="553"/>
      <c r="B326" s="553"/>
      <c r="C326" s="553"/>
      <c r="D326" s="553"/>
      <c r="E326" s="553"/>
      <c r="F326" s="553"/>
      <c r="G326" s="553"/>
      <c r="H326" s="553"/>
      <c r="I326" s="553"/>
      <c r="J326" s="553"/>
      <c r="K326" s="553"/>
      <c r="L326" s="553"/>
      <c r="M326" s="553"/>
      <c r="N326" s="553"/>
      <c r="O326" s="558"/>
      <c r="P326" s="549" t="s">
        <v>70</v>
      </c>
      <c r="Q326" s="550"/>
      <c r="R326" s="550"/>
      <c r="S326" s="550"/>
      <c r="T326" s="550"/>
      <c r="U326" s="550"/>
      <c r="V326" s="551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hidden="1" customHeight="1" x14ac:dyDescent="0.25">
      <c r="A327" s="552" t="s">
        <v>522</v>
      </c>
      <c r="B327" s="553"/>
      <c r="C327" s="553"/>
      <c r="D327" s="553"/>
      <c r="E327" s="553"/>
      <c r="F327" s="553"/>
      <c r="G327" s="553"/>
      <c r="H327" s="553"/>
      <c r="I327" s="553"/>
      <c r="J327" s="553"/>
      <c r="K327" s="553"/>
      <c r="L327" s="553"/>
      <c r="M327" s="553"/>
      <c r="N327" s="553"/>
      <c r="O327" s="553"/>
      <c r="P327" s="553"/>
      <c r="Q327" s="553"/>
      <c r="R327" s="553"/>
      <c r="S327" s="553"/>
      <c r="T327" s="553"/>
      <c r="U327" s="553"/>
      <c r="V327" s="553"/>
      <c r="W327" s="553"/>
      <c r="X327" s="553"/>
      <c r="Y327" s="553"/>
      <c r="Z327" s="553"/>
      <c r="AA327" s="539"/>
      <c r="AB327" s="539"/>
      <c r="AC327" s="539"/>
    </row>
    <row r="328" spans="1:68" ht="16.5" hidden="1" customHeight="1" x14ac:dyDescent="0.25">
      <c r="A328" s="54" t="s">
        <v>523</v>
      </c>
      <c r="B328" s="54" t="s">
        <v>524</v>
      </c>
      <c r="C328" s="31">
        <v>4301180007</v>
      </c>
      <c r="D328" s="554">
        <v>4680115881808</v>
      </c>
      <c r="E328" s="555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80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60"/>
      <c r="R328" s="560"/>
      <c r="S328" s="560"/>
      <c r="T328" s="561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527</v>
      </c>
      <c r="B329" s="54" t="s">
        <v>528</v>
      </c>
      <c r="C329" s="31">
        <v>4301180006</v>
      </c>
      <c r="D329" s="554">
        <v>4680115881822</v>
      </c>
      <c r="E329" s="555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8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60"/>
      <c r="R329" s="560"/>
      <c r="S329" s="560"/>
      <c r="T329" s="561"/>
      <c r="U329" s="34"/>
      <c r="V329" s="34"/>
      <c r="W329" s="35" t="s">
        <v>68</v>
      </c>
      <c r="X329" s="543">
        <v>0</v>
      </c>
      <c r="Y329" s="544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529</v>
      </c>
      <c r="B330" s="54" t="s">
        <v>530</v>
      </c>
      <c r="C330" s="31">
        <v>4301180001</v>
      </c>
      <c r="D330" s="554">
        <v>4680115880016</v>
      </c>
      <c r="E330" s="555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6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60"/>
      <c r="R330" s="560"/>
      <c r="S330" s="560"/>
      <c r="T330" s="561"/>
      <c r="U330" s="34"/>
      <c r="V330" s="34"/>
      <c r="W330" s="35" t="s">
        <v>68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557"/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8"/>
      <c r="P331" s="549" t="s">
        <v>70</v>
      </c>
      <c r="Q331" s="550"/>
      <c r="R331" s="550"/>
      <c r="S331" s="550"/>
      <c r="T331" s="550"/>
      <c r="U331" s="550"/>
      <c r="V331" s="551"/>
      <c r="W331" s="37" t="s">
        <v>71</v>
      </c>
      <c r="X331" s="545">
        <f>IFERROR(X328/H328,"0")+IFERROR(X329/H329,"0")+IFERROR(X330/H330,"0")</f>
        <v>0</v>
      </c>
      <c r="Y331" s="545">
        <f>IFERROR(Y328/H328,"0")+IFERROR(Y329/H329,"0")+IFERROR(Y330/H330,"0")</f>
        <v>0</v>
      </c>
      <c r="Z331" s="545">
        <f>IFERROR(IF(Z328="",0,Z328),"0")+IFERROR(IF(Z329="",0,Z329),"0")+IFERROR(IF(Z330="",0,Z330),"0")</f>
        <v>0</v>
      </c>
      <c r="AA331" s="546"/>
      <c r="AB331" s="546"/>
      <c r="AC331" s="546"/>
    </row>
    <row r="332" spans="1:68" hidden="1" x14ac:dyDescent="0.2">
      <c r="A332" s="553"/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8"/>
      <c r="P332" s="549" t="s">
        <v>70</v>
      </c>
      <c r="Q332" s="550"/>
      <c r="R332" s="550"/>
      <c r="S332" s="550"/>
      <c r="T332" s="550"/>
      <c r="U332" s="550"/>
      <c r="V332" s="551"/>
      <c r="W332" s="37" t="s">
        <v>68</v>
      </c>
      <c r="X332" s="545">
        <f>IFERROR(SUM(X328:X330),"0")</f>
        <v>0</v>
      </c>
      <c r="Y332" s="545">
        <f>IFERROR(SUM(Y328:Y330),"0")</f>
        <v>0</v>
      </c>
      <c r="Z332" s="37"/>
      <c r="AA332" s="546"/>
      <c r="AB332" s="546"/>
      <c r="AC332" s="546"/>
    </row>
    <row r="333" spans="1:68" ht="16.5" hidden="1" customHeight="1" x14ac:dyDescent="0.25">
      <c r="A333" s="556" t="s">
        <v>531</v>
      </c>
      <c r="B333" s="553"/>
      <c r="C333" s="553"/>
      <c r="D333" s="553"/>
      <c r="E333" s="553"/>
      <c r="F333" s="553"/>
      <c r="G333" s="553"/>
      <c r="H333" s="553"/>
      <c r="I333" s="553"/>
      <c r="J333" s="553"/>
      <c r="K333" s="553"/>
      <c r="L333" s="553"/>
      <c r="M333" s="553"/>
      <c r="N333" s="553"/>
      <c r="O333" s="553"/>
      <c r="P333" s="553"/>
      <c r="Q333" s="553"/>
      <c r="R333" s="553"/>
      <c r="S333" s="553"/>
      <c r="T333" s="553"/>
      <c r="U333" s="553"/>
      <c r="V333" s="553"/>
      <c r="W333" s="553"/>
      <c r="X333" s="553"/>
      <c r="Y333" s="553"/>
      <c r="Z333" s="553"/>
      <c r="AA333" s="538"/>
      <c r="AB333" s="538"/>
      <c r="AC333" s="538"/>
    </row>
    <row r="334" spans="1:68" ht="14.25" hidden="1" customHeight="1" x14ac:dyDescent="0.25">
      <c r="A334" s="552" t="s">
        <v>72</v>
      </c>
      <c r="B334" s="553"/>
      <c r="C334" s="553"/>
      <c r="D334" s="553"/>
      <c r="E334" s="553"/>
      <c r="F334" s="553"/>
      <c r="G334" s="553"/>
      <c r="H334" s="553"/>
      <c r="I334" s="553"/>
      <c r="J334" s="553"/>
      <c r="K334" s="553"/>
      <c r="L334" s="553"/>
      <c r="M334" s="553"/>
      <c r="N334" s="553"/>
      <c r="O334" s="553"/>
      <c r="P334" s="553"/>
      <c r="Q334" s="553"/>
      <c r="R334" s="553"/>
      <c r="S334" s="553"/>
      <c r="T334" s="553"/>
      <c r="U334" s="553"/>
      <c r="V334" s="553"/>
      <c r="W334" s="553"/>
      <c r="X334" s="553"/>
      <c r="Y334" s="553"/>
      <c r="Z334" s="553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4">
        <v>4607091387919</v>
      </c>
      <c r="E335" s="555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68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60"/>
      <c r="R335" s="560"/>
      <c r="S335" s="560"/>
      <c r="T335" s="561"/>
      <c r="U335" s="34"/>
      <c r="V335" s="34"/>
      <c r="W335" s="35" t="s">
        <v>68</v>
      </c>
      <c r="X335" s="543">
        <v>18</v>
      </c>
      <c r="Y335" s="544">
        <f>IFERROR(IF(X335="",0,CEILING((X335/$H335),1)*$H335),"")</f>
        <v>24.299999999999997</v>
      </c>
      <c r="Z335" s="36">
        <f>IFERROR(IF(Y335=0,"",ROUNDUP(Y335/H335,0)*0.01898),"")</f>
        <v>5.6940000000000004E-2</v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19.153333333333332</v>
      </c>
      <c r="BN335" s="64">
        <f>IFERROR(Y335*I335/H335,"0")</f>
        <v>25.856999999999996</v>
      </c>
      <c r="BO335" s="64">
        <f>IFERROR(1/J335*(X335/H335),"0")</f>
        <v>3.4722222222222224E-2</v>
      </c>
      <c r="BP335" s="64">
        <f>IFERROR(1/J335*(Y335/H335),"0")</f>
        <v>4.6875E-2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4">
        <v>4680115883604</v>
      </c>
      <c r="E336" s="555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57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60"/>
      <c r="R336" s="560"/>
      <c r="S336" s="560"/>
      <c r="T336" s="561"/>
      <c r="U336" s="34"/>
      <c r="V336" s="34"/>
      <c r="W336" s="35" t="s">
        <v>68</v>
      </c>
      <c r="X336" s="543">
        <v>73.5</v>
      </c>
      <c r="Y336" s="544">
        <f>IFERROR(IF(X336="",0,CEILING((X336/$H336),1)*$H336),"")</f>
        <v>73.5</v>
      </c>
      <c r="Z336" s="36">
        <f>IFERROR(IF(Y336=0,"",ROUNDUP(Y336/H336,0)*0.00651),"")</f>
        <v>0.22785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82.32</v>
      </c>
      <c r="BN336" s="64">
        <f>IFERROR(Y336*I336/H336,"0")</f>
        <v>82.32</v>
      </c>
      <c r="BO336" s="64">
        <f>IFERROR(1/J336*(X336/H336),"0")</f>
        <v>0.19230769230769232</v>
      </c>
      <c r="BP336" s="64">
        <f>IFERROR(1/J336*(Y336/H336),"0")</f>
        <v>0.19230769230769232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4">
        <v>4680115883567</v>
      </c>
      <c r="E337" s="555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79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60"/>
      <c r="R337" s="560"/>
      <c r="S337" s="560"/>
      <c r="T337" s="561"/>
      <c r="U337" s="34"/>
      <c r="V337" s="34"/>
      <c r="W337" s="35" t="s">
        <v>68</v>
      </c>
      <c r="X337" s="543">
        <v>32.9</v>
      </c>
      <c r="Y337" s="544">
        <f>IFERROR(IF(X337="",0,CEILING((X337/$H337),1)*$H337),"")</f>
        <v>33.6</v>
      </c>
      <c r="Z337" s="36">
        <f>IFERROR(IF(Y337=0,"",ROUNDUP(Y337/H337,0)*0.00651),"")</f>
        <v>0.10416</v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36.659999999999997</v>
      </c>
      <c r="BN337" s="64">
        <f>IFERROR(Y337*I337/H337,"0")</f>
        <v>37.44</v>
      </c>
      <c r="BO337" s="64">
        <f>IFERROR(1/J337*(X337/H337),"0")</f>
        <v>8.608058608058608E-2</v>
      </c>
      <c r="BP337" s="64">
        <f>IFERROR(1/J337*(Y337/H337),"0")</f>
        <v>8.7912087912087919E-2</v>
      </c>
    </row>
    <row r="338" spans="1:68" x14ac:dyDescent="0.2">
      <c r="A338" s="557"/>
      <c r="B338" s="553"/>
      <c r="C338" s="553"/>
      <c r="D338" s="553"/>
      <c r="E338" s="553"/>
      <c r="F338" s="553"/>
      <c r="G338" s="553"/>
      <c r="H338" s="553"/>
      <c r="I338" s="553"/>
      <c r="J338" s="553"/>
      <c r="K338" s="553"/>
      <c r="L338" s="553"/>
      <c r="M338" s="553"/>
      <c r="N338" s="553"/>
      <c r="O338" s="558"/>
      <c r="P338" s="549" t="s">
        <v>70</v>
      </c>
      <c r="Q338" s="550"/>
      <c r="R338" s="550"/>
      <c r="S338" s="550"/>
      <c r="T338" s="550"/>
      <c r="U338" s="550"/>
      <c r="V338" s="551"/>
      <c r="W338" s="37" t="s">
        <v>71</v>
      </c>
      <c r="X338" s="545">
        <f>IFERROR(X335/H335,"0")+IFERROR(X336/H336,"0")+IFERROR(X337/H337,"0")</f>
        <v>52.888888888888886</v>
      </c>
      <c r="Y338" s="545">
        <f>IFERROR(Y335/H335,"0")+IFERROR(Y336/H336,"0")+IFERROR(Y337/H337,"0")</f>
        <v>54</v>
      </c>
      <c r="Z338" s="545">
        <f>IFERROR(IF(Z335="",0,Z335),"0")+IFERROR(IF(Z336="",0,Z336),"0")+IFERROR(IF(Z337="",0,Z337),"0")</f>
        <v>0.38895000000000002</v>
      </c>
      <c r="AA338" s="546"/>
      <c r="AB338" s="546"/>
      <c r="AC338" s="546"/>
    </row>
    <row r="339" spans="1:68" x14ac:dyDescent="0.2">
      <c r="A339" s="553"/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8"/>
      <c r="P339" s="549" t="s">
        <v>70</v>
      </c>
      <c r="Q339" s="550"/>
      <c r="R339" s="550"/>
      <c r="S339" s="550"/>
      <c r="T339" s="550"/>
      <c r="U339" s="550"/>
      <c r="V339" s="551"/>
      <c r="W339" s="37" t="s">
        <v>68</v>
      </c>
      <c r="X339" s="545">
        <f>IFERROR(SUM(X335:X337),"0")</f>
        <v>124.4</v>
      </c>
      <c r="Y339" s="545">
        <f>IFERROR(SUM(Y335:Y337),"0")</f>
        <v>131.4</v>
      </c>
      <c r="Z339" s="37"/>
      <c r="AA339" s="546"/>
      <c r="AB339" s="546"/>
      <c r="AC339" s="546"/>
    </row>
    <row r="340" spans="1:68" ht="27.75" hidden="1" customHeight="1" x14ac:dyDescent="0.2">
      <c r="A340" s="567" t="s">
        <v>541</v>
      </c>
      <c r="B340" s="568"/>
      <c r="C340" s="568"/>
      <c r="D340" s="568"/>
      <c r="E340" s="568"/>
      <c r="F340" s="568"/>
      <c r="G340" s="568"/>
      <c r="H340" s="568"/>
      <c r="I340" s="568"/>
      <c r="J340" s="568"/>
      <c r="K340" s="568"/>
      <c r="L340" s="568"/>
      <c r="M340" s="568"/>
      <c r="N340" s="568"/>
      <c r="O340" s="568"/>
      <c r="P340" s="568"/>
      <c r="Q340" s="568"/>
      <c r="R340" s="568"/>
      <c r="S340" s="568"/>
      <c r="T340" s="568"/>
      <c r="U340" s="568"/>
      <c r="V340" s="568"/>
      <c r="W340" s="568"/>
      <c r="X340" s="568"/>
      <c r="Y340" s="568"/>
      <c r="Z340" s="568"/>
      <c r="AA340" s="48"/>
      <c r="AB340" s="48"/>
      <c r="AC340" s="48"/>
    </row>
    <row r="341" spans="1:68" ht="16.5" hidden="1" customHeight="1" x14ac:dyDescent="0.25">
      <c r="A341" s="556" t="s">
        <v>542</v>
      </c>
      <c r="B341" s="553"/>
      <c r="C341" s="553"/>
      <c r="D341" s="553"/>
      <c r="E341" s="553"/>
      <c r="F341" s="553"/>
      <c r="G341" s="553"/>
      <c r="H341" s="553"/>
      <c r="I341" s="553"/>
      <c r="J341" s="553"/>
      <c r="K341" s="553"/>
      <c r="L341" s="553"/>
      <c r="M341" s="553"/>
      <c r="N341" s="553"/>
      <c r="O341" s="553"/>
      <c r="P341" s="553"/>
      <c r="Q341" s="553"/>
      <c r="R341" s="553"/>
      <c r="S341" s="553"/>
      <c r="T341" s="553"/>
      <c r="U341" s="553"/>
      <c r="V341" s="553"/>
      <c r="W341" s="553"/>
      <c r="X341" s="553"/>
      <c r="Y341" s="553"/>
      <c r="Z341" s="553"/>
      <c r="AA341" s="538"/>
      <c r="AB341" s="538"/>
      <c r="AC341" s="538"/>
    </row>
    <row r="342" spans="1:68" ht="14.25" hidden="1" customHeight="1" x14ac:dyDescent="0.25">
      <c r="A342" s="552" t="s">
        <v>103</v>
      </c>
      <c r="B342" s="553"/>
      <c r="C342" s="553"/>
      <c r="D342" s="553"/>
      <c r="E342" s="553"/>
      <c r="F342" s="553"/>
      <c r="G342" s="553"/>
      <c r="H342" s="553"/>
      <c r="I342" s="553"/>
      <c r="J342" s="553"/>
      <c r="K342" s="553"/>
      <c r="L342" s="553"/>
      <c r="M342" s="553"/>
      <c r="N342" s="553"/>
      <c r="O342" s="553"/>
      <c r="P342" s="553"/>
      <c r="Q342" s="553"/>
      <c r="R342" s="553"/>
      <c r="S342" s="553"/>
      <c r="T342" s="553"/>
      <c r="U342" s="553"/>
      <c r="V342" s="553"/>
      <c r="W342" s="553"/>
      <c r="X342" s="553"/>
      <c r="Y342" s="553"/>
      <c r="Z342" s="553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4">
        <v>4680115884847</v>
      </c>
      <c r="E343" s="555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67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60"/>
      <c r="R343" s="560"/>
      <c r="S343" s="560"/>
      <c r="T343" s="561"/>
      <c r="U343" s="34"/>
      <c r="V343" s="34"/>
      <c r="W343" s="35" t="s">
        <v>68</v>
      </c>
      <c r="X343" s="543">
        <v>395</v>
      </c>
      <c r="Y343" s="544">
        <f t="shared" ref="Y343:Y349" si="43">IFERROR(IF(X343="",0,CEILING((X343/$H343),1)*$H343),"")</f>
        <v>405</v>
      </c>
      <c r="Z343" s="36">
        <f>IFERROR(IF(Y343=0,"",ROUNDUP(Y343/H343,0)*0.02175),"")</f>
        <v>0.58724999999999994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407.64000000000004</v>
      </c>
      <c r="BN343" s="64">
        <f t="shared" ref="BN343:BN349" si="45">IFERROR(Y343*I343/H343,"0")</f>
        <v>417.96000000000004</v>
      </c>
      <c r="BO343" s="64">
        <f t="shared" ref="BO343:BO349" si="46">IFERROR(1/J343*(X343/H343),"0")</f>
        <v>0.54861111111111105</v>
      </c>
      <c r="BP343" s="64">
        <f t="shared" ref="BP343:BP349" si="47">IFERROR(1/J343*(Y343/H343),"0")</f>
        <v>0.5625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4">
        <v>4680115884854</v>
      </c>
      <c r="E344" s="555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59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60"/>
      <c r="R344" s="560"/>
      <c r="S344" s="560"/>
      <c r="T344" s="561"/>
      <c r="U344" s="34"/>
      <c r="V344" s="34"/>
      <c r="W344" s="35" t="s">
        <v>68</v>
      </c>
      <c r="X344" s="543">
        <v>650</v>
      </c>
      <c r="Y344" s="544">
        <f t="shared" si="43"/>
        <v>660</v>
      </c>
      <c r="Z344" s="36">
        <f>IFERROR(IF(Y344=0,"",ROUNDUP(Y344/H344,0)*0.02175),"")</f>
        <v>0.95699999999999996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670.8</v>
      </c>
      <c r="BN344" s="64">
        <f t="shared" si="45"/>
        <v>681.12000000000012</v>
      </c>
      <c r="BO344" s="64">
        <f t="shared" si="46"/>
        <v>0.90277777777777779</v>
      </c>
      <c r="BP344" s="64">
        <f t="shared" si="47"/>
        <v>0.91666666666666663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4">
        <v>4607091383997</v>
      </c>
      <c r="E345" s="555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67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60"/>
      <c r="R345" s="560"/>
      <c r="S345" s="560"/>
      <c r="T345" s="561"/>
      <c r="U345" s="34"/>
      <c r="V345" s="34"/>
      <c r="W345" s="35" t="s">
        <v>68</v>
      </c>
      <c r="X345" s="543">
        <v>970</v>
      </c>
      <c r="Y345" s="544">
        <f t="shared" si="43"/>
        <v>975</v>
      </c>
      <c r="Z345" s="36">
        <f>IFERROR(IF(Y345=0,"",ROUNDUP(Y345/H345,0)*0.02175),"")</f>
        <v>1.4137499999999998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1001.0400000000001</v>
      </c>
      <c r="BN345" s="64">
        <f t="shared" si="45"/>
        <v>1006.2</v>
      </c>
      <c r="BO345" s="64">
        <f t="shared" si="46"/>
        <v>1.3472222222222223</v>
      </c>
      <c r="BP345" s="64">
        <f t="shared" si="47"/>
        <v>1.3541666666666665</v>
      </c>
    </row>
    <row r="346" spans="1:68" ht="37.5" hidden="1" customHeight="1" x14ac:dyDescent="0.25">
      <c r="A346" s="54" t="s">
        <v>552</v>
      </c>
      <c r="B346" s="54" t="s">
        <v>553</v>
      </c>
      <c r="C346" s="31">
        <v>4301011867</v>
      </c>
      <c r="D346" s="554">
        <v>4680115884830</v>
      </c>
      <c r="E346" s="555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64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60"/>
      <c r="R346" s="560"/>
      <c r="S346" s="560"/>
      <c r="T346" s="561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4301011433</v>
      </c>
      <c r="D347" s="554">
        <v>4680115882638</v>
      </c>
      <c r="E347" s="555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6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60"/>
      <c r="R347" s="560"/>
      <c r="S347" s="560"/>
      <c r="T347" s="561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hidden="1" customHeight="1" x14ac:dyDescent="0.25">
      <c r="A348" s="54" t="s">
        <v>558</v>
      </c>
      <c r="B348" s="54" t="s">
        <v>559</v>
      </c>
      <c r="C348" s="31">
        <v>4301011952</v>
      </c>
      <c r="D348" s="554">
        <v>4680115884922</v>
      </c>
      <c r="E348" s="555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64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60"/>
      <c r="R348" s="560"/>
      <c r="S348" s="560"/>
      <c r="T348" s="561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4">
        <v>4680115884861</v>
      </c>
      <c r="E349" s="555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62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60"/>
      <c r="R349" s="560"/>
      <c r="S349" s="560"/>
      <c r="T349" s="561"/>
      <c r="U349" s="34"/>
      <c r="V349" s="34"/>
      <c r="W349" s="35" t="s">
        <v>68</v>
      </c>
      <c r="X349" s="543">
        <v>5</v>
      </c>
      <c r="Y349" s="544">
        <f t="shared" si="43"/>
        <v>5</v>
      </c>
      <c r="Z349" s="36">
        <f>IFERROR(IF(Y349=0,"",ROUNDUP(Y349/H349,0)*0.00902),"")</f>
        <v>9.0200000000000002E-3</v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5.21</v>
      </c>
      <c r="BN349" s="64">
        <f t="shared" si="45"/>
        <v>5.21</v>
      </c>
      <c r="BO349" s="64">
        <f t="shared" si="46"/>
        <v>7.575757575757576E-3</v>
      </c>
      <c r="BP349" s="64">
        <f t="shared" si="47"/>
        <v>7.575757575757576E-3</v>
      </c>
    </row>
    <row r="350" spans="1:68" x14ac:dyDescent="0.2">
      <c r="A350" s="557"/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8"/>
      <c r="P350" s="549" t="s">
        <v>70</v>
      </c>
      <c r="Q350" s="550"/>
      <c r="R350" s="550"/>
      <c r="S350" s="550"/>
      <c r="T350" s="550"/>
      <c r="U350" s="550"/>
      <c r="V350" s="551"/>
      <c r="W350" s="37" t="s">
        <v>71</v>
      </c>
      <c r="X350" s="545">
        <f>IFERROR(X343/H343,"0")+IFERROR(X344/H344,"0")+IFERROR(X345/H345,"0")+IFERROR(X346/H346,"0")+IFERROR(X347/H347,"0")+IFERROR(X348/H348,"0")+IFERROR(X349/H349,"0")</f>
        <v>135.33333333333334</v>
      </c>
      <c r="Y350" s="545">
        <f>IFERROR(Y343/H343,"0")+IFERROR(Y344/H344,"0")+IFERROR(Y345/H345,"0")+IFERROR(Y346/H346,"0")+IFERROR(Y347/H347,"0")+IFERROR(Y348/H348,"0")+IFERROR(Y349/H349,"0")</f>
        <v>137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2.9670199999999998</v>
      </c>
      <c r="AA350" s="546"/>
      <c r="AB350" s="546"/>
      <c r="AC350" s="546"/>
    </row>
    <row r="351" spans="1:68" x14ac:dyDescent="0.2">
      <c r="A351" s="553"/>
      <c r="B351" s="553"/>
      <c r="C351" s="553"/>
      <c r="D351" s="553"/>
      <c r="E351" s="553"/>
      <c r="F351" s="553"/>
      <c r="G351" s="553"/>
      <c r="H351" s="553"/>
      <c r="I351" s="553"/>
      <c r="J351" s="553"/>
      <c r="K351" s="553"/>
      <c r="L351" s="553"/>
      <c r="M351" s="553"/>
      <c r="N351" s="553"/>
      <c r="O351" s="558"/>
      <c r="P351" s="549" t="s">
        <v>70</v>
      </c>
      <c r="Q351" s="550"/>
      <c r="R351" s="550"/>
      <c r="S351" s="550"/>
      <c r="T351" s="550"/>
      <c r="U351" s="550"/>
      <c r="V351" s="551"/>
      <c r="W351" s="37" t="s">
        <v>68</v>
      </c>
      <c r="X351" s="545">
        <f>IFERROR(SUM(X343:X349),"0")</f>
        <v>2020</v>
      </c>
      <c r="Y351" s="545">
        <f>IFERROR(SUM(Y343:Y349),"0")</f>
        <v>2045</v>
      </c>
      <c r="Z351" s="37"/>
      <c r="AA351" s="546"/>
      <c r="AB351" s="546"/>
      <c r="AC351" s="546"/>
    </row>
    <row r="352" spans="1:68" ht="14.25" hidden="1" customHeight="1" x14ac:dyDescent="0.25">
      <c r="A352" s="552" t="s">
        <v>135</v>
      </c>
      <c r="B352" s="553"/>
      <c r="C352" s="553"/>
      <c r="D352" s="553"/>
      <c r="E352" s="553"/>
      <c r="F352" s="553"/>
      <c r="G352" s="553"/>
      <c r="H352" s="553"/>
      <c r="I352" s="553"/>
      <c r="J352" s="553"/>
      <c r="K352" s="553"/>
      <c r="L352" s="553"/>
      <c r="M352" s="553"/>
      <c r="N352" s="553"/>
      <c r="O352" s="553"/>
      <c r="P352" s="553"/>
      <c r="Q352" s="553"/>
      <c r="R352" s="553"/>
      <c r="S352" s="553"/>
      <c r="T352" s="553"/>
      <c r="U352" s="553"/>
      <c r="V352" s="553"/>
      <c r="W352" s="553"/>
      <c r="X352" s="553"/>
      <c r="Y352" s="553"/>
      <c r="Z352" s="553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4">
        <v>4607091383980</v>
      </c>
      <c r="E353" s="555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7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60"/>
      <c r="R353" s="560"/>
      <c r="S353" s="560"/>
      <c r="T353" s="561"/>
      <c r="U353" s="34"/>
      <c r="V353" s="34"/>
      <c r="W353" s="35" t="s">
        <v>68</v>
      </c>
      <c r="X353" s="543">
        <v>1615</v>
      </c>
      <c r="Y353" s="544">
        <f>IFERROR(IF(X353="",0,CEILING((X353/$H353),1)*$H353),"")</f>
        <v>1620</v>
      </c>
      <c r="Z353" s="36">
        <f>IFERROR(IF(Y353=0,"",ROUNDUP(Y353/H353,0)*0.02175),"")</f>
        <v>2.3489999999999998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1666.68</v>
      </c>
      <c r="BN353" s="64">
        <f>IFERROR(Y353*I353/H353,"0")</f>
        <v>1671.8400000000001</v>
      </c>
      <c r="BO353" s="64">
        <f>IFERROR(1/J353*(X353/H353),"0")</f>
        <v>2.2430555555555554</v>
      </c>
      <c r="BP353" s="64">
        <f>IFERROR(1/J353*(Y353/H353),"0")</f>
        <v>2.25</v>
      </c>
    </row>
    <row r="354" spans="1:68" ht="16.5" hidden="1" customHeight="1" x14ac:dyDescent="0.25">
      <c r="A354" s="54" t="s">
        <v>565</v>
      </c>
      <c r="B354" s="54" t="s">
        <v>566</v>
      </c>
      <c r="C354" s="31">
        <v>4301020179</v>
      </c>
      <c r="D354" s="554">
        <v>4607091384178</v>
      </c>
      <c r="E354" s="555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6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60"/>
      <c r="R354" s="560"/>
      <c r="S354" s="560"/>
      <c r="T354" s="561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7"/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8"/>
      <c r="P355" s="549" t="s">
        <v>70</v>
      </c>
      <c r="Q355" s="550"/>
      <c r="R355" s="550"/>
      <c r="S355" s="550"/>
      <c r="T355" s="550"/>
      <c r="U355" s="550"/>
      <c r="V355" s="551"/>
      <c r="W355" s="37" t="s">
        <v>71</v>
      </c>
      <c r="X355" s="545">
        <f>IFERROR(X353/H353,"0")+IFERROR(X354/H354,"0")</f>
        <v>107.66666666666667</v>
      </c>
      <c r="Y355" s="545">
        <f>IFERROR(Y353/H353,"0")+IFERROR(Y354/H354,"0")</f>
        <v>108</v>
      </c>
      <c r="Z355" s="545">
        <f>IFERROR(IF(Z353="",0,Z353),"0")+IFERROR(IF(Z354="",0,Z354),"0")</f>
        <v>2.3489999999999998</v>
      </c>
      <c r="AA355" s="546"/>
      <c r="AB355" s="546"/>
      <c r="AC355" s="546"/>
    </row>
    <row r="356" spans="1:68" x14ac:dyDescent="0.2">
      <c r="A356" s="553"/>
      <c r="B356" s="553"/>
      <c r="C356" s="553"/>
      <c r="D356" s="553"/>
      <c r="E356" s="553"/>
      <c r="F356" s="553"/>
      <c r="G356" s="553"/>
      <c r="H356" s="553"/>
      <c r="I356" s="553"/>
      <c r="J356" s="553"/>
      <c r="K356" s="553"/>
      <c r="L356" s="553"/>
      <c r="M356" s="553"/>
      <c r="N356" s="553"/>
      <c r="O356" s="558"/>
      <c r="P356" s="549" t="s">
        <v>70</v>
      </c>
      <c r="Q356" s="550"/>
      <c r="R356" s="550"/>
      <c r="S356" s="550"/>
      <c r="T356" s="550"/>
      <c r="U356" s="550"/>
      <c r="V356" s="551"/>
      <c r="W356" s="37" t="s">
        <v>68</v>
      </c>
      <c r="X356" s="545">
        <f>IFERROR(SUM(X353:X354),"0")</f>
        <v>1615</v>
      </c>
      <c r="Y356" s="545">
        <f>IFERROR(SUM(Y353:Y354),"0")</f>
        <v>1620</v>
      </c>
      <c r="Z356" s="37"/>
      <c r="AA356" s="546"/>
      <c r="AB356" s="546"/>
      <c r="AC356" s="546"/>
    </row>
    <row r="357" spans="1:68" ht="14.25" hidden="1" customHeight="1" x14ac:dyDescent="0.25">
      <c r="A357" s="552" t="s">
        <v>72</v>
      </c>
      <c r="B357" s="553"/>
      <c r="C357" s="553"/>
      <c r="D357" s="553"/>
      <c r="E357" s="553"/>
      <c r="F357" s="553"/>
      <c r="G357" s="553"/>
      <c r="H357" s="553"/>
      <c r="I357" s="553"/>
      <c r="J357" s="553"/>
      <c r="K357" s="553"/>
      <c r="L357" s="553"/>
      <c r="M357" s="553"/>
      <c r="N357" s="553"/>
      <c r="O357" s="553"/>
      <c r="P357" s="553"/>
      <c r="Q357" s="553"/>
      <c r="R357" s="553"/>
      <c r="S357" s="553"/>
      <c r="T357" s="553"/>
      <c r="U357" s="553"/>
      <c r="V357" s="553"/>
      <c r="W357" s="553"/>
      <c r="X357" s="553"/>
      <c r="Y357" s="553"/>
      <c r="Z357" s="553"/>
      <c r="AA357" s="539"/>
      <c r="AB357" s="539"/>
      <c r="AC357" s="539"/>
    </row>
    <row r="358" spans="1:68" ht="27" hidden="1" customHeight="1" x14ac:dyDescent="0.25">
      <c r="A358" s="54" t="s">
        <v>567</v>
      </c>
      <c r="B358" s="54" t="s">
        <v>568</v>
      </c>
      <c r="C358" s="31">
        <v>4301051903</v>
      </c>
      <c r="D358" s="554">
        <v>4607091383928</v>
      </c>
      <c r="E358" s="555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6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60"/>
      <c r="R358" s="560"/>
      <c r="S358" s="560"/>
      <c r="T358" s="561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570</v>
      </c>
      <c r="B359" s="54" t="s">
        <v>571</v>
      </c>
      <c r="C359" s="31">
        <v>4301051897</v>
      </c>
      <c r="D359" s="554">
        <v>4607091384260</v>
      </c>
      <c r="E359" s="555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65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60"/>
      <c r="R359" s="560"/>
      <c r="S359" s="560"/>
      <c r="T359" s="561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idden="1" x14ac:dyDescent="0.2">
      <c r="A360" s="557"/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8"/>
      <c r="P360" s="549" t="s">
        <v>70</v>
      </c>
      <c r="Q360" s="550"/>
      <c r="R360" s="550"/>
      <c r="S360" s="550"/>
      <c r="T360" s="550"/>
      <c r="U360" s="550"/>
      <c r="V360" s="551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hidden="1" x14ac:dyDescent="0.2">
      <c r="A361" s="553"/>
      <c r="B361" s="553"/>
      <c r="C361" s="553"/>
      <c r="D361" s="553"/>
      <c r="E361" s="553"/>
      <c r="F361" s="553"/>
      <c r="G361" s="553"/>
      <c r="H361" s="553"/>
      <c r="I361" s="553"/>
      <c r="J361" s="553"/>
      <c r="K361" s="553"/>
      <c r="L361" s="553"/>
      <c r="M361" s="553"/>
      <c r="N361" s="553"/>
      <c r="O361" s="558"/>
      <c r="P361" s="549" t="s">
        <v>70</v>
      </c>
      <c r="Q361" s="550"/>
      <c r="R361" s="550"/>
      <c r="S361" s="550"/>
      <c r="T361" s="550"/>
      <c r="U361" s="550"/>
      <c r="V361" s="551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hidden="1" customHeight="1" x14ac:dyDescent="0.25">
      <c r="A362" s="552" t="s">
        <v>165</v>
      </c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53"/>
      <c r="P362" s="553"/>
      <c r="Q362" s="553"/>
      <c r="R362" s="553"/>
      <c r="S362" s="553"/>
      <c r="T362" s="553"/>
      <c r="U362" s="553"/>
      <c r="V362" s="553"/>
      <c r="W362" s="553"/>
      <c r="X362" s="553"/>
      <c r="Y362" s="553"/>
      <c r="Z362" s="553"/>
      <c r="AA362" s="539"/>
      <c r="AB362" s="539"/>
      <c r="AC362" s="539"/>
    </row>
    <row r="363" spans="1:68" ht="16.5" hidden="1" customHeight="1" x14ac:dyDescent="0.25">
      <c r="A363" s="54" t="s">
        <v>573</v>
      </c>
      <c r="B363" s="54" t="s">
        <v>574</v>
      </c>
      <c r="C363" s="31">
        <v>4301060524</v>
      </c>
      <c r="D363" s="554">
        <v>4607091384673</v>
      </c>
      <c r="E363" s="555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559" t="s">
        <v>575</v>
      </c>
      <c r="Q363" s="560"/>
      <c r="R363" s="560"/>
      <c r="S363" s="560"/>
      <c r="T363" s="561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557"/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8"/>
      <c r="P364" s="549" t="s">
        <v>70</v>
      </c>
      <c r="Q364" s="550"/>
      <c r="R364" s="550"/>
      <c r="S364" s="550"/>
      <c r="T364" s="550"/>
      <c r="U364" s="550"/>
      <c r="V364" s="551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hidden="1" x14ac:dyDescent="0.2">
      <c r="A365" s="553"/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8"/>
      <c r="P365" s="549" t="s">
        <v>70</v>
      </c>
      <c r="Q365" s="550"/>
      <c r="R365" s="550"/>
      <c r="S365" s="550"/>
      <c r="T365" s="550"/>
      <c r="U365" s="550"/>
      <c r="V365" s="551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hidden="1" customHeight="1" x14ac:dyDescent="0.25">
      <c r="A366" s="556" t="s">
        <v>577</v>
      </c>
      <c r="B366" s="553"/>
      <c r="C366" s="553"/>
      <c r="D366" s="553"/>
      <c r="E366" s="553"/>
      <c r="F366" s="553"/>
      <c r="G366" s="553"/>
      <c r="H366" s="553"/>
      <c r="I366" s="553"/>
      <c r="J366" s="553"/>
      <c r="K366" s="553"/>
      <c r="L366" s="553"/>
      <c r="M366" s="553"/>
      <c r="N366" s="553"/>
      <c r="O366" s="553"/>
      <c r="P366" s="553"/>
      <c r="Q366" s="553"/>
      <c r="R366" s="553"/>
      <c r="S366" s="553"/>
      <c r="T366" s="553"/>
      <c r="U366" s="553"/>
      <c r="V366" s="553"/>
      <c r="W366" s="553"/>
      <c r="X366" s="553"/>
      <c r="Y366" s="553"/>
      <c r="Z366" s="553"/>
      <c r="AA366" s="538"/>
      <c r="AB366" s="538"/>
      <c r="AC366" s="538"/>
    </row>
    <row r="367" spans="1:68" ht="14.25" hidden="1" customHeight="1" x14ac:dyDescent="0.25">
      <c r="A367" s="552" t="s">
        <v>103</v>
      </c>
      <c r="B367" s="553"/>
      <c r="C367" s="553"/>
      <c r="D367" s="553"/>
      <c r="E367" s="553"/>
      <c r="F367" s="553"/>
      <c r="G367" s="553"/>
      <c r="H367" s="553"/>
      <c r="I367" s="553"/>
      <c r="J367" s="553"/>
      <c r="K367" s="553"/>
      <c r="L367" s="553"/>
      <c r="M367" s="553"/>
      <c r="N367" s="553"/>
      <c r="O367" s="553"/>
      <c r="P367" s="553"/>
      <c r="Q367" s="553"/>
      <c r="R367" s="553"/>
      <c r="S367" s="553"/>
      <c r="T367" s="553"/>
      <c r="U367" s="553"/>
      <c r="V367" s="553"/>
      <c r="W367" s="553"/>
      <c r="X367" s="553"/>
      <c r="Y367" s="553"/>
      <c r="Z367" s="553"/>
      <c r="AA367" s="539"/>
      <c r="AB367" s="539"/>
      <c r="AC367" s="539"/>
    </row>
    <row r="368" spans="1:68" ht="37.5" hidden="1" customHeight="1" x14ac:dyDescent="0.25">
      <c r="A368" s="54" t="s">
        <v>578</v>
      </c>
      <c r="B368" s="54" t="s">
        <v>579</v>
      </c>
      <c r="C368" s="31">
        <v>4301011873</v>
      </c>
      <c r="D368" s="554">
        <v>4680115881907</v>
      </c>
      <c r="E368" s="555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57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60"/>
      <c r="R368" s="560"/>
      <c r="S368" s="560"/>
      <c r="T368" s="561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4301011875</v>
      </c>
      <c r="D369" s="554">
        <v>4680115884885</v>
      </c>
      <c r="E369" s="555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61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60"/>
      <c r="R369" s="560"/>
      <c r="S369" s="560"/>
      <c r="T369" s="561"/>
      <c r="U369" s="34"/>
      <c r="V369" s="34"/>
      <c r="W369" s="35" t="s">
        <v>68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4301011871</v>
      </c>
      <c r="D370" s="554">
        <v>4680115884908</v>
      </c>
      <c r="E370" s="555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58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60"/>
      <c r="R370" s="560"/>
      <c r="S370" s="560"/>
      <c r="T370" s="561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57"/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8"/>
      <c r="P371" s="549" t="s">
        <v>70</v>
      </c>
      <c r="Q371" s="550"/>
      <c r="R371" s="550"/>
      <c r="S371" s="550"/>
      <c r="T371" s="550"/>
      <c r="U371" s="550"/>
      <c r="V371" s="551"/>
      <c r="W371" s="37" t="s">
        <v>71</v>
      </c>
      <c r="X371" s="545">
        <f>IFERROR(X368/H368,"0")+IFERROR(X369/H369,"0")+IFERROR(X370/H370,"0")</f>
        <v>0</v>
      </c>
      <c r="Y371" s="545">
        <f>IFERROR(Y368/H368,"0")+IFERROR(Y369/H369,"0")+IFERROR(Y370/H370,"0")</f>
        <v>0</v>
      </c>
      <c r="Z371" s="545">
        <f>IFERROR(IF(Z368="",0,Z368),"0")+IFERROR(IF(Z369="",0,Z369),"0")+IFERROR(IF(Z370="",0,Z370),"0")</f>
        <v>0</v>
      </c>
      <c r="AA371" s="546"/>
      <c r="AB371" s="546"/>
      <c r="AC371" s="546"/>
    </row>
    <row r="372" spans="1:68" hidden="1" x14ac:dyDescent="0.2">
      <c r="A372" s="553"/>
      <c r="B372" s="553"/>
      <c r="C372" s="553"/>
      <c r="D372" s="553"/>
      <c r="E372" s="553"/>
      <c r="F372" s="553"/>
      <c r="G372" s="553"/>
      <c r="H372" s="553"/>
      <c r="I372" s="553"/>
      <c r="J372" s="553"/>
      <c r="K372" s="553"/>
      <c r="L372" s="553"/>
      <c r="M372" s="553"/>
      <c r="N372" s="553"/>
      <c r="O372" s="558"/>
      <c r="P372" s="549" t="s">
        <v>70</v>
      </c>
      <c r="Q372" s="550"/>
      <c r="R372" s="550"/>
      <c r="S372" s="550"/>
      <c r="T372" s="550"/>
      <c r="U372" s="550"/>
      <c r="V372" s="551"/>
      <c r="W372" s="37" t="s">
        <v>68</v>
      </c>
      <c r="X372" s="545">
        <f>IFERROR(SUM(X368:X370),"0")</f>
        <v>0</v>
      </c>
      <c r="Y372" s="545">
        <f>IFERROR(SUM(Y368:Y370),"0")</f>
        <v>0</v>
      </c>
      <c r="Z372" s="37"/>
      <c r="AA372" s="546"/>
      <c r="AB372" s="546"/>
      <c r="AC372" s="546"/>
    </row>
    <row r="373" spans="1:68" ht="14.25" hidden="1" customHeight="1" x14ac:dyDescent="0.25">
      <c r="A373" s="552" t="s">
        <v>63</v>
      </c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53"/>
      <c r="P373" s="553"/>
      <c r="Q373" s="553"/>
      <c r="R373" s="553"/>
      <c r="S373" s="553"/>
      <c r="T373" s="553"/>
      <c r="U373" s="553"/>
      <c r="V373" s="553"/>
      <c r="W373" s="553"/>
      <c r="X373" s="553"/>
      <c r="Y373" s="553"/>
      <c r="Z373" s="553"/>
      <c r="AA373" s="539"/>
      <c r="AB373" s="539"/>
      <c r="AC373" s="539"/>
    </row>
    <row r="374" spans="1:68" ht="27" hidden="1" customHeight="1" x14ac:dyDescent="0.25">
      <c r="A374" s="54" t="s">
        <v>586</v>
      </c>
      <c r="B374" s="54" t="s">
        <v>587</v>
      </c>
      <c r="C374" s="31">
        <v>4301031303</v>
      </c>
      <c r="D374" s="554">
        <v>4607091384802</v>
      </c>
      <c r="E374" s="555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3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60"/>
      <c r="R374" s="560"/>
      <c r="S374" s="560"/>
      <c r="T374" s="561"/>
      <c r="U374" s="34"/>
      <c r="V374" s="34"/>
      <c r="W374" s="35" t="s">
        <v>68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57"/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8"/>
      <c r="P375" s="549" t="s">
        <v>70</v>
      </c>
      <c r="Q375" s="550"/>
      <c r="R375" s="550"/>
      <c r="S375" s="550"/>
      <c r="T375" s="550"/>
      <c r="U375" s="550"/>
      <c r="V375" s="551"/>
      <c r="W375" s="37" t="s">
        <v>71</v>
      </c>
      <c r="X375" s="545">
        <f>IFERROR(X374/H374,"0")</f>
        <v>0</v>
      </c>
      <c r="Y375" s="545">
        <f>IFERROR(Y374/H374,"0")</f>
        <v>0</v>
      </c>
      <c r="Z375" s="545">
        <f>IFERROR(IF(Z374="",0,Z374),"0")</f>
        <v>0</v>
      </c>
      <c r="AA375" s="546"/>
      <c r="AB375" s="546"/>
      <c r="AC375" s="546"/>
    </row>
    <row r="376" spans="1:68" hidden="1" x14ac:dyDescent="0.2">
      <c r="A376" s="553"/>
      <c r="B376" s="553"/>
      <c r="C376" s="553"/>
      <c r="D376" s="553"/>
      <c r="E376" s="553"/>
      <c r="F376" s="553"/>
      <c r="G376" s="553"/>
      <c r="H376" s="553"/>
      <c r="I376" s="553"/>
      <c r="J376" s="553"/>
      <c r="K376" s="553"/>
      <c r="L376" s="553"/>
      <c r="M376" s="553"/>
      <c r="N376" s="553"/>
      <c r="O376" s="558"/>
      <c r="P376" s="549" t="s">
        <v>70</v>
      </c>
      <c r="Q376" s="550"/>
      <c r="R376" s="550"/>
      <c r="S376" s="550"/>
      <c r="T376" s="550"/>
      <c r="U376" s="550"/>
      <c r="V376" s="551"/>
      <c r="W376" s="37" t="s">
        <v>68</v>
      </c>
      <c r="X376" s="545">
        <f>IFERROR(SUM(X374:X374),"0")</f>
        <v>0</v>
      </c>
      <c r="Y376" s="545">
        <f>IFERROR(SUM(Y374:Y374),"0")</f>
        <v>0</v>
      </c>
      <c r="Z376" s="37"/>
      <c r="AA376" s="546"/>
      <c r="AB376" s="546"/>
      <c r="AC376" s="546"/>
    </row>
    <row r="377" spans="1:68" ht="14.25" hidden="1" customHeight="1" x14ac:dyDescent="0.25">
      <c r="A377" s="552" t="s">
        <v>72</v>
      </c>
      <c r="B377" s="553"/>
      <c r="C377" s="553"/>
      <c r="D377" s="553"/>
      <c r="E377" s="553"/>
      <c r="F377" s="553"/>
      <c r="G377" s="553"/>
      <c r="H377" s="553"/>
      <c r="I377" s="553"/>
      <c r="J377" s="553"/>
      <c r="K377" s="553"/>
      <c r="L377" s="553"/>
      <c r="M377" s="553"/>
      <c r="N377" s="553"/>
      <c r="O377" s="553"/>
      <c r="P377" s="553"/>
      <c r="Q377" s="553"/>
      <c r="R377" s="553"/>
      <c r="S377" s="553"/>
      <c r="T377" s="553"/>
      <c r="U377" s="553"/>
      <c r="V377" s="553"/>
      <c r="W377" s="553"/>
      <c r="X377" s="553"/>
      <c r="Y377" s="553"/>
      <c r="Z377" s="553"/>
      <c r="AA377" s="539"/>
      <c r="AB377" s="539"/>
      <c r="AC377" s="539"/>
    </row>
    <row r="378" spans="1:68" ht="27" hidden="1" customHeight="1" x14ac:dyDescent="0.25">
      <c r="A378" s="54" t="s">
        <v>589</v>
      </c>
      <c r="B378" s="54" t="s">
        <v>590</v>
      </c>
      <c r="C378" s="31">
        <v>4301051899</v>
      </c>
      <c r="D378" s="554">
        <v>4607091384246</v>
      </c>
      <c r="E378" s="555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7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60"/>
      <c r="R378" s="560"/>
      <c r="S378" s="560"/>
      <c r="T378" s="561"/>
      <c r="U378" s="34"/>
      <c r="V378" s="34"/>
      <c r="W378" s="35" t="s">
        <v>68</v>
      </c>
      <c r="X378" s="543">
        <v>0</v>
      </c>
      <c r="Y378" s="544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hidden="1" customHeight="1" x14ac:dyDescent="0.25">
      <c r="A379" s="54" t="s">
        <v>592</v>
      </c>
      <c r="B379" s="54" t="s">
        <v>593</v>
      </c>
      <c r="C379" s="31">
        <v>4301051660</v>
      </c>
      <c r="D379" s="554">
        <v>4607091384253</v>
      </c>
      <c r="E379" s="555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8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60"/>
      <c r="R379" s="560"/>
      <c r="S379" s="560"/>
      <c r="T379" s="561"/>
      <c r="U379" s="34"/>
      <c r="V379" s="34"/>
      <c r="W379" s="35" t="s">
        <v>68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idden="1" x14ac:dyDescent="0.2">
      <c r="A380" s="557"/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8"/>
      <c r="P380" s="549" t="s">
        <v>70</v>
      </c>
      <c r="Q380" s="550"/>
      <c r="R380" s="550"/>
      <c r="S380" s="550"/>
      <c r="T380" s="550"/>
      <c r="U380" s="550"/>
      <c r="V380" s="551"/>
      <c r="W380" s="37" t="s">
        <v>71</v>
      </c>
      <c r="X380" s="545">
        <f>IFERROR(X378/H378,"0")+IFERROR(X379/H379,"0")</f>
        <v>0</v>
      </c>
      <c r="Y380" s="545">
        <f>IFERROR(Y378/H378,"0")+IFERROR(Y379/H379,"0")</f>
        <v>0</v>
      </c>
      <c r="Z380" s="545">
        <f>IFERROR(IF(Z378="",0,Z378),"0")+IFERROR(IF(Z379="",0,Z379),"0")</f>
        <v>0</v>
      </c>
      <c r="AA380" s="546"/>
      <c r="AB380" s="546"/>
      <c r="AC380" s="546"/>
    </row>
    <row r="381" spans="1:68" hidden="1" x14ac:dyDescent="0.2">
      <c r="A381" s="553"/>
      <c r="B381" s="553"/>
      <c r="C381" s="553"/>
      <c r="D381" s="553"/>
      <c r="E381" s="553"/>
      <c r="F381" s="553"/>
      <c r="G381" s="553"/>
      <c r="H381" s="553"/>
      <c r="I381" s="553"/>
      <c r="J381" s="553"/>
      <c r="K381" s="553"/>
      <c r="L381" s="553"/>
      <c r="M381" s="553"/>
      <c r="N381" s="553"/>
      <c r="O381" s="558"/>
      <c r="P381" s="549" t="s">
        <v>70</v>
      </c>
      <c r="Q381" s="550"/>
      <c r="R381" s="550"/>
      <c r="S381" s="550"/>
      <c r="T381" s="550"/>
      <c r="U381" s="550"/>
      <c r="V381" s="551"/>
      <c r="W381" s="37" t="s">
        <v>68</v>
      </c>
      <c r="X381" s="545">
        <f>IFERROR(SUM(X378:X379),"0")</f>
        <v>0</v>
      </c>
      <c r="Y381" s="545">
        <f>IFERROR(SUM(Y378:Y379),"0")</f>
        <v>0</v>
      </c>
      <c r="Z381" s="37"/>
      <c r="AA381" s="546"/>
      <c r="AB381" s="546"/>
      <c r="AC381" s="546"/>
    </row>
    <row r="382" spans="1:68" ht="14.25" hidden="1" customHeight="1" x14ac:dyDescent="0.25">
      <c r="A382" s="552" t="s">
        <v>165</v>
      </c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53"/>
      <c r="P382" s="553"/>
      <c r="Q382" s="553"/>
      <c r="R382" s="553"/>
      <c r="S382" s="553"/>
      <c r="T382" s="553"/>
      <c r="U382" s="553"/>
      <c r="V382" s="553"/>
      <c r="W382" s="553"/>
      <c r="X382" s="553"/>
      <c r="Y382" s="553"/>
      <c r="Z382" s="553"/>
      <c r="AA382" s="539"/>
      <c r="AB382" s="539"/>
      <c r="AC382" s="539"/>
    </row>
    <row r="383" spans="1:68" ht="27" hidden="1" customHeight="1" x14ac:dyDescent="0.25">
      <c r="A383" s="54" t="s">
        <v>594</v>
      </c>
      <c r="B383" s="54" t="s">
        <v>595</v>
      </c>
      <c r="C383" s="31">
        <v>4301060441</v>
      </c>
      <c r="D383" s="554">
        <v>4607091389357</v>
      </c>
      <c r="E383" s="555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57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60"/>
      <c r="R383" s="560"/>
      <c r="S383" s="560"/>
      <c r="T383" s="561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57"/>
      <c r="B384" s="553"/>
      <c r="C384" s="553"/>
      <c r="D384" s="553"/>
      <c r="E384" s="553"/>
      <c r="F384" s="553"/>
      <c r="G384" s="553"/>
      <c r="H384" s="553"/>
      <c r="I384" s="553"/>
      <c r="J384" s="553"/>
      <c r="K384" s="553"/>
      <c r="L384" s="553"/>
      <c r="M384" s="553"/>
      <c r="N384" s="553"/>
      <c r="O384" s="558"/>
      <c r="P384" s="549" t="s">
        <v>70</v>
      </c>
      <c r="Q384" s="550"/>
      <c r="R384" s="550"/>
      <c r="S384" s="550"/>
      <c r="T384" s="550"/>
      <c r="U384" s="550"/>
      <c r="V384" s="551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hidden="1" x14ac:dyDescent="0.2">
      <c r="A385" s="553"/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8"/>
      <c r="P385" s="549" t="s">
        <v>70</v>
      </c>
      <c r="Q385" s="550"/>
      <c r="R385" s="550"/>
      <c r="S385" s="550"/>
      <c r="T385" s="550"/>
      <c r="U385" s="550"/>
      <c r="V385" s="551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hidden="1" customHeight="1" x14ac:dyDescent="0.2">
      <c r="A386" s="567" t="s">
        <v>597</v>
      </c>
      <c r="B386" s="568"/>
      <c r="C386" s="568"/>
      <c r="D386" s="568"/>
      <c r="E386" s="568"/>
      <c r="F386" s="568"/>
      <c r="G386" s="568"/>
      <c r="H386" s="568"/>
      <c r="I386" s="568"/>
      <c r="J386" s="568"/>
      <c r="K386" s="568"/>
      <c r="L386" s="568"/>
      <c r="M386" s="568"/>
      <c r="N386" s="568"/>
      <c r="O386" s="568"/>
      <c r="P386" s="568"/>
      <c r="Q386" s="568"/>
      <c r="R386" s="568"/>
      <c r="S386" s="568"/>
      <c r="T386" s="568"/>
      <c r="U386" s="568"/>
      <c r="V386" s="568"/>
      <c r="W386" s="568"/>
      <c r="X386" s="568"/>
      <c r="Y386" s="568"/>
      <c r="Z386" s="568"/>
      <c r="AA386" s="48"/>
      <c r="AB386" s="48"/>
      <c r="AC386" s="48"/>
    </row>
    <row r="387" spans="1:68" ht="16.5" hidden="1" customHeight="1" x14ac:dyDescent="0.25">
      <c r="A387" s="556" t="s">
        <v>598</v>
      </c>
      <c r="B387" s="553"/>
      <c r="C387" s="553"/>
      <c r="D387" s="553"/>
      <c r="E387" s="553"/>
      <c r="F387" s="553"/>
      <c r="G387" s="553"/>
      <c r="H387" s="553"/>
      <c r="I387" s="553"/>
      <c r="J387" s="553"/>
      <c r="K387" s="553"/>
      <c r="L387" s="553"/>
      <c r="M387" s="553"/>
      <c r="N387" s="553"/>
      <c r="O387" s="553"/>
      <c r="P387" s="553"/>
      <c r="Q387" s="553"/>
      <c r="R387" s="553"/>
      <c r="S387" s="553"/>
      <c r="T387" s="553"/>
      <c r="U387" s="553"/>
      <c r="V387" s="553"/>
      <c r="W387" s="553"/>
      <c r="X387" s="553"/>
      <c r="Y387" s="553"/>
      <c r="Z387" s="553"/>
      <c r="AA387" s="538"/>
      <c r="AB387" s="538"/>
      <c r="AC387" s="538"/>
    </row>
    <row r="388" spans="1:68" ht="14.25" hidden="1" customHeight="1" x14ac:dyDescent="0.25">
      <c r="A388" s="552" t="s">
        <v>63</v>
      </c>
      <c r="B388" s="553"/>
      <c r="C388" s="553"/>
      <c r="D388" s="553"/>
      <c r="E388" s="553"/>
      <c r="F388" s="553"/>
      <c r="G388" s="553"/>
      <c r="H388" s="553"/>
      <c r="I388" s="553"/>
      <c r="J388" s="553"/>
      <c r="K388" s="553"/>
      <c r="L388" s="553"/>
      <c r="M388" s="553"/>
      <c r="N388" s="553"/>
      <c r="O388" s="553"/>
      <c r="P388" s="553"/>
      <c r="Q388" s="553"/>
      <c r="R388" s="553"/>
      <c r="S388" s="553"/>
      <c r="T388" s="553"/>
      <c r="U388" s="553"/>
      <c r="V388" s="553"/>
      <c r="W388" s="553"/>
      <c r="X388" s="553"/>
      <c r="Y388" s="553"/>
      <c r="Z388" s="553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4">
        <v>4680115886100</v>
      </c>
      <c r="E389" s="555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849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60"/>
      <c r="R389" s="560"/>
      <c r="S389" s="560"/>
      <c r="T389" s="561"/>
      <c r="U389" s="34"/>
      <c r="V389" s="34"/>
      <c r="W389" s="35" t="s">
        <v>68</v>
      </c>
      <c r="X389" s="543">
        <v>10</v>
      </c>
      <c r="Y389" s="544">
        <f t="shared" ref="Y389:Y397" si="48">IFERROR(IF(X389="",0,CEILING((X389/$H389),1)*$H389),"")</f>
        <v>10.8</v>
      </c>
      <c r="Z389" s="36">
        <f>IFERROR(IF(Y389=0,"",ROUNDUP(Y389/H389,0)*0.00902),"")</f>
        <v>1.804E-2</v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10.388888888888889</v>
      </c>
      <c r="BN389" s="64">
        <f t="shared" ref="BN389:BN397" si="50">IFERROR(Y389*I389/H389,"0")</f>
        <v>11.22</v>
      </c>
      <c r="BO389" s="64">
        <f t="shared" ref="BO389:BO397" si="51">IFERROR(1/J389*(X389/H389),"0")</f>
        <v>1.4029180695847361E-2</v>
      </c>
      <c r="BP389" s="64">
        <f t="shared" ref="BP389:BP397" si="52">IFERROR(1/J389*(Y389/H389),"0")</f>
        <v>1.5151515151515152E-2</v>
      </c>
    </row>
    <row r="390" spans="1:68" ht="27" hidden="1" customHeight="1" x14ac:dyDescent="0.25">
      <c r="A390" s="54" t="s">
        <v>602</v>
      </c>
      <c r="B390" s="54" t="s">
        <v>603</v>
      </c>
      <c r="C390" s="31">
        <v>4301031406</v>
      </c>
      <c r="D390" s="554">
        <v>4680115886117</v>
      </c>
      <c r="E390" s="555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699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0"/>
      <c r="R390" s="560"/>
      <c r="S390" s="560"/>
      <c r="T390" s="561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hidden="1" customHeight="1" x14ac:dyDescent="0.25">
      <c r="A391" s="54" t="s">
        <v>602</v>
      </c>
      <c r="B391" s="54" t="s">
        <v>605</v>
      </c>
      <c r="C391" s="31">
        <v>4301031382</v>
      </c>
      <c r="D391" s="554">
        <v>4680115886117</v>
      </c>
      <c r="E391" s="555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0"/>
      <c r="R391" s="560"/>
      <c r="S391" s="560"/>
      <c r="T391" s="561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4301031402</v>
      </c>
      <c r="D392" s="554">
        <v>4680115886124</v>
      </c>
      <c r="E392" s="555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83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60"/>
      <c r="R392" s="560"/>
      <c r="S392" s="560"/>
      <c r="T392" s="561"/>
      <c r="U392" s="34"/>
      <c r="V392" s="34"/>
      <c r="W392" s="35" t="s">
        <v>68</v>
      </c>
      <c r="X392" s="543">
        <v>0</v>
      </c>
      <c r="Y392" s="544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hidden="1" customHeight="1" x14ac:dyDescent="0.25">
      <c r="A393" s="54" t="s">
        <v>609</v>
      </c>
      <c r="B393" s="54" t="s">
        <v>610</v>
      </c>
      <c r="C393" s="31">
        <v>4301031366</v>
      </c>
      <c r="D393" s="554">
        <v>4680115883147</v>
      </c>
      <c r="E393" s="555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69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60"/>
      <c r="R393" s="560"/>
      <c r="S393" s="560"/>
      <c r="T393" s="561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4">
        <v>4607091389524</v>
      </c>
      <c r="E394" s="555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4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0"/>
      <c r="R394" s="560"/>
      <c r="S394" s="560"/>
      <c r="T394" s="561"/>
      <c r="U394" s="34"/>
      <c r="V394" s="34"/>
      <c r="W394" s="35" t="s">
        <v>68</v>
      </c>
      <c r="X394" s="543">
        <v>2.1</v>
      </c>
      <c r="Y394" s="544">
        <f t="shared" si="48"/>
        <v>2.1</v>
      </c>
      <c r="Z394" s="36">
        <f>IFERROR(IF(Y394=0,"",ROUNDUP(Y394/H394,0)*0.00502),"")</f>
        <v>5.0200000000000002E-3</v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2.23</v>
      </c>
      <c r="BN394" s="64">
        <f t="shared" si="50"/>
        <v>2.23</v>
      </c>
      <c r="BO394" s="64">
        <f t="shared" si="51"/>
        <v>4.2735042735042739E-3</v>
      </c>
      <c r="BP394" s="64">
        <f t="shared" si="52"/>
        <v>4.2735042735042739E-3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4301031364</v>
      </c>
      <c r="D395" s="554">
        <v>4680115883161</v>
      </c>
      <c r="E395" s="555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68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0"/>
      <c r="R395" s="560"/>
      <c r="S395" s="560"/>
      <c r="T395" s="561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4">
        <v>4607091389531</v>
      </c>
      <c r="E396" s="555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6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0"/>
      <c r="R396" s="560"/>
      <c r="S396" s="560"/>
      <c r="T396" s="561"/>
      <c r="U396" s="34"/>
      <c r="V396" s="34"/>
      <c r="W396" s="35" t="s">
        <v>68</v>
      </c>
      <c r="X396" s="543">
        <v>4.1999999999999993</v>
      </c>
      <c r="Y396" s="544">
        <f t="shared" si="48"/>
        <v>4.2</v>
      </c>
      <c r="Z396" s="36">
        <f>IFERROR(IF(Y396=0,"",ROUNDUP(Y396/H396,0)*0.00502),"")</f>
        <v>1.004E-2</v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4.4599999999999991</v>
      </c>
      <c r="BN396" s="64">
        <f t="shared" si="50"/>
        <v>4.46</v>
      </c>
      <c r="BO396" s="64">
        <f t="shared" si="51"/>
        <v>8.5470085470085461E-3</v>
      </c>
      <c r="BP396" s="64">
        <f t="shared" si="52"/>
        <v>8.5470085470085479E-3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4">
        <v>4607091384345</v>
      </c>
      <c r="E397" s="555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0"/>
      <c r="R397" s="560"/>
      <c r="S397" s="560"/>
      <c r="T397" s="561"/>
      <c r="U397" s="34"/>
      <c r="V397" s="34"/>
      <c r="W397" s="35" t="s">
        <v>68</v>
      </c>
      <c r="X397" s="543">
        <v>6.3</v>
      </c>
      <c r="Y397" s="544">
        <f t="shared" si="48"/>
        <v>6.3000000000000007</v>
      </c>
      <c r="Z397" s="36">
        <f>IFERROR(IF(Y397=0,"",ROUNDUP(Y397/H397,0)*0.00502),"")</f>
        <v>1.506E-2</v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6.6899999999999995</v>
      </c>
      <c r="BN397" s="64">
        <f t="shared" si="50"/>
        <v>6.69</v>
      </c>
      <c r="BO397" s="64">
        <f t="shared" si="51"/>
        <v>1.2820512820512822E-2</v>
      </c>
      <c r="BP397" s="64">
        <f t="shared" si="52"/>
        <v>1.2820512820512822E-2</v>
      </c>
    </row>
    <row r="398" spans="1:68" x14ac:dyDescent="0.2">
      <c r="A398" s="557"/>
      <c r="B398" s="553"/>
      <c r="C398" s="553"/>
      <c r="D398" s="553"/>
      <c r="E398" s="553"/>
      <c r="F398" s="553"/>
      <c r="G398" s="553"/>
      <c r="H398" s="553"/>
      <c r="I398" s="553"/>
      <c r="J398" s="553"/>
      <c r="K398" s="553"/>
      <c r="L398" s="553"/>
      <c r="M398" s="553"/>
      <c r="N398" s="553"/>
      <c r="O398" s="558"/>
      <c r="P398" s="549" t="s">
        <v>70</v>
      </c>
      <c r="Q398" s="550"/>
      <c r="R398" s="550"/>
      <c r="S398" s="550"/>
      <c r="T398" s="550"/>
      <c r="U398" s="550"/>
      <c r="V398" s="551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7.8518518518518512</v>
      </c>
      <c r="Y398" s="545">
        <f>IFERROR(Y389/H389,"0")+IFERROR(Y390/H390,"0")+IFERROR(Y391/H391,"0")+IFERROR(Y392/H392,"0")+IFERROR(Y393/H393,"0")+IFERROR(Y394/H394,"0")+IFERROR(Y395/H395,"0")+IFERROR(Y396/H396,"0")+IFERROR(Y397/H397,"0")</f>
        <v>8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4.8160000000000008E-2</v>
      </c>
      <c r="AA398" s="546"/>
      <c r="AB398" s="546"/>
      <c r="AC398" s="546"/>
    </row>
    <row r="399" spans="1:68" x14ac:dyDescent="0.2">
      <c r="A399" s="553"/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8"/>
      <c r="P399" s="549" t="s">
        <v>70</v>
      </c>
      <c r="Q399" s="550"/>
      <c r="R399" s="550"/>
      <c r="S399" s="550"/>
      <c r="T399" s="550"/>
      <c r="U399" s="550"/>
      <c r="V399" s="551"/>
      <c r="W399" s="37" t="s">
        <v>68</v>
      </c>
      <c r="X399" s="545">
        <f>IFERROR(SUM(X389:X397),"0")</f>
        <v>22.599999999999998</v>
      </c>
      <c r="Y399" s="545">
        <f>IFERROR(SUM(Y389:Y397),"0")</f>
        <v>23.400000000000002</v>
      </c>
      <c r="Z399" s="37"/>
      <c r="AA399" s="546"/>
      <c r="AB399" s="546"/>
      <c r="AC399" s="546"/>
    </row>
    <row r="400" spans="1:68" ht="14.25" hidden="1" customHeight="1" x14ac:dyDescent="0.25">
      <c r="A400" s="552" t="s">
        <v>72</v>
      </c>
      <c r="B400" s="553"/>
      <c r="C400" s="553"/>
      <c r="D400" s="553"/>
      <c r="E400" s="553"/>
      <c r="F400" s="553"/>
      <c r="G400" s="553"/>
      <c r="H400" s="553"/>
      <c r="I400" s="553"/>
      <c r="J400" s="553"/>
      <c r="K400" s="553"/>
      <c r="L400" s="553"/>
      <c r="M400" s="553"/>
      <c r="N400" s="553"/>
      <c r="O400" s="553"/>
      <c r="P400" s="553"/>
      <c r="Q400" s="553"/>
      <c r="R400" s="553"/>
      <c r="S400" s="553"/>
      <c r="T400" s="553"/>
      <c r="U400" s="553"/>
      <c r="V400" s="553"/>
      <c r="W400" s="553"/>
      <c r="X400" s="553"/>
      <c r="Y400" s="553"/>
      <c r="Z400" s="553"/>
      <c r="AA400" s="539"/>
      <c r="AB400" s="539"/>
      <c r="AC400" s="539"/>
    </row>
    <row r="401" spans="1:68" ht="27" hidden="1" customHeight="1" x14ac:dyDescent="0.25">
      <c r="A401" s="54" t="s">
        <v>622</v>
      </c>
      <c r="B401" s="54" t="s">
        <v>623</v>
      </c>
      <c r="C401" s="31">
        <v>4301051284</v>
      </c>
      <c r="D401" s="554">
        <v>4607091384352</v>
      </c>
      <c r="E401" s="555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8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0"/>
      <c r="R401" s="560"/>
      <c r="S401" s="560"/>
      <c r="T401" s="561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625</v>
      </c>
      <c r="B402" s="54" t="s">
        <v>626</v>
      </c>
      <c r="C402" s="31">
        <v>4301051431</v>
      </c>
      <c r="D402" s="554">
        <v>4607091389654</v>
      </c>
      <c r="E402" s="555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7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0"/>
      <c r="R402" s="560"/>
      <c r="S402" s="560"/>
      <c r="T402" s="561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57"/>
      <c r="B403" s="553"/>
      <c r="C403" s="553"/>
      <c r="D403" s="553"/>
      <c r="E403" s="553"/>
      <c r="F403" s="553"/>
      <c r="G403" s="553"/>
      <c r="H403" s="553"/>
      <c r="I403" s="553"/>
      <c r="J403" s="553"/>
      <c r="K403" s="553"/>
      <c r="L403" s="553"/>
      <c r="M403" s="553"/>
      <c r="N403" s="553"/>
      <c r="O403" s="558"/>
      <c r="P403" s="549" t="s">
        <v>70</v>
      </c>
      <c r="Q403" s="550"/>
      <c r="R403" s="550"/>
      <c r="S403" s="550"/>
      <c r="T403" s="550"/>
      <c r="U403" s="550"/>
      <c r="V403" s="551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hidden="1" x14ac:dyDescent="0.2">
      <c r="A404" s="553"/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8"/>
      <c r="P404" s="549" t="s">
        <v>70</v>
      </c>
      <c r="Q404" s="550"/>
      <c r="R404" s="550"/>
      <c r="S404" s="550"/>
      <c r="T404" s="550"/>
      <c r="U404" s="550"/>
      <c r="V404" s="551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hidden="1" customHeight="1" x14ac:dyDescent="0.25">
      <c r="A405" s="556" t="s">
        <v>628</v>
      </c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3"/>
      <c r="P405" s="553"/>
      <c r="Q405" s="553"/>
      <c r="R405" s="553"/>
      <c r="S405" s="553"/>
      <c r="T405" s="553"/>
      <c r="U405" s="553"/>
      <c r="V405" s="553"/>
      <c r="W405" s="553"/>
      <c r="X405" s="553"/>
      <c r="Y405" s="553"/>
      <c r="Z405" s="553"/>
      <c r="AA405" s="538"/>
      <c r="AB405" s="538"/>
      <c r="AC405" s="538"/>
    </row>
    <row r="406" spans="1:68" ht="14.25" hidden="1" customHeight="1" x14ac:dyDescent="0.25">
      <c r="A406" s="552" t="s">
        <v>135</v>
      </c>
      <c r="B406" s="553"/>
      <c r="C406" s="553"/>
      <c r="D406" s="553"/>
      <c r="E406" s="553"/>
      <c r="F406" s="553"/>
      <c r="G406" s="553"/>
      <c r="H406" s="553"/>
      <c r="I406" s="553"/>
      <c r="J406" s="553"/>
      <c r="K406" s="553"/>
      <c r="L406" s="553"/>
      <c r="M406" s="553"/>
      <c r="N406" s="553"/>
      <c r="O406" s="553"/>
      <c r="P406" s="553"/>
      <c r="Q406" s="553"/>
      <c r="R406" s="553"/>
      <c r="S406" s="553"/>
      <c r="T406" s="553"/>
      <c r="U406" s="553"/>
      <c r="V406" s="553"/>
      <c r="W406" s="553"/>
      <c r="X406" s="553"/>
      <c r="Y406" s="553"/>
      <c r="Z406" s="553"/>
      <c r="AA406" s="539"/>
      <c r="AB406" s="539"/>
      <c r="AC406" s="539"/>
    </row>
    <row r="407" spans="1:68" ht="27" hidden="1" customHeight="1" x14ac:dyDescent="0.25">
      <c r="A407" s="54" t="s">
        <v>629</v>
      </c>
      <c r="B407" s="54" t="s">
        <v>630</v>
      </c>
      <c r="C407" s="31">
        <v>4301020319</v>
      </c>
      <c r="D407" s="554">
        <v>4680115885240</v>
      </c>
      <c r="E407" s="555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82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0"/>
      <c r="R407" s="560"/>
      <c r="S407" s="560"/>
      <c r="T407" s="561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57"/>
      <c r="B408" s="553"/>
      <c r="C408" s="553"/>
      <c r="D408" s="553"/>
      <c r="E408" s="553"/>
      <c r="F408" s="553"/>
      <c r="G408" s="553"/>
      <c r="H408" s="553"/>
      <c r="I408" s="553"/>
      <c r="J408" s="553"/>
      <c r="K408" s="553"/>
      <c r="L408" s="553"/>
      <c r="M408" s="553"/>
      <c r="N408" s="553"/>
      <c r="O408" s="558"/>
      <c r="P408" s="549" t="s">
        <v>70</v>
      </c>
      <c r="Q408" s="550"/>
      <c r="R408" s="550"/>
      <c r="S408" s="550"/>
      <c r="T408" s="550"/>
      <c r="U408" s="550"/>
      <c r="V408" s="551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hidden="1" x14ac:dyDescent="0.2">
      <c r="A409" s="553"/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8"/>
      <c r="P409" s="549" t="s">
        <v>70</v>
      </c>
      <c r="Q409" s="550"/>
      <c r="R409" s="550"/>
      <c r="S409" s="550"/>
      <c r="T409" s="550"/>
      <c r="U409" s="550"/>
      <c r="V409" s="551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hidden="1" customHeight="1" x14ac:dyDescent="0.25">
      <c r="A410" s="552" t="s">
        <v>63</v>
      </c>
      <c r="B410" s="553"/>
      <c r="C410" s="553"/>
      <c r="D410" s="553"/>
      <c r="E410" s="553"/>
      <c r="F410" s="553"/>
      <c r="G410" s="553"/>
      <c r="H410" s="553"/>
      <c r="I410" s="553"/>
      <c r="J410" s="553"/>
      <c r="K410" s="553"/>
      <c r="L410" s="553"/>
      <c r="M410" s="553"/>
      <c r="N410" s="553"/>
      <c r="O410" s="553"/>
      <c r="P410" s="553"/>
      <c r="Q410" s="553"/>
      <c r="R410" s="553"/>
      <c r="S410" s="553"/>
      <c r="T410" s="553"/>
      <c r="U410" s="553"/>
      <c r="V410" s="553"/>
      <c r="W410" s="553"/>
      <c r="X410" s="553"/>
      <c r="Y410" s="553"/>
      <c r="Z410" s="553"/>
      <c r="AA410" s="539"/>
      <c r="AB410" s="539"/>
      <c r="AC410" s="539"/>
    </row>
    <row r="411" spans="1:68" ht="27" hidden="1" customHeight="1" x14ac:dyDescent="0.25">
      <c r="A411" s="54" t="s">
        <v>632</v>
      </c>
      <c r="B411" s="54" t="s">
        <v>633</v>
      </c>
      <c r="C411" s="31">
        <v>4301031403</v>
      </c>
      <c r="D411" s="554">
        <v>4680115886094</v>
      </c>
      <c r="E411" s="555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7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0"/>
      <c r="R411" s="560"/>
      <c r="S411" s="560"/>
      <c r="T411" s="561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4301031363</v>
      </c>
      <c r="D412" s="554">
        <v>4607091389425</v>
      </c>
      <c r="E412" s="555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0"/>
      <c r="R412" s="560"/>
      <c r="S412" s="560"/>
      <c r="T412" s="561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4301031373</v>
      </c>
      <c r="D413" s="554">
        <v>4680115880771</v>
      </c>
      <c r="E413" s="555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81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0"/>
      <c r="R413" s="560"/>
      <c r="S413" s="560"/>
      <c r="T413" s="561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641</v>
      </c>
      <c r="B414" s="54" t="s">
        <v>642</v>
      </c>
      <c r="C414" s="31">
        <v>4301031359</v>
      </c>
      <c r="D414" s="554">
        <v>4607091389500</v>
      </c>
      <c r="E414" s="555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77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0"/>
      <c r="R414" s="560"/>
      <c r="S414" s="560"/>
      <c r="T414" s="561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57"/>
      <c r="B415" s="553"/>
      <c r="C415" s="553"/>
      <c r="D415" s="553"/>
      <c r="E415" s="553"/>
      <c r="F415" s="553"/>
      <c r="G415" s="553"/>
      <c r="H415" s="553"/>
      <c r="I415" s="553"/>
      <c r="J415" s="553"/>
      <c r="K415" s="553"/>
      <c r="L415" s="553"/>
      <c r="M415" s="553"/>
      <c r="N415" s="553"/>
      <c r="O415" s="558"/>
      <c r="P415" s="549" t="s">
        <v>70</v>
      </c>
      <c r="Q415" s="550"/>
      <c r="R415" s="550"/>
      <c r="S415" s="550"/>
      <c r="T415" s="550"/>
      <c r="U415" s="550"/>
      <c r="V415" s="551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hidden="1" x14ac:dyDescent="0.2">
      <c r="A416" s="553"/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8"/>
      <c r="P416" s="549" t="s">
        <v>70</v>
      </c>
      <c r="Q416" s="550"/>
      <c r="R416" s="550"/>
      <c r="S416" s="550"/>
      <c r="T416" s="550"/>
      <c r="U416" s="550"/>
      <c r="V416" s="551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hidden="1" customHeight="1" x14ac:dyDescent="0.25">
      <c r="A417" s="556" t="s">
        <v>643</v>
      </c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3"/>
      <c r="P417" s="553"/>
      <c r="Q417" s="553"/>
      <c r="R417" s="553"/>
      <c r="S417" s="553"/>
      <c r="T417" s="553"/>
      <c r="U417" s="553"/>
      <c r="V417" s="553"/>
      <c r="W417" s="553"/>
      <c r="X417" s="553"/>
      <c r="Y417" s="553"/>
      <c r="Z417" s="553"/>
      <c r="AA417" s="538"/>
      <c r="AB417" s="538"/>
      <c r="AC417" s="538"/>
    </row>
    <row r="418" spans="1:68" ht="14.25" hidden="1" customHeight="1" x14ac:dyDescent="0.25">
      <c r="A418" s="552" t="s">
        <v>63</v>
      </c>
      <c r="B418" s="553"/>
      <c r="C418" s="553"/>
      <c r="D418" s="553"/>
      <c r="E418" s="553"/>
      <c r="F418" s="553"/>
      <c r="G418" s="553"/>
      <c r="H418" s="553"/>
      <c r="I418" s="553"/>
      <c r="J418" s="553"/>
      <c r="K418" s="553"/>
      <c r="L418" s="553"/>
      <c r="M418" s="553"/>
      <c r="N418" s="553"/>
      <c r="O418" s="553"/>
      <c r="P418" s="553"/>
      <c r="Q418" s="553"/>
      <c r="R418" s="553"/>
      <c r="S418" s="553"/>
      <c r="T418" s="553"/>
      <c r="U418" s="553"/>
      <c r="V418" s="553"/>
      <c r="W418" s="553"/>
      <c r="X418" s="553"/>
      <c r="Y418" s="553"/>
      <c r="Z418" s="553"/>
      <c r="AA418" s="539"/>
      <c r="AB418" s="539"/>
      <c r="AC418" s="539"/>
    </row>
    <row r="419" spans="1:68" ht="27" hidden="1" customHeight="1" x14ac:dyDescent="0.25">
      <c r="A419" s="54" t="s">
        <v>644</v>
      </c>
      <c r="B419" s="54" t="s">
        <v>645</v>
      </c>
      <c r="C419" s="31">
        <v>4301031347</v>
      </c>
      <c r="D419" s="554">
        <v>4680115885110</v>
      </c>
      <c r="E419" s="555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6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0"/>
      <c r="R419" s="560"/>
      <c r="S419" s="560"/>
      <c r="T419" s="561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57"/>
      <c r="B420" s="553"/>
      <c r="C420" s="553"/>
      <c r="D420" s="553"/>
      <c r="E420" s="553"/>
      <c r="F420" s="553"/>
      <c r="G420" s="553"/>
      <c r="H420" s="553"/>
      <c r="I420" s="553"/>
      <c r="J420" s="553"/>
      <c r="K420" s="553"/>
      <c r="L420" s="553"/>
      <c r="M420" s="553"/>
      <c r="N420" s="553"/>
      <c r="O420" s="558"/>
      <c r="P420" s="549" t="s">
        <v>70</v>
      </c>
      <c r="Q420" s="550"/>
      <c r="R420" s="550"/>
      <c r="S420" s="550"/>
      <c r="T420" s="550"/>
      <c r="U420" s="550"/>
      <c r="V420" s="551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hidden="1" x14ac:dyDescent="0.2">
      <c r="A421" s="553"/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8"/>
      <c r="P421" s="549" t="s">
        <v>70</v>
      </c>
      <c r="Q421" s="550"/>
      <c r="R421" s="550"/>
      <c r="S421" s="550"/>
      <c r="T421" s="550"/>
      <c r="U421" s="550"/>
      <c r="V421" s="551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hidden="1" customHeight="1" x14ac:dyDescent="0.25">
      <c r="A422" s="556" t="s">
        <v>647</v>
      </c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3"/>
      <c r="P422" s="553"/>
      <c r="Q422" s="553"/>
      <c r="R422" s="553"/>
      <c r="S422" s="553"/>
      <c r="T422" s="553"/>
      <c r="U422" s="553"/>
      <c r="V422" s="553"/>
      <c r="W422" s="553"/>
      <c r="X422" s="553"/>
      <c r="Y422" s="553"/>
      <c r="Z422" s="553"/>
      <c r="AA422" s="538"/>
      <c r="AB422" s="538"/>
      <c r="AC422" s="538"/>
    </row>
    <row r="423" spans="1:68" ht="14.25" hidden="1" customHeight="1" x14ac:dyDescent="0.25">
      <c r="A423" s="552" t="s">
        <v>63</v>
      </c>
      <c r="B423" s="553"/>
      <c r="C423" s="553"/>
      <c r="D423" s="553"/>
      <c r="E423" s="553"/>
      <c r="F423" s="553"/>
      <c r="G423" s="553"/>
      <c r="H423" s="553"/>
      <c r="I423" s="553"/>
      <c r="J423" s="553"/>
      <c r="K423" s="553"/>
      <c r="L423" s="553"/>
      <c r="M423" s="553"/>
      <c r="N423" s="553"/>
      <c r="O423" s="553"/>
      <c r="P423" s="553"/>
      <c r="Q423" s="553"/>
      <c r="R423" s="553"/>
      <c r="S423" s="553"/>
      <c r="T423" s="553"/>
      <c r="U423" s="553"/>
      <c r="V423" s="553"/>
      <c r="W423" s="553"/>
      <c r="X423" s="553"/>
      <c r="Y423" s="553"/>
      <c r="Z423" s="553"/>
      <c r="AA423" s="539"/>
      <c r="AB423" s="539"/>
      <c r="AC423" s="539"/>
    </row>
    <row r="424" spans="1:68" ht="27" hidden="1" customHeight="1" x14ac:dyDescent="0.25">
      <c r="A424" s="54" t="s">
        <v>648</v>
      </c>
      <c r="B424" s="54" t="s">
        <v>649</v>
      </c>
      <c r="C424" s="31">
        <v>4301031261</v>
      </c>
      <c r="D424" s="554">
        <v>4680115885103</v>
      </c>
      <c r="E424" s="555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0"/>
      <c r="R424" s="560"/>
      <c r="S424" s="560"/>
      <c r="T424" s="561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57"/>
      <c r="B425" s="553"/>
      <c r="C425" s="553"/>
      <c r="D425" s="553"/>
      <c r="E425" s="553"/>
      <c r="F425" s="553"/>
      <c r="G425" s="553"/>
      <c r="H425" s="553"/>
      <c r="I425" s="553"/>
      <c r="J425" s="553"/>
      <c r="K425" s="553"/>
      <c r="L425" s="553"/>
      <c r="M425" s="553"/>
      <c r="N425" s="553"/>
      <c r="O425" s="558"/>
      <c r="P425" s="549" t="s">
        <v>70</v>
      </c>
      <c r="Q425" s="550"/>
      <c r="R425" s="550"/>
      <c r="S425" s="550"/>
      <c r="T425" s="550"/>
      <c r="U425" s="550"/>
      <c r="V425" s="551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hidden="1" x14ac:dyDescent="0.2">
      <c r="A426" s="553"/>
      <c r="B426" s="553"/>
      <c r="C426" s="553"/>
      <c r="D426" s="553"/>
      <c r="E426" s="553"/>
      <c r="F426" s="553"/>
      <c r="G426" s="553"/>
      <c r="H426" s="553"/>
      <c r="I426" s="553"/>
      <c r="J426" s="553"/>
      <c r="K426" s="553"/>
      <c r="L426" s="553"/>
      <c r="M426" s="553"/>
      <c r="N426" s="553"/>
      <c r="O426" s="558"/>
      <c r="P426" s="549" t="s">
        <v>70</v>
      </c>
      <c r="Q426" s="550"/>
      <c r="R426" s="550"/>
      <c r="S426" s="550"/>
      <c r="T426" s="550"/>
      <c r="U426" s="550"/>
      <c r="V426" s="551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hidden="1" customHeight="1" x14ac:dyDescent="0.2">
      <c r="A427" s="567" t="s">
        <v>651</v>
      </c>
      <c r="B427" s="568"/>
      <c r="C427" s="568"/>
      <c r="D427" s="568"/>
      <c r="E427" s="568"/>
      <c r="F427" s="568"/>
      <c r="G427" s="568"/>
      <c r="H427" s="568"/>
      <c r="I427" s="568"/>
      <c r="J427" s="568"/>
      <c r="K427" s="568"/>
      <c r="L427" s="568"/>
      <c r="M427" s="568"/>
      <c r="N427" s="568"/>
      <c r="O427" s="568"/>
      <c r="P427" s="568"/>
      <c r="Q427" s="568"/>
      <c r="R427" s="568"/>
      <c r="S427" s="568"/>
      <c r="T427" s="568"/>
      <c r="U427" s="568"/>
      <c r="V427" s="568"/>
      <c r="W427" s="568"/>
      <c r="X427" s="568"/>
      <c r="Y427" s="568"/>
      <c r="Z427" s="568"/>
      <c r="AA427" s="48"/>
      <c r="AB427" s="48"/>
      <c r="AC427" s="48"/>
    </row>
    <row r="428" spans="1:68" ht="16.5" hidden="1" customHeight="1" x14ac:dyDescent="0.25">
      <c r="A428" s="556" t="s">
        <v>651</v>
      </c>
      <c r="B428" s="553"/>
      <c r="C428" s="553"/>
      <c r="D428" s="553"/>
      <c r="E428" s="553"/>
      <c r="F428" s="553"/>
      <c r="G428" s="553"/>
      <c r="H428" s="553"/>
      <c r="I428" s="553"/>
      <c r="J428" s="553"/>
      <c r="K428" s="553"/>
      <c r="L428" s="553"/>
      <c r="M428" s="553"/>
      <c r="N428" s="553"/>
      <c r="O428" s="553"/>
      <c r="P428" s="553"/>
      <c r="Q428" s="553"/>
      <c r="R428" s="553"/>
      <c r="S428" s="553"/>
      <c r="T428" s="553"/>
      <c r="U428" s="553"/>
      <c r="V428" s="553"/>
      <c r="W428" s="553"/>
      <c r="X428" s="553"/>
      <c r="Y428" s="553"/>
      <c r="Z428" s="553"/>
      <c r="AA428" s="538"/>
      <c r="AB428" s="538"/>
      <c r="AC428" s="538"/>
    </row>
    <row r="429" spans="1:68" ht="14.25" hidden="1" customHeight="1" x14ac:dyDescent="0.25">
      <c r="A429" s="552" t="s">
        <v>103</v>
      </c>
      <c r="B429" s="553"/>
      <c r="C429" s="553"/>
      <c r="D429" s="553"/>
      <c r="E429" s="553"/>
      <c r="F429" s="553"/>
      <c r="G429" s="553"/>
      <c r="H429" s="553"/>
      <c r="I429" s="553"/>
      <c r="J429" s="553"/>
      <c r="K429" s="553"/>
      <c r="L429" s="553"/>
      <c r="M429" s="553"/>
      <c r="N429" s="553"/>
      <c r="O429" s="553"/>
      <c r="P429" s="553"/>
      <c r="Q429" s="553"/>
      <c r="R429" s="553"/>
      <c r="S429" s="553"/>
      <c r="T429" s="553"/>
      <c r="U429" s="553"/>
      <c r="V429" s="553"/>
      <c r="W429" s="553"/>
      <c r="X429" s="553"/>
      <c r="Y429" s="553"/>
      <c r="Z429" s="553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4">
        <v>4607091389067</v>
      </c>
      <c r="E430" s="555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57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0"/>
      <c r="R430" s="560"/>
      <c r="S430" s="560"/>
      <c r="T430" s="561"/>
      <c r="U430" s="34"/>
      <c r="V430" s="34"/>
      <c r="W430" s="35" t="s">
        <v>68</v>
      </c>
      <c r="X430" s="543">
        <v>70</v>
      </c>
      <c r="Y430" s="544">
        <f t="shared" ref="Y430:Y440" si="53">IFERROR(IF(X430="",0,CEILING((X430/$H430),1)*$H430),"")</f>
        <v>73.92</v>
      </c>
      <c r="Z430" s="36">
        <f t="shared" ref="Z430:Z435" si="54">IFERROR(IF(Y430=0,"",ROUNDUP(Y430/H430,0)*0.01196),"")</f>
        <v>0.16744000000000001</v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74.772727272727266</v>
      </c>
      <c r="BN430" s="64">
        <f t="shared" ref="BN430:BN440" si="56">IFERROR(Y430*I430/H430,"0")</f>
        <v>78.959999999999994</v>
      </c>
      <c r="BO430" s="64">
        <f t="shared" ref="BO430:BO440" si="57">IFERROR(1/J430*(X430/H430),"0")</f>
        <v>0.12747668997668998</v>
      </c>
      <c r="BP430" s="64">
        <f t="shared" ref="BP430:BP440" si="58">IFERROR(1/J430*(Y430/H430),"0")</f>
        <v>0.13461538461538464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4">
        <v>4680115885271</v>
      </c>
      <c r="E431" s="555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0"/>
      <c r="R431" s="560"/>
      <c r="S431" s="560"/>
      <c r="T431" s="561"/>
      <c r="U431" s="34"/>
      <c r="V431" s="34"/>
      <c r="W431" s="35" t="s">
        <v>68</v>
      </c>
      <c r="X431" s="543">
        <v>5</v>
      </c>
      <c r="Y431" s="544">
        <f t="shared" si="53"/>
        <v>5.28</v>
      </c>
      <c r="Z431" s="36">
        <f t="shared" si="54"/>
        <v>1.196E-2</v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5.3409090909090908</v>
      </c>
      <c r="BN431" s="64">
        <f t="shared" si="56"/>
        <v>5.64</v>
      </c>
      <c r="BO431" s="64">
        <f t="shared" si="57"/>
        <v>9.1054778554778559E-3</v>
      </c>
      <c r="BP431" s="64">
        <f t="shared" si="58"/>
        <v>9.6153846153846159E-3</v>
      </c>
    </row>
    <row r="432" spans="1:68" ht="27" hidden="1" customHeight="1" x14ac:dyDescent="0.25">
      <c r="A432" s="54" t="s">
        <v>658</v>
      </c>
      <c r="B432" s="54" t="s">
        <v>659</v>
      </c>
      <c r="C432" s="31">
        <v>4301011376</v>
      </c>
      <c r="D432" s="554">
        <v>4680115885226</v>
      </c>
      <c r="E432" s="555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84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0"/>
      <c r="R432" s="560"/>
      <c r="S432" s="560"/>
      <c r="T432" s="561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hidden="1" customHeight="1" x14ac:dyDescent="0.25">
      <c r="A433" s="54" t="s">
        <v>661</v>
      </c>
      <c r="B433" s="54" t="s">
        <v>662</v>
      </c>
      <c r="C433" s="31">
        <v>4301012145</v>
      </c>
      <c r="D433" s="554">
        <v>4607091383522</v>
      </c>
      <c r="E433" s="555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636" t="s">
        <v>663</v>
      </c>
      <c r="Q433" s="560"/>
      <c r="R433" s="560"/>
      <c r="S433" s="560"/>
      <c r="T433" s="561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hidden="1" customHeight="1" x14ac:dyDescent="0.25">
      <c r="A434" s="54" t="s">
        <v>665</v>
      </c>
      <c r="B434" s="54" t="s">
        <v>666</v>
      </c>
      <c r="C434" s="31">
        <v>4301011774</v>
      </c>
      <c r="D434" s="554">
        <v>4680115884502</v>
      </c>
      <c r="E434" s="555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5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0"/>
      <c r="R434" s="560"/>
      <c r="S434" s="560"/>
      <c r="T434" s="561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4">
        <v>4607091389104</v>
      </c>
      <c r="E435" s="555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59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0"/>
      <c r="R435" s="560"/>
      <c r="S435" s="560"/>
      <c r="T435" s="561"/>
      <c r="U435" s="34"/>
      <c r="V435" s="34"/>
      <c r="W435" s="35" t="s">
        <v>68</v>
      </c>
      <c r="X435" s="543">
        <v>15</v>
      </c>
      <c r="Y435" s="544">
        <f t="shared" si="53"/>
        <v>15.84</v>
      </c>
      <c r="Z435" s="36">
        <f t="shared" si="54"/>
        <v>3.5880000000000002E-2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16.02272727272727</v>
      </c>
      <c r="BN435" s="64">
        <f t="shared" si="56"/>
        <v>16.919999999999998</v>
      </c>
      <c r="BO435" s="64">
        <f t="shared" si="57"/>
        <v>2.7316433566433568E-2</v>
      </c>
      <c r="BP435" s="64">
        <f t="shared" si="58"/>
        <v>2.8846153846153848E-2</v>
      </c>
    </row>
    <row r="436" spans="1:68" ht="27" hidden="1" customHeight="1" x14ac:dyDescent="0.25">
      <c r="A436" s="54" t="s">
        <v>671</v>
      </c>
      <c r="B436" s="54" t="s">
        <v>672</v>
      </c>
      <c r="C436" s="31">
        <v>4301012125</v>
      </c>
      <c r="D436" s="554">
        <v>4680115886391</v>
      </c>
      <c r="E436" s="555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72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60"/>
      <c r="R436" s="560"/>
      <c r="S436" s="560"/>
      <c r="T436" s="561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hidden="1" customHeight="1" x14ac:dyDescent="0.25">
      <c r="A437" s="54" t="s">
        <v>673</v>
      </c>
      <c r="B437" s="54" t="s">
        <v>674</v>
      </c>
      <c r="C437" s="31">
        <v>4301012035</v>
      </c>
      <c r="D437" s="554">
        <v>4680115880603</v>
      </c>
      <c r="E437" s="555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86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60"/>
      <c r="R437" s="560"/>
      <c r="S437" s="560"/>
      <c r="T437" s="561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hidden="1" customHeight="1" x14ac:dyDescent="0.25">
      <c r="A438" s="54" t="s">
        <v>675</v>
      </c>
      <c r="B438" s="54" t="s">
        <v>676</v>
      </c>
      <c r="C438" s="31">
        <v>4301012036</v>
      </c>
      <c r="D438" s="554">
        <v>4680115882782</v>
      </c>
      <c r="E438" s="555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4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60"/>
      <c r="R438" s="560"/>
      <c r="S438" s="560"/>
      <c r="T438" s="561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hidden="1" customHeight="1" x14ac:dyDescent="0.25">
      <c r="A439" s="54" t="s">
        <v>677</v>
      </c>
      <c r="B439" s="54" t="s">
        <v>678</v>
      </c>
      <c r="C439" s="31">
        <v>4301012050</v>
      </c>
      <c r="D439" s="554">
        <v>4680115885479</v>
      </c>
      <c r="E439" s="555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60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60"/>
      <c r="R439" s="560"/>
      <c r="S439" s="560"/>
      <c r="T439" s="561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hidden="1" customHeight="1" x14ac:dyDescent="0.25">
      <c r="A440" s="54" t="s">
        <v>679</v>
      </c>
      <c r="B440" s="54" t="s">
        <v>680</v>
      </c>
      <c r="C440" s="31">
        <v>4301012034</v>
      </c>
      <c r="D440" s="554">
        <v>4607091389982</v>
      </c>
      <c r="E440" s="555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2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60"/>
      <c r="R440" s="560"/>
      <c r="S440" s="560"/>
      <c r="T440" s="561"/>
      <c r="U440" s="34"/>
      <c r="V440" s="34"/>
      <c r="W440" s="35" t="s">
        <v>68</v>
      </c>
      <c r="X440" s="543">
        <v>0</v>
      </c>
      <c r="Y440" s="544">
        <f t="shared" si="53"/>
        <v>0</v>
      </c>
      <c r="Z440" s="36" t="str">
        <f>IFERROR(IF(Y440=0,"",ROUNDUP(Y440/H440,0)*0.00937),"")</f>
        <v/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0</v>
      </c>
      <c r="BN440" s="64">
        <f t="shared" si="56"/>
        <v>0</v>
      </c>
      <c r="BO440" s="64">
        <f t="shared" si="57"/>
        <v>0</v>
      </c>
      <c r="BP440" s="64">
        <f t="shared" si="58"/>
        <v>0</v>
      </c>
    </row>
    <row r="441" spans="1:68" x14ac:dyDescent="0.2">
      <c r="A441" s="557"/>
      <c r="B441" s="553"/>
      <c r="C441" s="553"/>
      <c r="D441" s="553"/>
      <c r="E441" s="553"/>
      <c r="F441" s="553"/>
      <c r="G441" s="553"/>
      <c r="H441" s="553"/>
      <c r="I441" s="553"/>
      <c r="J441" s="553"/>
      <c r="K441" s="553"/>
      <c r="L441" s="553"/>
      <c r="M441" s="553"/>
      <c r="N441" s="553"/>
      <c r="O441" s="558"/>
      <c r="P441" s="549" t="s">
        <v>70</v>
      </c>
      <c r="Q441" s="550"/>
      <c r="R441" s="550"/>
      <c r="S441" s="550"/>
      <c r="T441" s="550"/>
      <c r="U441" s="550"/>
      <c r="V441" s="551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17.045454545454547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18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0.21528</v>
      </c>
      <c r="AA441" s="546"/>
      <c r="AB441" s="546"/>
      <c r="AC441" s="546"/>
    </row>
    <row r="442" spans="1:68" x14ac:dyDescent="0.2">
      <c r="A442" s="553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58"/>
      <c r="P442" s="549" t="s">
        <v>70</v>
      </c>
      <c r="Q442" s="550"/>
      <c r="R442" s="550"/>
      <c r="S442" s="550"/>
      <c r="T442" s="550"/>
      <c r="U442" s="550"/>
      <c r="V442" s="551"/>
      <c r="W442" s="37" t="s">
        <v>68</v>
      </c>
      <c r="X442" s="545">
        <f>IFERROR(SUM(X430:X440),"0")</f>
        <v>90</v>
      </c>
      <c r="Y442" s="545">
        <f>IFERROR(SUM(Y430:Y440),"0")</f>
        <v>95.04</v>
      </c>
      <c r="Z442" s="37"/>
      <c r="AA442" s="546"/>
      <c r="AB442" s="546"/>
      <c r="AC442" s="546"/>
    </row>
    <row r="443" spans="1:68" ht="14.25" hidden="1" customHeight="1" x14ac:dyDescent="0.25">
      <c r="A443" s="552" t="s">
        <v>135</v>
      </c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3"/>
      <c r="P443" s="553"/>
      <c r="Q443" s="553"/>
      <c r="R443" s="553"/>
      <c r="S443" s="553"/>
      <c r="T443" s="553"/>
      <c r="U443" s="553"/>
      <c r="V443" s="553"/>
      <c r="W443" s="553"/>
      <c r="X443" s="553"/>
      <c r="Y443" s="553"/>
      <c r="Z443" s="553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4">
        <v>4607091388930</v>
      </c>
      <c r="E444" s="555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56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60"/>
      <c r="R444" s="560"/>
      <c r="S444" s="560"/>
      <c r="T444" s="561"/>
      <c r="U444" s="34"/>
      <c r="V444" s="34"/>
      <c r="W444" s="35" t="s">
        <v>68</v>
      </c>
      <c r="X444" s="543">
        <v>130</v>
      </c>
      <c r="Y444" s="544">
        <f>IFERROR(IF(X444="",0,CEILING((X444/$H444),1)*$H444),"")</f>
        <v>132</v>
      </c>
      <c r="Z444" s="36">
        <f>IFERROR(IF(Y444=0,"",ROUNDUP(Y444/H444,0)*0.01196),"")</f>
        <v>0.29899999999999999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138.86363636363635</v>
      </c>
      <c r="BN444" s="64">
        <f>IFERROR(Y444*I444/H444,"0")</f>
        <v>140.99999999999997</v>
      </c>
      <c r="BO444" s="64">
        <f>IFERROR(1/J444*(X444/H444),"0")</f>
        <v>0.23674242424242425</v>
      </c>
      <c r="BP444" s="64">
        <f>IFERROR(1/J444*(Y444/H444),"0")</f>
        <v>0.24038461538461539</v>
      </c>
    </row>
    <row r="445" spans="1:68" ht="16.5" hidden="1" customHeight="1" x14ac:dyDescent="0.25">
      <c r="A445" s="54" t="s">
        <v>684</v>
      </c>
      <c r="B445" s="54" t="s">
        <v>685</v>
      </c>
      <c r="C445" s="31">
        <v>4301020384</v>
      </c>
      <c r="D445" s="554">
        <v>4680115886407</v>
      </c>
      <c r="E445" s="555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82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60"/>
      <c r="R445" s="560"/>
      <c r="S445" s="560"/>
      <c r="T445" s="561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686</v>
      </c>
      <c r="B446" s="54" t="s">
        <v>687</v>
      </c>
      <c r="C446" s="31">
        <v>4301020385</v>
      </c>
      <c r="D446" s="554">
        <v>4680115880054</v>
      </c>
      <c r="E446" s="555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2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60"/>
      <c r="R446" s="560"/>
      <c r="S446" s="560"/>
      <c r="T446" s="561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7"/>
      <c r="B447" s="553"/>
      <c r="C447" s="553"/>
      <c r="D447" s="553"/>
      <c r="E447" s="553"/>
      <c r="F447" s="553"/>
      <c r="G447" s="553"/>
      <c r="H447" s="553"/>
      <c r="I447" s="553"/>
      <c r="J447" s="553"/>
      <c r="K447" s="553"/>
      <c r="L447" s="553"/>
      <c r="M447" s="553"/>
      <c r="N447" s="553"/>
      <c r="O447" s="558"/>
      <c r="P447" s="549" t="s">
        <v>70</v>
      </c>
      <c r="Q447" s="550"/>
      <c r="R447" s="550"/>
      <c r="S447" s="550"/>
      <c r="T447" s="550"/>
      <c r="U447" s="550"/>
      <c r="V447" s="551"/>
      <c r="W447" s="37" t="s">
        <v>71</v>
      </c>
      <c r="X447" s="545">
        <f>IFERROR(X444/H444,"0")+IFERROR(X445/H445,"0")+IFERROR(X446/H446,"0")</f>
        <v>24.621212121212121</v>
      </c>
      <c r="Y447" s="545">
        <f>IFERROR(Y444/H444,"0")+IFERROR(Y445/H445,"0")+IFERROR(Y446/H446,"0")</f>
        <v>25</v>
      </c>
      <c r="Z447" s="545">
        <f>IFERROR(IF(Z444="",0,Z444),"0")+IFERROR(IF(Z445="",0,Z445),"0")+IFERROR(IF(Z446="",0,Z446),"0")</f>
        <v>0.29899999999999999</v>
      </c>
      <c r="AA447" s="546"/>
      <c r="AB447" s="546"/>
      <c r="AC447" s="546"/>
    </row>
    <row r="448" spans="1:68" x14ac:dyDescent="0.2">
      <c r="A448" s="553"/>
      <c r="B448" s="553"/>
      <c r="C448" s="553"/>
      <c r="D448" s="553"/>
      <c r="E448" s="553"/>
      <c r="F448" s="553"/>
      <c r="G448" s="553"/>
      <c r="H448" s="553"/>
      <c r="I448" s="553"/>
      <c r="J448" s="553"/>
      <c r="K448" s="553"/>
      <c r="L448" s="553"/>
      <c r="M448" s="553"/>
      <c r="N448" s="553"/>
      <c r="O448" s="558"/>
      <c r="P448" s="549" t="s">
        <v>70</v>
      </c>
      <c r="Q448" s="550"/>
      <c r="R448" s="550"/>
      <c r="S448" s="550"/>
      <c r="T448" s="550"/>
      <c r="U448" s="550"/>
      <c r="V448" s="551"/>
      <c r="W448" s="37" t="s">
        <v>68</v>
      </c>
      <c r="X448" s="545">
        <f>IFERROR(SUM(X444:X446),"0")</f>
        <v>130</v>
      </c>
      <c r="Y448" s="545">
        <f>IFERROR(SUM(Y444:Y446),"0")</f>
        <v>132</v>
      </c>
      <c r="Z448" s="37"/>
      <c r="AA448" s="546"/>
      <c r="AB448" s="546"/>
      <c r="AC448" s="546"/>
    </row>
    <row r="449" spans="1:68" ht="14.25" hidden="1" customHeight="1" x14ac:dyDescent="0.25">
      <c r="A449" s="552" t="s">
        <v>63</v>
      </c>
      <c r="B449" s="553"/>
      <c r="C449" s="553"/>
      <c r="D449" s="553"/>
      <c r="E449" s="553"/>
      <c r="F449" s="553"/>
      <c r="G449" s="553"/>
      <c r="H449" s="553"/>
      <c r="I449" s="553"/>
      <c r="J449" s="553"/>
      <c r="K449" s="553"/>
      <c r="L449" s="553"/>
      <c r="M449" s="553"/>
      <c r="N449" s="553"/>
      <c r="O449" s="553"/>
      <c r="P449" s="553"/>
      <c r="Q449" s="553"/>
      <c r="R449" s="553"/>
      <c r="S449" s="553"/>
      <c r="T449" s="553"/>
      <c r="U449" s="553"/>
      <c r="V449" s="553"/>
      <c r="W449" s="553"/>
      <c r="X449" s="553"/>
      <c r="Y449" s="553"/>
      <c r="Z449" s="553"/>
      <c r="AA449" s="539"/>
      <c r="AB449" s="539"/>
      <c r="AC449" s="539"/>
    </row>
    <row r="450" spans="1:68" ht="27" hidden="1" customHeight="1" x14ac:dyDescent="0.25">
      <c r="A450" s="54" t="s">
        <v>688</v>
      </c>
      <c r="B450" s="54" t="s">
        <v>689</v>
      </c>
      <c r="C450" s="31">
        <v>4301031349</v>
      </c>
      <c r="D450" s="554">
        <v>4680115883116</v>
      </c>
      <c r="E450" s="555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75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60"/>
      <c r="R450" s="560"/>
      <c r="S450" s="560"/>
      <c r="T450" s="561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4">
        <v>4680115883093</v>
      </c>
      <c r="E451" s="555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60"/>
      <c r="R451" s="560"/>
      <c r="S451" s="560"/>
      <c r="T451" s="561"/>
      <c r="U451" s="34"/>
      <c r="V451" s="34"/>
      <c r="W451" s="35" t="s">
        <v>68</v>
      </c>
      <c r="X451" s="543">
        <v>35</v>
      </c>
      <c r="Y451" s="544">
        <f t="shared" si="59"/>
        <v>36.96</v>
      </c>
      <c r="Z451" s="36">
        <f>IFERROR(IF(Y451=0,"",ROUNDUP(Y451/H451,0)*0.01196),"")</f>
        <v>8.3720000000000003E-2</v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37.386363636363633</v>
      </c>
      <c r="BN451" s="64">
        <f t="shared" si="61"/>
        <v>39.479999999999997</v>
      </c>
      <c r="BO451" s="64">
        <f t="shared" si="62"/>
        <v>6.3738344988344992E-2</v>
      </c>
      <c r="BP451" s="64">
        <f t="shared" si="63"/>
        <v>6.7307692307692318E-2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4">
        <v>4680115883109</v>
      </c>
      <c r="E452" s="555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84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60"/>
      <c r="R452" s="560"/>
      <c r="S452" s="560"/>
      <c r="T452" s="561"/>
      <c r="U452" s="34"/>
      <c r="V452" s="34"/>
      <c r="W452" s="35" t="s">
        <v>68</v>
      </c>
      <c r="X452" s="543">
        <v>40</v>
      </c>
      <c r="Y452" s="544">
        <f t="shared" si="59"/>
        <v>42.24</v>
      </c>
      <c r="Z452" s="36">
        <f>IFERROR(IF(Y452=0,"",ROUNDUP(Y452/H452,0)*0.01196),"")</f>
        <v>9.5680000000000001E-2</v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42.727272727272727</v>
      </c>
      <c r="BN452" s="64">
        <f t="shared" si="61"/>
        <v>45.12</v>
      </c>
      <c r="BO452" s="64">
        <f t="shared" si="62"/>
        <v>7.2843822843822847E-2</v>
      </c>
      <c r="BP452" s="64">
        <f t="shared" si="63"/>
        <v>7.6923076923076927E-2</v>
      </c>
    </row>
    <row r="453" spans="1:68" ht="27" hidden="1" customHeight="1" x14ac:dyDescent="0.25">
      <c r="A453" s="54" t="s">
        <v>697</v>
      </c>
      <c r="B453" s="54" t="s">
        <v>698</v>
      </c>
      <c r="C453" s="31">
        <v>4301031419</v>
      </c>
      <c r="D453" s="554">
        <v>4680115882072</v>
      </c>
      <c r="E453" s="555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80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60"/>
      <c r="R453" s="560"/>
      <c r="S453" s="560"/>
      <c r="T453" s="561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hidden="1" customHeight="1" x14ac:dyDescent="0.25">
      <c r="A454" s="54" t="s">
        <v>699</v>
      </c>
      <c r="B454" s="54" t="s">
        <v>700</v>
      </c>
      <c r="C454" s="31">
        <v>4301031418</v>
      </c>
      <c r="D454" s="554">
        <v>4680115882102</v>
      </c>
      <c r="E454" s="555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85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60"/>
      <c r="R454" s="560"/>
      <c r="S454" s="560"/>
      <c r="T454" s="561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hidden="1" customHeight="1" x14ac:dyDescent="0.25">
      <c r="A455" s="54" t="s">
        <v>701</v>
      </c>
      <c r="B455" s="54" t="s">
        <v>702</v>
      </c>
      <c r="C455" s="31">
        <v>4301031417</v>
      </c>
      <c r="D455" s="554">
        <v>4680115882096</v>
      </c>
      <c r="E455" s="555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84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60"/>
      <c r="R455" s="560"/>
      <c r="S455" s="560"/>
      <c r="T455" s="561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7"/>
      <c r="B456" s="553"/>
      <c r="C456" s="553"/>
      <c r="D456" s="553"/>
      <c r="E456" s="553"/>
      <c r="F456" s="553"/>
      <c r="G456" s="553"/>
      <c r="H456" s="553"/>
      <c r="I456" s="553"/>
      <c r="J456" s="553"/>
      <c r="K456" s="553"/>
      <c r="L456" s="553"/>
      <c r="M456" s="553"/>
      <c r="N456" s="553"/>
      <c r="O456" s="558"/>
      <c r="P456" s="549" t="s">
        <v>70</v>
      </c>
      <c r="Q456" s="550"/>
      <c r="R456" s="550"/>
      <c r="S456" s="550"/>
      <c r="T456" s="550"/>
      <c r="U456" s="550"/>
      <c r="V456" s="551"/>
      <c r="W456" s="37" t="s">
        <v>71</v>
      </c>
      <c r="X456" s="545">
        <f>IFERROR(X450/H450,"0")+IFERROR(X451/H451,"0")+IFERROR(X452/H452,"0")+IFERROR(X453/H453,"0")+IFERROR(X454/H454,"0")+IFERROR(X455/H455,"0")</f>
        <v>14.204545454545453</v>
      </c>
      <c r="Y456" s="545">
        <f>IFERROR(Y450/H450,"0")+IFERROR(Y451/H451,"0")+IFERROR(Y452/H452,"0")+IFERROR(Y453/H453,"0")+IFERROR(Y454/H454,"0")+IFERROR(Y455/H455,"0")</f>
        <v>15</v>
      </c>
      <c r="Z456" s="545">
        <f>IFERROR(IF(Z450="",0,Z450),"0")+IFERROR(IF(Z451="",0,Z451),"0")+IFERROR(IF(Z452="",0,Z452),"0")+IFERROR(IF(Z453="",0,Z453),"0")+IFERROR(IF(Z454="",0,Z454),"0")+IFERROR(IF(Z455="",0,Z455),"0")</f>
        <v>0.1794</v>
      </c>
      <c r="AA456" s="546"/>
      <c r="AB456" s="546"/>
      <c r="AC456" s="546"/>
    </row>
    <row r="457" spans="1:68" x14ac:dyDescent="0.2">
      <c r="A457" s="553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58"/>
      <c r="P457" s="549" t="s">
        <v>70</v>
      </c>
      <c r="Q457" s="550"/>
      <c r="R457" s="550"/>
      <c r="S457" s="550"/>
      <c r="T457" s="550"/>
      <c r="U457" s="550"/>
      <c r="V457" s="551"/>
      <c r="W457" s="37" t="s">
        <v>68</v>
      </c>
      <c r="X457" s="545">
        <f>IFERROR(SUM(X450:X455),"0")</f>
        <v>75</v>
      </c>
      <c r="Y457" s="545">
        <f>IFERROR(SUM(Y450:Y455),"0")</f>
        <v>79.2</v>
      </c>
      <c r="Z457" s="37"/>
      <c r="AA457" s="546"/>
      <c r="AB457" s="546"/>
      <c r="AC457" s="546"/>
    </row>
    <row r="458" spans="1:68" ht="14.25" hidden="1" customHeight="1" x14ac:dyDescent="0.25">
      <c r="A458" s="552" t="s">
        <v>72</v>
      </c>
      <c r="B458" s="553"/>
      <c r="C458" s="553"/>
      <c r="D458" s="553"/>
      <c r="E458" s="553"/>
      <c r="F458" s="553"/>
      <c r="G458" s="553"/>
      <c r="H458" s="553"/>
      <c r="I458" s="553"/>
      <c r="J458" s="553"/>
      <c r="K458" s="553"/>
      <c r="L458" s="553"/>
      <c r="M458" s="553"/>
      <c r="N458" s="553"/>
      <c r="O458" s="553"/>
      <c r="P458" s="553"/>
      <c r="Q458" s="553"/>
      <c r="R458" s="553"/>
      <c r="S458" s="553"/>
      <c r="T458" s="553"/>
      <c r="U458" s="553"/>
      <c r="V458" s="553"/>
      <c r="W458" s="553"/>
      <c r="X458" s="553"/>
      <c r="Y458" s="553"/>
      <c r="Z458" s="553"/>
      <c r="AA458" s="539"/>
      <c r="AB458" s="539"/>
      <c r="AC458" s="539"/>
    </row>
    <row r="459" spans="1:68" ht="16.5" hidden="1" customHeight="1" x14ac:dyDescent="0.25">
      <c r="A459" s="54" t="s">
        <v>703</v>
      </c>
      <c r="B459" s="54" t="s">
        <v>704</v>
      </c>
      <c r="C459" s="31">
        <v>4301051232</v>
      </c>
      <c r="D459" s="554">
        <v>4607091383409</v>
      </c>
      <c r="E459" s="555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6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60"/>
      <c r="R459" s="560"/>
      <c r="S459" s="560"/>
      <c r="T459" s="561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706</v>
      </c>
      <c r="B460" s="54" t="s">
        <v>707</v>
      </c>
      <c r="C460" s="31">
        <v>4301051233</v>
      </c>
      <c r="D460" s="554">
        <v>4607091383416</v>
      </c>
      <c r="E460" s="555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66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60"/>
      <c r="R460" s="560"/>
      <c r="S460" s="560"/>
      <c r="T460" s="561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709</v>
      </c>
      <c r="B461" s="54" t="s">
        <v>710</v>
      </c>
      <c r="C461" s="31">
        <v>4301051064</v>
      </c>
      <c r="D461" s="554">
        <v>4680115883536</v>
      </c>
      <c r="E461" s="555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6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60"/>
      <c r="R461" s="560"/>
      <c r="S461" s="560"/>
      <c r="T461" s="561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57"/>
      <c r="B462" s="553"/>
      <c r="C462" s="553"/>
      <c r="D462" s="553"/>
      <c r="E462" s="553"/>
      <c r="F462" s="553"/>
      <c r="G462" s="553"/>
      <c r="H462" s="553"/>
      <c r="I462" s="553"/>
      <c r="J462" s="553"/>
      <c r="K462" s="553"/>
      <c r="L462" s="553"/>
      <c r="M462" s="553"/>
      <c r="N462" s="553"/>
      <c r="O462" s="558"/>
      <c r="P462" s="549" t="s">
        <v>70</v>
      </c>
      <c r="Q462" s="550"/>
      <c r="R462" s="550"/>
      <c r="S462" s="550"/>
      <c r="T462" s="550"/>
      <c r="U462" s="550"/>
      <c r="V462" s="55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3"/>
      <c r="B463" s="553"/>
      <c r="C463" s="553"/>
      <c r="D463" s="553"/>
      <c r="E463" s="553"/>
      <c r="F463" s="553"/>
      <c r="G463" s="553"/>
      <c r="H463" s="553"/>
      <c r="I463" s="553"/>
      <c r="J463" s="553"/>
      <c r="K463" s="553"/>
      <c r="L463" s="553"/>
      <c r="M463" s="553"/>
      <c r="N463" s="553"/>
      <c r="O463" s="558"/>
      <c r="P463" s="549" t="s">
        <v>70</v>
      </c>
      <c r="Q463" s="550"/>
      <c r="R463" s="550"/>
      <c r="S463" s="550"/>
      <c r="T463" s="550"/>
      <c r="U463" s="550"/>
      <c r="V463" s="55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567" t="s">
        <v>712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48"/>
      <c r="AB464" s="48"/>
      <c r="AC464" s="48"/>
    </row>
    <row r="465" spans="1:68" ht="16.5" hidden="1" customHeight="1" x14ac:dyDescent="0.25">
      <c r="A465" s="556" t="s">
        <v>712</v>
      </c>
      <c r="B465" s="553"/>
      <c r="C465" s="553"/>
      <c r="D465" s="553"/>
      <c r="E465" s="553"/>
      <c r="F465" s="553"/>
      <c r="G465" s="553"/>
      <c r="H465" s="553"/>
      <c r="I465" s="553"/>
      <c r="J465" s="553"/>
      <c r="K465" s="553"/>
      <c r="L465" s="553"/>
      <c r="M465" s="553"/>
      <c r="N465" s="553"/>
      <c r="O465" s="553"/>
      <c r="P465" s="553"/>
      <c r="Q465" s="553"/>
      <c r="R465" s="553"/>
      <c r="S465" s="553"/>
      <c r="T465" s="553"/>
      <c r="U465" s="553"/>
      <c r="V465" s="553"/>
      <c r="W465" s="553"/>
      <c r="X465" s="553"/>
      <c r="Y465" s="553"/>
      <c r="Z465" s="553"/>
      <c r="AA465" s="538"/>
      <c r="AB465" s="538"/>
      <c r="AC465" s="538"/>
    </row>
    <row r="466" spans="1:68" ht="14.25" hidden="1" customHeight="1" x14ac:dyDescent="0.25">
      <c r="A466" s="552" t="s">
        <v>103</v>
      </c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53"/>
      <c r="P466" s="553"/>
      <c r="Q466" s="553"/>
      <c r="R466" s="553"/>
      <c r="S466" s="553"/>
      <c r="T466" s="553"/>
      <c r="U466" s="553"/>
      <c r="V466" s="553"/>
      <c r="W466" s="553"/>
      <c r="X466" s="553"/>
      <c r="Y466" s="553"/>
      <c r="Z466" s="553"/>
      <c r="AA466" s="539"/>
      <c r="AB466" s="539"/>
      <c r="AC466" s="539"/>
    </row>
    <row r="467" spans="1:68" ht="27" hidden="1" customHeight="1" x14ac:dyDescent="0.25">
      <c r="A467" s="54" t="s">
        <v>713</v>
      </c>
      <c r="B467" s="54" t="s">
        <v>714</v>
      </c>
      <c r="C467" s="31">
        <v>4301011763</v>
      </c>
      <c r="D467" s="554">
        <v>4640242181011</v>
      </c>
      <c r="E467" s="555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7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60"/>
      <c r="R467" s="560"/>
      <c r="S467" s="560"/>
      <c r="T467" s="561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4301011585</v>
      </c>
      <c r="D468" s="554">
        <v>4640242180441</v>
      </c>
      <c r="E468" s="555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845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60"/>
      <c r="R468" s="560"/>
      <c r="S468" s="560"/>
      <c r="T468" s="561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4">
        <v>4640242180564</v>
      </c>
      <c r="E469" s="555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60"/>
      <c r="R469" s="560"/>
      <c r="S469" s="560"/>
      <c r="T469" s="561"/>
      <c r="U469" s="34"/>
      <c r="V469" s="34"/>
      <c r="W469" s="35" t="s">
        <v>68</v>
      </c>
      <c r="X469" s="543">
        <v>10</v>
      </c>
      <c r="Y469" s="544">
        <f>IFERROR(IF(X469="",0,CEILING((X469/$H469),1)*$H469),"")</f>
        <v>12</v>
      </c>
      <c r="Z469" s="36">
        <f>IFERROR(IF(Y469=0,"",ROUNDUP(Y469/H469,0)*0.01898),"")</f>
        <v>1.898E-2</v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10.362500000000001</v>
      </c>
      <c r="BN469" s="64">
        <f>IFERROR(Y469*I469/H469,"0")</f>
        <v>12.435</v>
      </c>
      <c r="BO469" s="64">
        <f>IFERROR(1/J469*(X469/H469),"0")</f>
        <v>1.3020833333333334E-2</v>
      </c>
      <c r="BP469" s="64">
        <f>IFERROR(1/J469*(Y469/H469),"0")</f>
        <v>1.5625E-2</v>
      </c>
    </row>
    <row r="470" spans="1:68" ht="27" hidden="1" customHeight="1" x14ac:dyDescent="0.25">
      <c r="A470" s="54" t="s">
        <v>722</v>
      </c>
      <c r="B470" s="54" t="s">
        <v>723</v>
      </c>
      <c r="C470" s="31">
        <v>4301011764</v>
      </c>
      <c r="D470" s="554">
        <v>4640242181189</v>
      </c>
      <c r="E470" s="555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60"/>
      <c r="R470" s="560"/>
      <c r="S470" s="560"/>
      <c r="T470" s="561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7"/>
      <c r="B471" s="553"/>
      <c r="C471" s="553"/>
      <c r="D471" s="553"/>
      <c r="E471" s="553"/>
      <c r="F471" s="553"/>
      <c r="G471" s="553"/>
      <c r="H471" s="553"/>
      <c r="I471" s="553"/>
      <c r="J471" s="553"/>
      <c r="K471" s="553"/>
      <c r="L471" s="553"/>
      <c r="M471" s="553"/>
      <c r="N471" s="553"/>
      <c r="O471" s="558"/>
      <c r="P471" s="549" t="s">
        <v>70</v>
      </c>
      <c r="Q471" s="550"/>
      <c r="R471" s="550"/>
      <c r="S471" s="550"/>
      <c r="T471" s="550"/>
      <c r="U471" s="550"/>
      <c r="V471" s="551"/>
      <c r="W471" s="37" t="s">
        <v>71</v>
      </c>
      <c r="X471" s="545">
        <f>IFERROR(X467/H467,"0")+IFERROR(X468/H468,"0")+IFERROR(X469/H469,"0")+IFERROR(X470/H470,"0")</f>
        <v>0.83333333333333337</v>
      </c>
      <c r="Y471" s="545">
        <f>IFERROR(Y467/H467,"0")+IFERROR(Y468/H468,"0")+IFERROR(Y469/H469,"0")+IFERROR(Y470/H470,"0")</f>
        <v>1</v>
      </c>
      <c r="Z471" s="545">
        <f>IFERROR(IF(Z467="",0,Z467),"0")+IFERROR(IF(Z468="",0,Z468),"0")+IFERROR(IF(Z469="",0,Z469),"0")+IFERROR(IF(Z470="",0,Z470),"0")</f>
        <v>1.898E-2</v>
      </c>
      <c r="AA471" s="546"/>
      <c r="AB471" s="546"/>
      <c r="AC471" s="546"/>
    </row>
    <row r="472" spans="1:68" x14ac:dyDescent="0.2">
      <c r="A472" s="553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58"/>
      <c r="P472" s="549" t="s">
        <v>70</v>
      </c>
      <c r="Q472" s="550"/>
      <c r="R472" s="550"/>
      <c r="S472" s="550"/>
      <c r="T472" s="550"/>
      <c r="U472" s="550"/>
      <c r="V472" s="551"/>
      <c r="W472" s="37" t="s">
        <v>68</v>
      </c>
      <c r="X472" s="545">
        <f>IFERROR(SUM(X467:X470),"0")</f>
        <v>10</v>
      </c>
      <c r="Y472" s="545">
        <f>IFERROR(SUM(Y467:Y470),"0")</f>
        <v>12</v>
      </c>
      <c r="Z472" s="37"/>
      <c r="AA472" s="546"/>
      <c r="AB472" s="546"/>
      <c r="AC472" s="546"/>
    </row>
    <row r="473" spans="1:68" ht="14.25" hidden="1" customHeight="1" x14ac:dyDescent="0.25">
      <c r="A473" s="552" t="s">
        <v>135</v>
      </c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3"/>
      <c r="P473" s="553"/>
      <c r="Q473" s="553"/>
      <c r="R473" s="553"/>
      <c r="S473" s="553"/>
      <c r="T473" s="553"/>
      <c r="U473" s="553"/>
      <c r="V473" s="553"/>
      <c r="W473" s="553"/>
      <c r="X473" s="553"/>
      <c r="Y473" s="553"/>
      <c r="Z473" s="553"/>
      <c r="AA473" s="539"/>
      <c r="AB473" s="539"/>
      <c r="AC473" s="539"/>
    </row>
    <row r="474" spans="1:68" ht="27" hidden="1" customHeight="1" x14ac:dyDescent="0.25">
      <c r="A474" s="54" t="s">
        <v>724</v>
      </c>
      <c r="B474" s="54" t="s">
        <v>725</v>
      </c>
      <c r="C474" s="31">
        <v>4301020400</v>
      </c>
      <c r="D474" s="554">
        <v>4640242180519</v>
      </c>
      <c r="E474" s="555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81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60"/>
      <c r="R474" s="560"/>
      <c r="S474" s="560"/>
      <c r="T474" s="561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4">
        <v>4640242180526</v>
      </c>
      <c r="E475" s="555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682" t="s">
        <v>729</v>
      </c>
      <c r="Q475" s="560"/>
      <c r="R475" s="560"/>
      <c r="S475" s="560"/>
      <c r="T475" s="561"/>
      <c r="U475" s="34"/>
      <c r="V475" s="34"/>
      <c r="W475" s="35" t="s">
        <v>68</v>
      </c>
      <c r="X475" s="543">
        <v>150</v>
      </c>
      <c r="Y475" s="544">
        <f>IFERROR(IF(X475="",0,CEILING((X475/$H475),1)*$H475),"")</f>
        <v>151.20000000000002</v>
      </c>
      <c r="Z475" s="36">
        <f>IFERROR(IF(Y475=0,"",ROUNDUP(Y475/H475,0)*0.01898),"")</f>
        <v>0.26572000000000001</v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156.04166666666666</v>
      </c>
      <c r="BN475" s="64">
        <f>IFERROR(Y475*I475/H475,"0")</f>
        <v>157.29000000000002</v>
      </c>
      <c r="BO475" s="64">
        <f>IFERROR(1/J475*(X475/H475),"0")</f>
        <v>0.21701388888888887</v>
      </c>
      <c r="BP475" s="64">
        <f>IFERROR(1/J475*(Y475/H475),"0")</f>
        <v>0.21875</v>
      </c>
    </row>
    <row r="476" spans="1:68" ht="27" hidden="1" customHeight="1" x14ac:dyDescent="0.25">
      <c r="A476" s="54" t="s">
        <v>731</v>
      </c>
      <c r="B476" s="54" t="s">
        <v>732</v>
      </c>
      <c r="C476" s="31">
        <v>4301020295</v>
      </c>
      <c r="D476" s="554">
        <v>4640242181363</v>
      </c>
      <c r="E476" s="555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80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60"/>
      <c r="R476" s="560"/>
      <c r="S476" s="560"/>
      <c r="T476" s="561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7"/>
      <c r="B477" s="553"/>
      <c r="C477" s="553"/>
      <c r="D477" s="553"/>
      <c r="E477" s="553"/>
      <c r="F477" s="553"/>
      <c r="G477" s="553"/>
      <c r="H477" s="553"/>
      <c r="I477" s="553"/>
      <c r="J477" s="553"/>
      <c r="K477" s="553"/>
      <c r="L477" s="553"/>
      <c r="M477" s="553"/>
      <c r="N477" s="553"/>
      <c r="O477" s="558"/>
      <c r="P477" s="549" t="s">
        <v>70</v>
      </c>
      <c r="Q477" s="550"/>
      <c r="R477" s="550"/>
      <c r="S477" s="550"/>
      <c r="T477" s="550"/>
      <c r="U477" s="550"/>
      <c r="V477" s="551"/>
      <c r="W477" s="37" t="s">
        <v>71</v>
      </c>
      <c r="X477" s="545">
        <f>IFERROR(X474/H474,"0")+IFERROR(X475/H475,"0")+IFERROR(X476/H476,"0")</f>
        <v>13.888888888888888</v>
      </c>
      <c r="Y477" s="545">
        <f>IFERROR(Y474/H474,"0")+IFERROR(Y475/H475,"0")+IFERROR(Y476/H476,"0")</f>
        <v>14</v>
      </c>
      <c r="Z477" s="545">
        <f>IFERROR(IF(Z474="",0,Z474),"0")+IFERROR(IF(Z475="",0,Z475),"0")+IFERROR(IF(Z476="",0,Z476),"0")</f>
        <v>0.26572000000000001</v>
      </c>
      <c r="AA477" s="546"/>
      <c r="AB477" s="546"/>
      <c r="AC477" s="546"/>
    </row>
    <row r="478" spans="1:68" x14ac:dyDescent="0.2">
      <c r="A478" s="553"/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58"/>
      <c r="P478" s="549" t="s">
        <v>70</v>
      </c>
      <c r="Q478" s="550"/>
      <c r="R478" s="550"/>
      <c r="S478" s="550"/>
      <c r="T478" s="550"/>
      <c r="U478" s="550"/>
      <c r="V478" s="551"/>
      <c r="W478" s="37" t="s">
        <v>68</v>
      </c>
      <c r="X478" s="545">
        <f>IFERROR(SUM(X474:X476),"0")</f>
        <v>150</v>
      </c>
      <c r="Y478" s="545">
        <f>IFERROR(SUM(Y474:Y476),"0")</f>
        <v>151.20000000000002</v>
      </c>
      <c r="Z478" s="37"/>
      <c r="AA478" s="546"/>
      <c r="AB478" s="546"/>
      <c r="AC478" s="546"/>
    </row>
    <row r="479" spans="1:68" ht="14.25" hidden="1" customHeight="1" x14ac:dyDescent="0.25">
      <c r="A479" s="552" t="s">
        <v>63</v>
      </c>
      <c r="B479" s="553"/>
      <c r="C479" s="553"/>
      <c r="D479" s="553"/>
      <c r="E479" s="553"/>
      <c r="F479" s="553"/>
      <c r="G479" s="553"/>
      <c r="H479" s="553"/>
      <c r="I479" s="553"/>
      <c r="J479" s="553"/>
      <c r="K479" s="553"/>
      <c r="L479" s="553"/>
      <c r="M479" s="553"/>
      <c r="N479" s="553"/>
      <c r="O479" s="553"/>
      <c r="P479" s="553"/>
      <c r="Q479" s="553"/>
      <c r="R479" s="553"/>
      <c r="S479" s="553"/>
      <c r="T479" s="553"/>
      <c r="U479" s="553"/>
      <c r="V479" s="553"/>
      <c r="W479" s="553"/>
      <c r="X479" s="553"/>
      <c r="Y479" s="553"/>
      <c r="Z479" s="553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4">
        <v>4640242180816</v>
      </c>
      <c r="E480" s="555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80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60"/>
      <c r="R480" s="560"/>
      <c r="S480" s="560"/>
      <c r="T480" s="561"/>
      <c r="U480" s="34"/>
      <c r="V480" s="34"/>
      <c r="W480" s="35" t="s">
        <v>68</v>
      </c>
      <c r="X480" s="543">
        <v>210</v>
      </c>
      <c r="Y480" s="544">
        <f>IFERROR(IF(X480="",0,CEILING((X480/$H480),1)*$H480),"")</f>
        <v>210</v>
      </c>
      <c r="Z480" s="36">
        <f>IFERROR(IF(Y480=0,"",ROUNDUP(Y480/H480,0)*0.00902),"")</f>
        <v>0.45100000000000001</v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223.49999999999997</v>
      </c>
      <c r="BN480" s="64">
        <f>IFERROR(Y480*I480/H480,"0")</f>
        <v>223.49999999999997</v>
      </c>
      <c r="BO480" s="64">
        <f>IFERROR(1/J480*(X480/H480),"0")</f>
        <v>0.37878787878787878</v>
      </c>
      <c r="BP480" s="64">
        <f>IFERROR(1/J480*(Y480/H480),"0")</f>
        <v>0.37878787878787878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4">
        <v>4640242180595</v>
      </c>
      <c r="E481" s="555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80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60"/>
      <c r="R481" s="560"/>
      <c r="S481" s="560"/>
      <c r="T481" s="561"/>
      <c r="U481" s="34"/>
      <c r="V481" s="34"/>
      <c r="W481" s="35" t="s">
        <v>68</v>
      </c>
      <c r="X481" s="543">
        <v>90</v>
      </c>
      <c r="Y481" s="544">
        <f>IFERROR(IF(X481="",0,CEILING((X481/$H481),1)*$H481),"")</f>
        <v>92.4</v>
      </c>
      <c r="Z481" s="36">
        <f>IFERROR(IF(Y481=0,"",ROUNDUP(Y481/H481,0)*0.00902),"")</f>
        <v>0.19844000000000001</v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95.785714285714278</v>
      </c>
      <c r="BN481" s="64">
        <f>IFERROR(Y481*I481/H481,"0")</f>
        <v>98.34</v>
      </c>
      <c r="BO481" s="64">
        <f>IFERROR(1/J481*(X481/H481),"0")</f>
        <v>0.16233766233766234</v>
      </c>
      <c r="BP481" s="64">
        <f>IFERROR(1/J481*(Y481/H481),"0")</f>
        <v>0.16666666666666669</v>
      </c>
    </row>
    <row r="482" spans="1:68" x14ac:dyDescent="0.2">
      <c r="A482" s="557"/>
      <c r="B482" s="553"/>
      <c r="C482" s="553"/>
      <c r="D482" s="553"/>
      <c r="E482" s="553"/>
      <c r="F482" s="553"/>
      <c r="G482" s="553"/>
      <c r="H482" s="553"/>
      <c r="I482" s="553"/>
      <c r="J482" s="553"/>
      <c r="K482" s="553"/>
      <c r="L482" s="553"/>
      <c r="M482" s="553"/>
      <c r="N482" s="553"/>
      <c r="O482" s="558"/>
      <c r="P482" s="549" t="s">
        <v>70</v>
      </c>
      <c r="Q482" s="550"/>
      <c r="R482" s="550"/>
      <c r="S482" s="550"/>
      <c r="T482" s="550"/>
      <c r="U482" s="550"/>
      <c r="V482" s="551"/>
      <c r="W482" s="37" t="s">
        <v>71</v>
      </c>
      <c r="X482" s="545">
        <f>IFERROR(X480/H480,"0")+IFERROR(X481/H481,"0")</f>
        <v>71.428571428571431</v>
      </c>
      <c r="Y482" s="545">
        <f>IFERROR(Y480/H480,"0")+IFERROR(Y481/H481,"0")</f>
        <v>72</v>
      </c>
      <c r="Z482" s="545">
        <f>IFERROR(IF(Z480="",0,Z480),"0")+IFERROR(IF(Z481="",0,Z481),"0")</f>
        <v>0.64944000000000002</v>
      </c>
      <c r="AA482" s="546"/>
      <c r="AB482" s="546"/>
      <c r="AC482" s="546"/>
    </row>
    <row r="483" spans="1:68" x14ac:dyDescent="0.2">
      <c r="A483" s="553"/>
      <c r="B483" s="553"/>
      <c r="C483" s="553"/>
      <c r="D483" s="553"/>
      <c r="E483" s="553"/>
      <c r="F483" s="553"/>
      <c r="G483" s="553"/>
      <c r="H483" s="553"/>
      <c r="I483" s="553"/>
      <c r="J483" s="553"/>
      <c r="K483" s="553"/>
      <c r="L483" s="553"/>
      <c r="M483" s="553"/>
      <c r="N483" s="553"/>
      <c r="O483" s="558"/>
      <c r="P483" s="549" t="s">
        <v>70</v>
      </c>
      <c r="Q483" s="550"/>
      <c r="R483" s="550"/>
      <c r="S483" s="550"/>
      <c r="T483" s="550"/>
      <c r="U483" s="550"/>
      <c r="V483" s="551"/>
      <c r="W483" s="37" t="s">
        <v>68</v>
      </c>
      <c r="X483" s="545">
        <f>IFERROR(SUM(X480:X481),"0")</f>
        <v>300</v>
      </c>
      <c r="Y483" s="545">
        <f>IFERROR(SUM(Y480:Y481),"0")</f>
        <v>302.39999999999998</v>
      </c>
      <c r="Z483" s="37"/>
      <c r="AA483" s="546"/>
      <c r="AB483" s="546"/>
      <c r="AC483" s="546"/>
    </row>
    <row r="484" spans="1:68" ht="14.25" hidden="1" customHeight="1" x14ac:dyDescent="0.25">
      <c r="A484" s="552" t="s">
        <v>72</v>
      </c>
      <c r="B484" s="553"/>
      <c r="C484" s="553"/>
      <c r="D484" s="553"/>
      <c r="E484" s="553"/>
      <c r="F484" s="553"/>
      <c r="G484" s="553"/>
      <c r="H484" s="553"/>
      <c r="I484" s="553"/>
      <c r="J484" s="553"/>
      <c r="K484" s="553"/>
      <c r="L484" s="553"/>
      <c r="M484" s="553"/>
      <c r="N484" s="553"/>
      <c r="O484" s="553"/>
      <c r="P484" s="553"/>
      <c r="Q484" s="553"/>
      <c r="R484" s="553"/>
      <c r="S484" s="553"/>
      <c r="T484" s="553"/>
      <c r="U484" s="553"/>
      <c r="V484" s="553"/>
      <c r="W484" s="553"/>
      <c r="X484" s="553"/>
      <c r="Y484" s="553"/>
      <c r="Z484" s="553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4">
        <v>4640242180533</v>
      </c>
      <c r="E485" s="555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66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60"/>
      <c r="R485" s="560"/>
      <c r="S485" s="560"/>
      <c r="T485" s="561"/>
      <c r="U485" s="34"/>
      <c r="V485" s="34"/>
      <c r="W485" s="35" t="s">
        <v>68</v>
      </c>
      <c r="X485" s="543">
        <v>40</v>
      </c>
      <c r="Y485" s="544">
        <f>IFERROR(IF(X485="",0,CEILING((X485/$H485),1)*$H485),"")</f>
        <v>45</v>
      </c>
      <c r="Z485" s="36">
        <f>IFERROR(IF(Y485=0,"",ROUNDUP(Y485/H485,0)*0.01898),"")</f>
        <v>9.4899999999999998E-2</v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42.306666666666665</v>
      </c>
      <c r="BN485" s="64">
        <f>IFERROR(Y485*I485/H485,"0")</f>
        <v>47.594999999999999</v>
      </c>
      <c r="BO485" s="64">
        <f>IFERROR(1/J485*(X485/H485),"0")</f>
        <v>6.9444444444444448E-2</v>
      </c>
      <c r="BP485" s="64">
        <f>IFERROR(1/J485*(Y485/H485),"0")</f>
        <v>7.8125E-2</v>
      </c>
    </row>
    <row r="486" spans="1:68" x14ac:dyDescent="0.2">
      <c r="A486" s="557"/>
      <c r="B486" s="553"/>
      <c r="C486" s="553"/>
      <c r="D486" s="553"/>
      <c r="E486" s="553"/>
      <c r="F486" s="553"/>
      <c r="G486" s="553"/>
      <c r="H486" s="553"/>
      <c r="I486" s="553"/>
      <c r="J486" s="553"/>
      <c r="K486" s="553"/>
      <c r="L486" s="553"/>
      <c r="M486" s="553"/>
      <c r="N486" s="553"/>
      <c r="O486" s="558"/>
      <c r="P486" s="549" t="s">
        <v>70</v>
      </c>
      <c r="Q486" s="550"/>
      <c r="R486" s="550"/>
      <c r="S486" s="550"/>
      <c r="T486" s="550"/>
      <c r="U486" s="550"/>
      <c r="V486" s="551"/>
      <c r="W486" s="37" t="s">
        <v>71</v>
      </c>
      <c r="X486" s="545">
        <f>IFERROR(X485/H485,"0")</f>
        <v>4.4444444444444446</v>
      </c>
      <c r="Y486" s="545">
        <f>IFERROR(Y485/H485,"0")</f>
        <v>5</v>
      </c>
      <c r="Z486" s="545">
        <f>IFERROR(IF(Z485="",0,Z485),"0")</f>
        <v>9.4899999999999998E-2</v>
      </c>
      <c r="AA486" s="546"/>
      <c r="AB486" s="546"/>
      <c r="AC486" s="546"/>
    </row>
    <row r="487" spans="1:68" x14ac:dyDescent="0.2">
      <c r="A487" s="553"/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58"/>
      <c r="P487" s="549" t="s">
        <v>70</v>
      </c>
      <c r="Q487" s="550"/>
      <c r="R487" s="550"/>
      <c r="S487" s="550"/>
      <c r="T487" s="550"/>
      <c r="U487" s="550"/>
      <c r="V487" s="551"/>
      <c r="W487" s="37" t="s">
        <v>68</v>
      </c>
      <c r="X487" s="545">
        <f>IFERROR(SUM(X485:X485),"0")</f>
        <v>40</v>
      </c>
      <c r="Y487" s="545">
        <f>IFERROR(SUM(Y485:Y485),"0")</f>
        <v>45</v>
      </c>
      <c r="Z487" s="37"/>
      <c r="AA487" s="546"/>
      <c r="AB487" s="546"/>
      <c r="AC487" s="546"/>
    </row>
    <row r="488" spans="1:68" ht="14.25" hidden="1" customHeight="1" x14ac:dyDescent="0.25">
      <c r="A488" s="552" t="s">
        <v>165</v>
      </c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3"/>
      <c r="P488" s="553"/>
      <c r="Q488" s="553"/>
      <c r="R488" s="553"/>
      <c r="S488" s="553"/>
      <c r="T488" s="553"/>
      <c r="U488" s="553"/>
      <c r="V488" s="553"/>
      <c r="W488" s="553"/>
      <c r="X488" s="553"/>
      <c r="Y488" s="553"/>
      <c r="Z488" s="553"/>
      <c r="AA488" s="539"/>
      <c r="AB488" s="539"/>
      <c r="AC488" s="539"/>
    </row>
    <row r="489" spans="1:68" ht="27" hidden="1" customHeight="1" x14ac:dyDescent="0.25">
      <c r="A489" s="54" t="s">
        <v>743</v>
      </c>
      <c r="B489" s="54" t="s">
        <v>744</v>
      </c>
      <c r="C489" s="31">
        <v>4301060491</v>
      </c>
      <c r="D489" s="554">
        <v>4640242180120</v>
      </c>
      <c r="E489" s="555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6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60"/>
      <c r="R489" s="560"/>
      <c r="S489" s="560"/>
      <c r="T489" s="561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746</v>
      </c>
      <c r="B490" s="54" t="s">
        <v>747</v>
      </c>
      <c r="C490" s="31">
        <v>4301060493</v>
      </c>
      <c r="D490" s="554">
        <v>4640242180137</v>
      </c>
      <c r="E490" s="555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64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60"/>
      <c r="R490" s="560"/>
      <c r="S490" s="560"/>
      <c r="T490" s="561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57"/>
      <c r="B491" s="553"/>
      <c r="C491" s="553"/>
      <c r="D491" s="553"/>
      <c r="E491" s="553"/>
      <c r="F491" s="553"/>
      <c r="G491" s="553"/>
      <c r="H491" s="553"/>
      <c r="I491" s="553"/>
      <c r="J491" s="553"/>
      <c r="K491" s="553"/>
      <c r="L491" s="553"/>
      <c r="M491" s="553"/>
      <c r="N491" s="553"/>
      <c r="O491" s="558"/>
      <c r="P491" s="549" t="s">
        <v>70</v>
      </c>
      <c r="Q491" s="550"/>
      <c r="R491" s="550"/>
      <c r="S491" s="550"/>
      <c r="T491" s="550"/>
      <c r="U491" s="550"/>
      <c r="V491" s="55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3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558"/>
      <c r="P492" s="549" t="s">
        <v>70</v>
      </c>
      <c r="Q492" s="550"/>
      <c r="R492" s="550"/>
      <c r="S492" s="550"/>
      <c r="T492" s="550"/>
      <c r="U492" s="550"/>
      <c r="V492" s="55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56" t="s">
        <v>749</v>
      </c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553"/>
      <c r="P493" s="553"/>
      <c r="Q493" s="553"/>
      <c r="R493" s="553"/>
      <c r="S493" s="553"/>
      <c r="T493" s="553"/>
      <c r="U493" s="553"/>
      <c r="V493" s="553"/>
      <c r="W493" s="553"/>
      <c r="X493" s="553"/>
      <c r="Y493" s="553"/>
      <c r="Z493" s="553"/>
      <c r="AA493" s="538"/>
      <c r="AB493" s="538"/>
      <c r="AC493" s="538"/>
    </row>
    <row r="494" spans="1:68" ht="14.25" hidden="1" customHeight="1" x14ac:dyDescent="0.25">
      <c r="A494" s="552" t="s">
        <v>135</v>
      </c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553"/>
      <c r="P494" s="553"/>
      <c r="Q494" s="553"/>
      <c r="R494" s="553"/>
      <c r="S494" s="553"/>
      <c r="T494" s="553"/>
      <c r="U494" s="553"/>
      <c r="V494" s="553"/>
      <c r="W494" s="553"/>
      <c r="X494" s="553"/>
      <c r="Y494" s="553"/>
      <c r="Z494" s="553"/>
      <c r="AA494" s="539"/>
      <c r="AB494" s="539"/>
      <c r="AC494" s="539"/>
    </row>
    <row r="495" spans="1:68" ht="27" hidden="1" customHeight="1" x14ac:dyDescent="0.25">
      <c r="A495" s="54" t="s">
        <v>750</v>
      </c>
      <c r="B495" s="54" t="s">
        <v>751</v>
      </c>
      <c r="C495" s="31">
        <v>4301020314</v>
      </c>
      <c r="D495" s="554">
        <v>4640242180090</v>
      </c>
      <c r="E495" s="555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804" t="s">
        <v>752</v>
      </c>
      <c r="Q495" s="560"/>
      <c r="R495" s="560"/>
      <c r="S495" s="560"/>
      <c r="T495" s="561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57"/>
      <c r="B496" s="553"/>
      <c r="C496" s="553"/>
      <c r="D496" s="553"/>
      <c r="E496" s="553"/>
      <c r="F496" s="553"/>
      <c r="G496" s="553"/>
      <c r="H496" s="553"/>
      <c r="I496" s="553"/>
      <c r="J496" s="553"/>
      <c r="K496" s="553"/>
      <c r="L496" s="553"/>
      <c r="M496" s="553"/>
      <c r="N496" s="553"/>
      <c r="O496" s="558"/>
      <c r="P496" s="549" t="s">
        <v>70</v>
      </c>
      <c r="Q496" s="550"/>
      <c r="R496" s="550"/>
      <c r="S496" s="550"/>
      <c r="T496" s="550"/>
      <c r="U496" s="550"/>
      <c r="V496" s="55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3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558"/>
      <c r="P497" s="549" t="s">
        <v>70</v>
      </c>
      <c r="Q497" s="550"/>
      <c r="R497" s="550"/>
      <c r="S497" s="550"/>
      <c r="T497" s="550"/>
      <c r="U497" s="550"/>
      <c r="V497" s="55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596"/>
      <c r="B498" s="553"/>
      <c r="C498" s="553"/>
      <c r="D498" s="553"/>
      <c r="E498" s="553"/>
      <c r="F498" s="553"/>
      <c r="G498" s="553"/>
      <c r="H498" s="553"/>
      <c r="I498" s="553"/>
      <c r="J498" s="553"/>
      <c r="K498" s="553"/>
      <c r="L498" s="553"/>
      <c r="M498" s="553"/>
      <c r="N498" s="553"/>
      <c r="O498" s="597"/>
      <c r="P498" s="580" t="s">
        <v>754</v>
      </c>
      <c r="Q498" s="581"/>
      <c r="R498" s="581"/>
      <c r="S498" s="581"/>
      <c r="T498" s="581"/>
      <c r="U498" s="581"/>
      <c r="V498" s="582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11898.85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12055.990000000002</v>
      </c>
      <c r="Z498" s="37"/>
      <c r="AA498" s="546"/>
      <c r="AB498" s="546"/>
      <c r="AC498" s="546"/>
    </row>
    <row r="499" spans="1:32" x14ac:dyDescent="0.2">
      <c r="A499" s="553"/>
      <c r="B499" s="553"/>
      <c r="C499" s="553"/>
      <c r="D499" s="553"/>
      <c r="E499" s="553"/>
      <c r="F499" s="553"/>
      <c r="G499" s="553"/>
      <c r="H499" s="553"/>
      <c r="I499" s="553"/>
      <c r="J499" s="553"/>
      <c r="K499" s="553"/>
      <c r="L499" s="553"/>
      <c r="M499" s="553"/>
      <c r="N499" s="553"/>
      <c r="O499" s="597"/>
      <c r="P499" s="580" t="s">
        <v>755</v>
      </c>
      <c r="Q499" s="581"/>
      <c r="R499" s="581"/>
      <c r="S499" s="581"/>
      <c r="T499" s="581"/>
      <c r="U499" s="581"/>
      <c r="V499" s="582"/>
      <c r="W499" s="37" t="s">
        <v>68</v>
      </c>
      <c r="X499" s="545">
        <f>IFERROR(SUM(BM22:BM495),"0")</f>
        <v>12471.298725211824</v>
      </c>
      <c r="Y499" s="545">
        <f>IFERROR(SUM(BN22:BN495),"0")</f>
        <v>12636.401</v>
      </c>
      <c r="Z499" s="37"/>
      <c r="AA499" s="546"/>
      <c r="AB499" s="546"/>
      <c r="AC499" s="546"/>
    </row>
    <row r="500" spans="1:32" x14ac:dyDescent="0.2">
      <c r="A500" s="553"/>
      <c r="B500" s="553"/>
      <c r="C500" s="553"/>
      <c r="D500" s="553"/>
      <c r="E500" s="553"/>
      <c r="F500" s="553"/>
      <c r="G500" s="553"/>
      <c r="H500" s="553"/>
      <c r="I500" s="553"/>
      <c r="J500" s="553"/>
      <c r="K500" s="553"/>
      <c r="L500" s="553"/>
      <c r="M500" s="553"/>
      <c r="N500" s="553"/>
      <c r="O500" s="597"/>
      <c r="P500" s="580" t="s">
        <v>756</v>
      </c>
      <c r="Q500" s="581"/>
      <c r="R500" s="581"/>
      <c r="S500" s="581"/>
      <c r="T500" s="581"/>
      <c r="U500" s="581"/>
      <c r="V500" s="582"/>
      <c r="W500" s="37" t="s">
        <v>757</v>
      </c>
      <c r="X500" s="38">
        <f>ROUNDUP(SUM(BO22:BO495),0)</f>
        <v>20</v>
      </c>
      <c r="Y500" s="38">
        <f>ROUNDUP(SUM(BP22:BP495),0)</f>
        <v>20</v>
      </c>
      <c r="Z500" s="37"/>
      <c r="AA500" s="546"/>
      <c r="AB500" s="546"/>
      <c r="AC500" s="546"/>
    </row>
    <row r="501" spans="1:32" x14ac:dyDescent="0.2">
      <c r="A501" s="553"/>
      <c r="B501" s="553"/>
      <c r="C501" s="553"/>
      <c r="D501" s="553"/>
      <c r="E501" s="553"/>
      <c r="F501" s="553"/>
      <c r="G501" s="553"/>
      <c r="H501" s="553"/>
      <c r="I501" s="553"/>
      <c r="J501" s="553"/>
      <c r="K501" s="553"/>
      <c r="L501" s="553"/>
      <c r="M501" s="553"/>
      <c r="N501" s="553"/>
      <c r="O501" s="597"/>
      <c r="P501" s="580" t="s">
        <v>758</v>
      </c>
      <c r="Q501" s="581"/>
      <c r="R501" s="581"/>
      <c r="S501" s="581"/>
      <c r="T501" s="581"/>
      <c r="U501" s="581"/>
      <c r="V501" s="582"/>
      <c r="W501" s="37" t="s">
        <v>68</v>
      </c>
      <c r="X501" s="545">
        <f>GrossWeightTotal+PalletQtyTotal*25</f>
        <v>12971.298725211824</v>
      </c>
      <c r="Y501" s="545">
        <f>GrossWeightTotalR+PalletQtyTotalR*25</f>
        <v>13136.401</v>
      </c>
      <c r="Z501" s="37"/>
      <c r="AA501" s="546"/>
      <c r="AB501" s="546"/>
      <c r="AC501" s="546"/>
    </row>
    <row r="502" spans="1:32" x14ac:dyDescent="0.2">
      <c r="A502" s="553"/>
      <c r="B502" s="553"/>
      <c r="C502" s="553"/>
      <c r="D502" s="553"/>
      <c r="E502" s="553"/>
      <c r="F502" s="553"/>
      <c r="G502" s="553"/>
      <c r="H502" s="553"/>
      <c r="I502" s="553"/>
      <c r="J502" s="553"/>
      <c r="K502" s="553"/>
      <c r="L502" s="553"/>
      <c r="M502" s="553"/>
      <c r="N502" s="553"/>
      <c r="O502" s="597"/>
      <c r="P502" s="580" t="s">
        <v>759</v>
      </c>
      <c r="Q502" s="581"/>
      <c r="R502" s="581"/>
      <c r="S502" s="581"/>
      <c r="T502" s="581"/>
      <c r="U502" s="581"/>
      <c r="V502" s="582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1455.8675270716933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1478</v>
      </c>
      <c r="Z502" s="37"/>
      <c r="AA502" s="546"/>
      <c r="AB502" s="546"/>
      <c r="AC502" s="546"/>
    </row>
    <row r="503" spans="1:32" ht="14.25" hidden="1" customHeight="1" x14ac:dyDescent="0.2">
      <c r="A503" s="553"/>
      <c r="B503" s="553"/>
      <c r="C503" s="553"/>
      <c r="D503" s="553"/>
      <c r="E503" s="553"/>
      <c r="F503" s="553"/>
      <c r="G503" s="553"/>
      <c r="H503" s="553"/>
      <c r="I503" s="553"/>
      <c r="J503" s="553"/>
      <c r="K503" s="553"/>
      <c r="L503" s="553"/>
      <c r="M503" s="553"/>
      <c r="N503" s="553"/>
      <c r="O503" s="597"/>
      <c r="P503" s="580" t="s">
        <v>760</v>
      </c>
      <c r="Q503" s="581"/>
      <c r="R503" s="581"/>
      <c r="S503" s="581"/>
      <c r="T503" s="581"/>
      <c r="U503" s="581"/>
      <c r="V503" s="582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22.958069999999996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47" t="s">
        <v>101</v>
      </c>
      <c r="D505" s="796"/>
      <c r="E505" s="796"/>
      <c r="F505" s="796"/>
      <c r="G505" s="796"/>
      <c r="H505" s="762"/>
      <c r="I505" s="547" t="s">
        <v>253</v>
      </c>
      <c r="J505" s="796"/>
      <c r="K505" s="796"/>
      <c r="L505" s="796"/>
      <c r="M505" s="796"/>
      <c r="N505" s="796"/>
      <c r="O505" s="796"/>
      <c r="P505" s="796"/>
      <c r="Q505" s="796"/>
      <c r="R505" s="796"/>
      <c r="S505" s="762"/>
      <c r="T505" s="547" t="s">
        <v>541</v>
      </c>
      <c r="U505" s="762"/>
      <c r="V505" s="547" t="s">
        <v>597</v>
      </c>
      <c r="W505" s="796"/>
      <c r="X505" s="796"/>
      <c r="Y505" s="762"/>
      <c r="Z505" s="540" t="s">
        <v>651</v>
      </c>
      <c r="AA505" s="547" t="s">
        <v>712</v>
      </c>
      <c r="AB505" s="762"/>
      <c r="AC505" s="52"/>
      <c r="AF505" s="541"/>
    </row>
    <row r="506" spans="1:32" ht="14.25" customHeight="1" thickTop="1" x14ac:dyDescent="0.2">
      <c r="A506" s="726" t="s">
        <v>763</v>
      </c>
      <c r="B506" s="547" t="s">
        <v>62</v>
      </c>
      <c r="C506" s="547" t="s">
        <v>102</v>
      </c>
      <c r="D506" s="547" t="s">
        <v>117</v>
      </c>
      <c r="E506" s="547" t="s">
        <v>172</v>
      </c>
      <c r="F506" s="547" t="s">
        <v>192</v>
      </c>
      <c r="G506" s="547" t="s">
        <v>225</v>
      </c>
      <c r="H506" s="547" t="s">
        <v>101</v>
      </c>
      <c r="I506" s="547" t="s">
        <v>254</v>
      </c>
      <c r="J506" s="547" t="s">
        <v>294</v>
      </c>
      <c r="K506" s="547" t="s">
        <v>354</v>
      </c>
      <c r="L506" s="547" t="s">
        <v>397</v>
      </c>
      <c r="M506" s="547" t="s">
        <v>413</v>
      </c>
      <c r="N506" s="541"/>
      <c r="O506" s="547" t="s">
        <v>427</v>
      </c>
      <c r="P506" s="547" t="s">
        <v>437</v>
      </c>
      <c r="Q506" s="547" t="s">
        <v>444</v>
      </c>
      <c r="R506" s="547" t="s">
        <v>449</v>
      </c>
      <c r="S506" s="547" t="s">
        <v>531</v>
      </c>
      <c r="T506" s="547" t="s">
        <v>542</v>
      </c>
      <c r="U506" s="547" t="s">
        <v>577</v>
      </c>
      <c r="V506" s="547" t="s">
        <v>598</v>
      </c>
      <c r="W506" s="547" t="s">
        <v>628</v>
      </c>
      <c r="X506" s="547" t="s">
        <v>643</v>
      </c>
      <c r="Y506" s="547" t="s">
        <v>647</v>
      </c>
      <c r="Z506" s="547" t="s">
        <v>651</v>
      </c>
      <c r="AA506" s="547" t="s">
        <v>712</v>
      </c>
      <c r="AB506" s="547" t="s">
        <v>749</v>
      </c>
      <c r="AC506" s="52"/>
      <c r="AF506" s="541"/>
    </row>
    <row r="507" spans="1:32" ht="13.5" customHeight="1" thickBot="1" x14ac:dyDescent="0.25">
      <c r="A507" s="727"/>
      <c r="B507" s="548"/>
      <c r="C507" s="548"/>
      <c r="D507" s="548"/>
      <c r="E507" s="548"/>
      <c r="F507" s="548"/>
      <c r="G507" s="548"/>
      <c r="H507" s="548"/>
      <c r="I507" s="548"/>
      <c r="J507" s="548"/>
      <c r="K507" s="548"/>
      <c r="L507" s="548"/>
      <c r="M507" s="548"/>
      <c r="N507" s="541"/>
      <c r="O507" s="548"/>
      <c r="P507" s="548"/>
      <c r="Q507" s="548"/>
      <c r="R507" s="548"/>
      <c r="S507" s="548"/>
      <c r="T507" s="548"/>
      <c r="U507" s="548"/>
      <c r="V507" s="548"/>
      <c r="W507" s="548"/>
      <c r="X507" s="548"/>
      <c r="Y507" s="548"/>
      <c r="Z507" s="548"/>
      <c r="AA507" s="548"/>
      <c r="AB507" s="548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82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1933.5</v>
      </c>
      <c r="E508" s="46">
        <f>IFERROR(Y87*1,"0")+IFERROR(Y88*1,"0")+IFERROR(Y89*1,"0")+IFERROR(Y93*1,"0")+IFERROR(Y94*1,"0")+IFERROR(Y95*1,"0")+IFERROR(Y96*1,"0")</f>
        <v>179.10000000000002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86.25</v>
      </c>
      <c r="G508" s="46">
        <f>IFERROR(Y127*1,"0")+IFERROR(Y128*1,"0")+IFERROR(Y132*1,"0")+IFERROR(Y133*1,"0")+IFERROR(Y137*1,"0")+IFERROR(Y138*1,"0")</f>
        <v>21.2</v>
      </c>
      <c r="H508" s="46">
        <f>IFERROR(Y143*1,"0")+IFERROR(Y144*1,"0")+IFERROR(Y148*1,"0")+IFERROR(Y149*1,"0")+IFERROR(Y150*1,"0")</f>
        <v>63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16.8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231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254.80000000000004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4551.7</v>
      </c>
      <c r="S508" s="46">
        <f>IFERROR(Y335*1,"0")+IFERROR(Y336*1,"0")+IFERROR(Y337*1,"0")</f>
        <v>131.4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3665</v>
      </c>
      <c r="U508" s="46">
        <f>IFERROR(Y368*1,"0")+IFERROR(Y369*1,"0")+IFERROR(Y370*1,"0")+IFERROR(Y374*1,"0")+IFERROR(Y378*1,"0")+IFERROR(Y379*1,"0")+IFERROR(Y383*1,"0")</f>
        <v>0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23.400000000000002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306.24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510.6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83"/>
        <filter val="1 130,00"/>
        <filter val="1 224,50"/>
        <filter val="1 248,00"/>
        <filter val="1 455,87"/>
        <filter val="1 615,00"/>
        <filter val="10,00"/>
        <filter val="10,49"/>
        <filter val="107,67"/>
        <filter val="11 898,85"/>
        <filter val="11,20"/>
        <filter val="11,25"/>
        <filter val="11,63"/>
        <filter val="12 471,30"/>
        <filter val="12 971,30"/>
        <filter val="12,00"/>
        <filter val="12,37"/>
        <filter val="120,00"/>
        <filter val="122,00"/>
        <filter val="124,40"/>
        <filter val="129,41"/>
        <filter val="13,50"/>
        <filter val="13,89"/>
        <filter val="130,00"/>
        <filter val="132,50"/>
        <filter val="135,33"/>
        <filter val="139,63"/>
        <filter val="14,20"/>
        <filter val="140,00"/>
        <filter val="15,00"/>
        <filter val="15,63"/>
        <filter val="150,00"/>
        <filter val="155,00"/>
        <filter val="16,80"/>
        <filter val="165,00"/>
        <filter val="17,05"/>
        <filter val="18,00"/>
        <filter val="18,75"/>
        <filter val="2 020,00"/>
        <filter val="2 509,00"/>
        <filter val="2 516,20"/>
        <filter val="2,10"/>
        <filter val="2,50"/>
        <filter val="20"/>
        <filter val="20,00"/>
        <filter val="20,65"/>
        <filter val="210,00"/>
        <filter val="22,60"/>
        <filter val="23,40"/>
        <filter val="237,00"/>
        <filter val="24,00"/>
        <filter val="24,62"/>
        <filter val="26,19"/>
        <filter val="26,75"/>
        <filter val="261,00"/>
        <filter val="262,00"/>
        <filter val="28,00"/>
        <filter val="3,50"/>
        <filter val="3,57"/>
        <filter val="30,00"/>
        <filter val="30,56"/>
        <filter val="300,00"/>
        <filter val="32,47"/>
        <filter val="32,90"/>
        <filter val="324,07"/>
        <filter val="35,00"/>
        <filter val="395,00"/>
        <filter val="4,20"/>
        <filter val="4,44"/>
        <filter val="40,00"/>
        <filter val="410,00"/>
        <filter val="43,75"/>
        <filter val="49,50"/>
        <filter val="49,55"/>
        <filter val="5,00"/>
        <filter val="5,74"/>
        <filter val="50,00"/>
        <filter val="505,75"/>
        <filter val="52,89"/>
        <filter val="53,40"/>
        <filter val="55,00"/>
        <filter val="58,00"/>
        <filter val="6,11"/>
        <filter val="6,30"/>
        <filter val="60,00"/>
        <filter val="64,00"/>
        <filter val="650,00"/>
        <filter val="67,00"/>
        <filter val="7,00"/>
        <filter val="7,20"/>
        <filter val="7,85"/>
        <filter val="70,00"/>
        <filter val="701,00"/>
        <filter val="71,43"/>
        <filter val="73,50"/>
        <filter val="75,00"/>
        <filter val="78,00"/>
        <filter val="8,00"/>
        <filter val="860,00"/>
        <filter val="9,00"/>
        <filter val="90,00"/>
        <filter val="94,50"/>
        <filter val="970,00"/>
        <filter val="98,64"/>
        <filter val="99,50"/>
      </filters>
    </filterColumn>
    <filterColumn colId="29" showButton="0"/>
    <filterColumn colId="30" showButton="0"/>
  </autoFilter>
  <mergeCells count="888"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  <mergeCell ref="A80:Z80"/>
    <mergeCell ref="P91:V91"/>
    <mergeCell ref="D144:E144"/>
    <mergeCell ref="D82:E82"/>
    <mergeCell ref="P139:V139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P244:T244"/>
    <mergeCell ref="P394:T394"/>
    <mergeCell ref="A380:O381"/>
    <mergeCell ref="D315:E315"/>
    <mergeCell ref="D302:E302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Q506:Q507"/>
    <mergeCell ref="A70:O71"/>
    <mergeCell ref="D117:E117"/>
    <mergeCell ref="A239:O240"/>
    <mergeCell ref="P413:T413"/>
    <mergeCell ref="P242:T242"/>
    <mergeCell ref="D353:E353"/>
    <mergeCell ref="P407:T407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A387:Z387"/>
    <mergeCell ref="D470:E470"/>
    <mergeCell ref="A373:Z373"/>
    <mergeCell ref="D238:E238"/>
    <mergeCell ref="P328:T328"/>
    <mergeCell ref="P474:T474"/>
    <mergeCell ref="D224:E224"/>
    <mergeCell ref="A398:O399"/>
    <mergeCell ref="P401:T401"/>
    <mergeCell ref="P462:V462"/>
    <mergeCell ref="A287:Z287"/>
    <mergeCell ref="A281:Z281"/>
    <mergeCell ref="P399:V399"/>
    <mergeCell ref="F506:F507"/>
    <mergeCell ref="P476:T476"/>
    <mergeCell ref="P184:T184"/>
    <mergeCell ref="D432:E432"/>
    <mergeCell ref="A179:O180"/>
    <mergeCell ref="C506:C507"/>
    <mergeCell ref="Z506:Z507"/>
    <mergeCell ref="P409:V409"/>
    <mergeCell ref="A405:Z405"/>
    <mergeCell ref="A482:O483"/>
    <mergeCell ref="A403:O404"/>
    <mergeCell ref="P481:T481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D335:E335"/>
    <mergeCell ref="A203:Z203"/>
    <mergeCell ref="A375:O376"/>
    <mergeCell ref="P245:T245"/>
    <mergeCell ref="D188:E188"/>
    <mergeCell ref="D424:E424"/>
    <mergeCell ref="A237:Z237"/>
    <mergeCell ref="A473:Z473"/>
    <mergeCell ref="P135:V135"/>
    <mergeCell ref="P191:V191"/>
    <mergeCell ref="A187:Z187"/>
    <mergeCell ref="A423:Z423"/>
    <mergeCell ref="P420:V420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P450:T450"/>
    <mergeCell ref="P15:T16"/>
    <mergeCell ref="P43:T43"/>
    <mergeCell ref="P65:V65"/>
    <mergeCell ref="D74:E74"/>
    <mergeCell ref="P87:T87"/>
    <mergeCell ref="D68:E68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19:Z19"/>
    <mergeCell ref="P310:T310"/>
    <mergeCell ref="A5:C5"/>
    <mergeCell ref="P64:V64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26:T26"/>
    <mergeCell ref="P324:T324"/>
    <mergeCell ref="A270:O271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P101:T101"/>
    <mergeCell ref="A255:O256"/>
    <mergeCell ref="A441:O442"/>
    <mergeCell ref="A92:Z92"/>
    <mergeCell ref="P338:V338"/>
    <mergeCell ref="P71:V71"/>
    <mergeCell ref="P313:V313"/>
    <mergeCell ref="P202:V202"/>
    <mergeCell ref="D230:E230"/>
    <mergeCell ref="D168:E168"/>
    <mergeCell ref="P137:T137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2025-09-29T11:07:27Z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