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F41ED505-81A3-47E1-A157-566545C83D9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Y285" i="1"/>
  <c r="X285" i="1"/>
  <c r="Z284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X269" i="1"/>
  <c r="X268" i="1"/>
  <c r="BO267" i="1"/>
  <c r="BM267" i="1"/>
  <c r="Z267" i="1"/>
  <c r="Y267" i="1"/>
  <c r="P267" i="1"/>
  <c r="BP266" i="1"/>
  <c r="BO266" i="1"/>
  <c r="BN266" i="1"/>
  <c r="BM266" i="1"/>
  <c r="Z266" i="1"/>
  <c r="Z268" i="1" s="1"/>
  <c r="Y266" i="1"/>
  <c r="P266" i="1"/>
  <c r="BO265" i="1"/>
  <c r="BM265" i="1"/>
  <c r="Z265" i="1"/>
  <c r="Y265" i="1"/>
  <c r="P265" i="1"/>
  <c r="Y263" i="1"/>
  <c r="X263" i="1"/>
  <c r="Z262" i="1"/>
  <c r="X262" i="1"/>
  <c r="BO261" i="1"/>
  <c r="BM261" i="1"/>
  <c r="Z261" i="1"/>
  <c r="Y261" i="1"/>
  <c r="P261" i="1"/>
  <c r="BP260" i="1"/>
  <c r="BO260" i="1"/>
  <c r="BN260" i="1"/>
  <c r="BM260" i="1"/>
  <c r="Z260" i="1"/>
  <c r="Y260" i="1"/>
  <c r="Y262" i="1" s="1"/>
  <c r="P260" i="1"/>
  <c r="X258" i="1"/>
  <c r="X257" i="1"/>
  <c r="BP256" i="1"/>
  <c r="BO256" i="1"/>
  <c r="BN256" i="1"/>
  <c r="BM256" i="1"/>
  <c r="Z256" i="1"/>
  <c r="Y256" i="1"/>
  <c r="P256" i="1"/>
  <c r="BO255" i="1"/>
  <c r="BM255" i="1"/>
  <c r="Z255" i="1"/>
  <c r="Y255" i="1"/>
  <c r="P255" i="1"/>
  <c r="BP254" i="1"/>
  <c r="BO254" i="1"/>
  <c r="BN254" i="1"/>
  <c r="BM254" i="1"/>
  <c r="Z254" i="1"/>
  <c r="Z257" i="1" s="1"/>
  <c r="Y254" i="1"/>
  <c r="Y258" i="1" s="1"/>
  <c r="P254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0" i="1"/>
  <c r="Y239" i="1"/>
  <c r="X239" i="1"/>
  <c r="BP238" i="1"/>
  <c r="BO238" i="1"/>
  <c r="BN238" i="1"/>
  <c r="BM238" i="1"/>
  <c r="Z238" i="1"/>
  <c r="Z239" i="1" s="1"/>
  <c r="Y238" i="1"/>
  <c r="Y240" i="1" s="1"/>
  <c r="P238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Z227" i="1" s="1"/>
  <c r="Y225" i="1"/>
  <c r="P225" i="1"/>
  <c r="X222" i="1"/>
  <c r="X221" i="1"/>
  <c r="BO220" i="1"/>
  <c r="BM220" i="1"/>
  <c r="Z220" i="1"/>
  <c r="Y220" i="1"/>
  <c r="P220" i="1"/>
  <c r="BP219" i="1"/>
  <c r="BO219" i="1"/>
  <c r="BN219" i="1"/>
  <c r="BM219" i="1"/>
  <c r="Z219" i="1"/>
  <c r="Z221" i="1" s="1"/>
  <c r="Y219" i="1"/>
  <c r="P219" i="1"/>
  <c r="BO218" i="1"/>
  <c r="BM218" i="1"/>
  <c r="Z218" i="1"/>
  <c r="Y218" i="1"/>
  <c r="P218" i="1"/>
  <c r="Y216" i="1"/>
  <c r="X216" i="1"/>
  <c r="Z215" i="1"/>
  <c r="X215" i="1"/>
  <c r="BO214" i="1"/>
  <c r="BM214" i="1"/>
  <c r="Z214" i="1"/>
  <c r="Y214" i="1"/>
  <c r="P214" i="1"/>
  <c r="X211" i="1"/>
  <c r="Z210" i="1"/>
  <c r="X210" i="1"/>
  <c r="BO209" i="1"/>
  <c r="BM209" i="1"/>
  <c r="Z209" i="1"/>
  <c r="Y209" i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Y198" i="1"/>
  <c r="X198" i="1"/>
  <c r="Z197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Y193" i="1"/>
  <c r="Y197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Z189" i="1" s="1"/>
  <c r="Y185" i="1"/>
  <c r="P185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Y173" i="1"/>
  <c r="X173" i="1"/>
  <c r="Z172" i="1"/>
  <c r="X172" i="1"/>
  <c r="BO171" i="1"/>
  <c r="BM171" i="1"/>
  <c r="Z171" i="1"/>
  <c r="Y171" i="1"/>
  <c r="P171" i="1"/>
  <c r="BP170" i="1"/>
  <c r="BO170" i="1"/>
  <c r="BN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BP163" i="1" s="1"/>
  <c r="P163" i="1"/>
  <c r="BP162" i="1"/>
  <c r="BO162" i="1"/>
  <c r="BN162" i="1"/>
  <c r="BM162" i="1"/>
  <c r="Z162" i="1"/>
  <c r="Z164" i="1" s="1"/>
  <c r="Y162" i="1"/>
  <c r="X158" i="1"/>
  <c r="Z157" i="1"/>
  <c r="X157" i="1"/>
  <c r="BO156" i="1"/>
  <c r="BM156" i="1"/>
  <c r="Z156" i="1"/>
  <c r="Y156" i="1"/>
  <c r="Y157" i="1" s="1"/>
  <c r="P156" i="1"/>
  <c r="X153" i="1"/>
  <c r="Z152" i="1"/>
  <c r="X152" i="1"/>
  <c r="BO151" i="1"/>
  <c r="BM151" i="1"/>
  <c r="Z151" i="1"/>
  <c r="Y151" i="1"/>
  <c r="Y152" i="1" s="1"/>
  <c r="P151" i="1"/>
  <c r="X148" i="1"/>
  <c r="Z147" i="1"/>
  <c r="X147" i="1"/>
  <c r="BO146" i="1"/>
  <c r="BM146" i="1"/>
  <c r="Z146" i="1"/>
  <c r="Y146" i="1"/>
  <c r="Y147" i="1" s="1"/>
  <c r="P146" i="1"/>
  <c r="X143" i="1"/>
  <c r="Z142" i="1"/>
  <c r="X142" i="1"/>
  <c r="BO141" i="1"/>
  <c r="BM141" i="1"/>
  <c r="Z141" i="1"/>
  <c r="Y141" i="1"/>
  <c r="Y142" i="1" s="1"/>
  <c r="P141" i="1"/>
  <c r="X138" i="1"/>
  <c r="X137" i="1"/>
  <c r="BO136" i="1"/>
  <c r="BM136" i="1"/>
  <c r="Z136" i="1"/>
  <c r="Y136" i="1"/>
  <c r="BP136" i="1" s="1"/>
  <c r="P136" i="1"/>
  <c r="BP135" i="1"/>
  <c r="BO135" i="1"/>
  <c r="BN135" i="1"/>
  <c r="BM135" i="1"/>
  <c r="Z135" i="1"/>
  <c r="Z137" i="1" s="1"/>
  <c r="Y135" i="1"/>
  <c r="Y137" i="1" s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2" i="1" s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Z115" i="1"/>
  <c r="X115" i="1"/>
  <c r="BO114" i="1"/>
  <c r="BM114" i="1"/>
  <c r="Z114" i="1"/>
  <c r="Y114" i="1"/>
  <c r="Y115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7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86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1" i="1" l="1"/>
  <c r="Y38" i="1"/>
  <c r="Y286" i="1" s="1"/>
  <c r="Y45" i="1"/>
  <c r="Y64" i="1"/>
  <c r="Y70" i="1"/>
  <c r="Y75" i="1"/>
  <c r="Y290" i="1" s="1"/>
  <c r="Y87" i="1"/>
  <c r="Y96" i="1"/>
  <c r="Y103" i="1"/>
  <c r="Y112" i="1"/>
  <c r="Y116" i="1"/>
  <c r="Y126" i="1"/>
  <c r="Y131" i="1"/>
  <c r="Y138" i="1"/>
  <c r="Y143" i="1"/>
  <c r="Y148" i="1"/>
  <c r="Y153" i="1"/>
  <c r="Y158" i="1"/>
  <c r="Y182" i="1"/>
  <c r="BP181" i="1"/>
  <c r="BN181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Y268" i="1"/>
  <c r="BP265" i="1"/>
  <c r="BN265" i="1"/>
  <c r="BP267" i="1"/>
  <c r="BN267" i="1"/>
  <c r="H9" i="1"/>
  <c r="X287" i="1"/>
  <c r="X288" i="1"/>
  <c r="X290" i="1"/>
  <c r="BN29" i="1"/>
  <c r="Y287" i="1" s="1"/>
  <c r="BN34" i="1"/>
  <c r="BP34" i="1"/>
  <c r="Y288" i="1" s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4" i="1"/>
  <c r="BP114" i="1"/>
  <c r="BN124" i="1"/>
  <c r="BN129" i="1"/>
  <c r="BP129" i="1"/>
  <c r="BN136" i="1"/>
  <c r="BN141" i="1"/>
  <c r="BP141" i="1"/>
  <c r="BN146" i="1"/>
  <c r="BP146" i="1"/>
  <c r="BN151" i="1"/>
  <c r="BP151" i="1"/>
  <c r="BN156" i="1"/>
  <c r="BP156" i="1"/>
  <c r="Y164" i="1"/>
  <c r="BN163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BP194" i="1"/>
  <c r="BN194" i="1"/>
  <c r="BP196" i="1"/>
  <c r="BN196" i="1"/>
  <c r="Z205" i="1"/>
  <c r="Z291" i="1" s="1"/>
  <c r="Y211" i="1"/>
  <c r="Y215" i="1"/>
  <c r="BP214" i="1"/>
  <c r="BN214" i="1"/>
  <c r="Y222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C299" i="1" l="1"/>
  <c r="Y289" i="1"/>
  <c r="A299" i="1"/>
  <c r="X289" i="1"/>
  <c r="B299" i="1"/>
</calcChain>
</file>

<file path=xl/sharedStrings.xml><?xml version="1.0" encoding="utf-8"?>
<sst xmlns="http://schemas.openxmlformats.org/spreadsheetml/2006/main" count="1289" uniqueCount="410">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</sst>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73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1" t="s">
        <v>0</v>
      </c>
      <c r="E1" s="302"/>
      <c r="F1" s="302"/>
      <c r="G1" s="12" t="s">
        <v>1</v>
      </c>
      <c r="H1" s="331" t="s">
        <v>2</v>
      </c>
      <c r="I1" s="302"/>
      <c r="J1" s="302"/>
      <c r="K1" s="302"/>
      <c r="L1" s="302"/>
      <c r="M1" s="302"/>
      <c r="N1" s="302"/>
      <c r="O1" s="302"/>
      <c r="P1" s="302"/>
      <c r="Q1" s="302"/>
      <c r="R1" s="301" t="s">
        <v>3</v>
      </c>
      <c r="S1" s="302"/>
      <c r="T1" s="30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1" t="s">
        <v>8</v>
      </c>
      <c r="B5" s="352"/>
      <c r="C5" s="353"/>
      <c r="D5" s="333"/>
      <c r="E5" s="334"/>
      <c r="F5" s="453" t="s">
        <v>9</v>
      </c>
      <c r="G5" s="353"/>
      <c r="H5" s="333"/>
      <c r="I5" s="416"/>
      <c r="J5" s="416"/>
      <c r="K5" s="416"/>
      <c r="L5" s="416"/>
      <c r="M5" s="334"/>
      <c r="N5" s="61"/>
      <c r="P5" s="24" t="s">
        <v>10</v>
      </c>
      <c r="Q5" s="461">
        <v>45901</v>
      </c>
      <c r="R5" s="350"/>
      <c r="T5" s="379" t="s">
        <v>11</v>
      </c>
      <c r="U5" s="305"/>
      <c r="V5" s="380" t="s">
        <v>12</v>
      </c>
      <c r="W5" s="350"/>
      <c r="AB5" s="51"/>
      <c r="AC5" s="51"/>
      <c r="AD5" s="51"/>
      <c r="AE5" s="51"/>
    </row>
    <row r="6" spans="1:32" s="272" customFormat="1" ht="24" customHeight="1" x14ac:dyDescent="0.2">
      <c r="A6" s="351" t="s">
        <v>13</v>
      </c>
      <c r="B6" s="352"/>
      <c r="C6" s="353"/>
      <c r="D6" s="418" t="s">
        <v>14</v>
      </c>
      <c r="E6" s="419"/>
      <c r="F6" s="419"/>
      <c r="G6" s="419"/>
      <c r="H6" s="419"/>
      <c r="I6" s="419"/>
      <c r="J6" s="419"/>
      <c r="K6" s="419"/>
      <c r="L6" s="419"/>
      <c r="M6" s="350"/>
      <c r="N6" s="62"/>
      <c r="P6" s="24" t="s">
        <v>15</v>
      </c>
      <c r="Q6" s="463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05"/>
      <c r="V6" s="404" t="s">
        <v>17</v>
      </c>
      <c r="W6" s="31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14" t="str">
        <f>IFERROR(VLOOKUP(DeliveryAddress,Table,3,0),1)</f>
        <v>1</v>
      </c>
      <c r="E7" s="315"/>
      <c r="F7" s="315"/>
      <c r="G7" s="315"/>
      <c r="H7" s="315"/>
      <c r="I7" s="315"/>
      <c r="J7" s="315"/>
      <c r="K7" s="315"/>
      <c r="L7" s="315"/>
      <c r="M7" s="316"/>
      <c r="N7" s="63"/>
      <c r="P7" s="24"/>
      <c r="Q7" s="42"/>
      <c r="R7" s="42"/>
      <c r="T7" s="293"/>
      <c r="U7" s="305"/>
      <c r="V7" s="405"/>
      <c r="W7" s="406"/>
      <c r="AB7" s="51"/>
      <c r="AC7" s="51"/>
      <c r="AD7" s="51"/>
      <c r="AE7" s="51"/>
    </row>
    <row r="8" spans="1:32" s="272" customFormat="1" ht="25.5" customHeight="1" x14ac:dyDescent="0.2">
      <c r="A8" s="468" t="s">
        <v>18</v>
      </c>
      <c r="B8" s="290"/>
      <c r="C8" s="291"/>
      <c r="D8" s="323" t="s">
        <v>19</v>
      </c>
      <c r="E8" s="324"/>
      <c r="F8" s="324"/>
      <c r="G8" s="324"/>
      <c r="H8" s="324"/>
      <c r="I8" s="324"/>
      <c r="J8" s="324"/>
      <c r="K8" s="324"/>
      <c r="L8" s="324"/>
      <c r="M8" s="325"/>
      <c r="N8" s="64"/>
      <c r="P8" s="24" t="s">
        <v>20</v>
      </c>
      <c r="Q8" s="356">
        <v>0.41666666666666669</v>
      </c>
      <c r="R8" s="316"/>
      <c r="T8" s="293"/>
      <c r="U8" s="305"/>
      <c r="V8" s="405"/>
      <c r="W8" s="406"/>
      <c r="AB8" s="51"/>
      <c r="AC8" s="51"/>
      <c r="AD8" s="51"/>
      <c r="AE8" s="51"/>
    </row>
    <row r="9" spans="1:32" s="272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3"/>
      <c r="E9" s="295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21</v>
      </c>
      <c r="Q9" s="347"/>
      <c r="R9" s="348"/>
      <c r="T9" s="293"/>
      <c r="U9" s="305"/>
      <c r="V9" s="407"/>
      <c r="W9" s="408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3"/>
      <c r="E10" s="295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9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22</v>
      </c>
      <c r="Q10" s="384"/>
      <c r="R10" s="385"/>
      <c r="U10" s="24" t="s">
        <v>23</v>
      </c>
      <c r="V10" s="309" t="s">
        <v>24</v>
      </c>
      <c r="W10" s="31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9"/>
      <c r="R11" s="350"/>
      <c r="U11" s="24" t="s">
        <v>27</v>
      </c>
      <c r="V11" s="433" t="s">
        <v>28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76" t="s">
        <v>29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30</v>
      </c>
      <c r="Q12" s="356"/>
      <c r="R12" s="316"/>
      <c r="S12" s="23"/>
      <c r="U12" s="24"/>
      <c r="V12" s="302"/>
      <c r="W12" s="293"/>
      <c r="AB12" s="51"/>
      <c r="AC12" s="51"/>
      <c r="AD12" s="51"/>
      <c r="AE12" s="51"/>
    </row>
    <row r="13" spans="1:32" s="272" customFormat="1" ht="23.25" customHeight="1" x14ac:dyDescent="0.2">
      <c r="A13" s="376" t="s">
        <v>31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32</v>
      </c>
      <c r="Q13" s="433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76" t="s">
        <v>33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87" t="s">
        <v>34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367" t="s">
        <v>35</v>
      </c>
      <c r="Q15" s="302"/>
      <c r="R15" s="302"/>
      <c r="S15" s="302"/>
      <c r="T15" s="30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8"/>
      <c r="Q16" s="368"/>
      <c r="R16" s="368"/>
      <c r="S16" s="368"/>
      <c r="T16" s="3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7" t="s">
        <v>36</v>
      </c>
      <c r="B17" s="307" t="s">
        <v>37</v>
      </c>
      <c r="C17" s="359" t="s">
        <v>38</v>
      </c>
      <c r="D17" s="307" t="s">
        <v>39</v>
      </c>
      <c r="E17" s="339"/>
      <c r="F17" s="307" t="s">
        <v>40</v>
      </c>
      <c r="G17" s="307" t="s">
        <v>41</v>
      </c>
      <c r="H17" s="307" t="s">
        <v>42</v>
      </c>
      <c r="I17" s="307" t="s">
        <v>43</v>
      </c>
      <c r="J17" s="307" t="s">
        <v>44</v>
      </c>
      <c r="K17" s="307" t="s">
        <v>45</v>
      </c>
      <c r="L17" s="307" t="s">
        <v>46</v>
      </c>
      <c r="M17" s="307" t="s">
        <v>47</v>
      </c>
      <c r="N17" s="307" t="s">
        <v>48</v>
      </c>
      <c r="O17" s="307" t="s">
        <v>49</v>
      </c>
      <c r="P17" s="307" t="s">
        <v>50</v>
      </c>
      <c r="Q17" s="338"/>
      <c r="R17" s="338"/>
      <c r="S17" s="338"/>
      <c r="T17" s="339"/>
      <c r="U17" s="467" t="s">
        <v>51</v>
      </c>
      <c r="V17" s="353"/>
      <c r="W17" s="307" t="s">
        <v>52</v>
      </c>
      <c r="X17" s="307" t="s">
        <v>53</v>
      </c>
      <c r="Y17" s="465" t="s">
        <v>54</v>
      </c>
      <c r="Z17" s="414" t="s">
        <v>55</v>
      </c>
      <c r="AA17" s="397" t="s">
        <v>56</v>
      </c>
      <c r="AB17" s="397" t="s">
        <v>57</v>
      </c>
      <c r="AC17" s="397" t="s">
        <v>58</v>
      </c>
      <c r="AD17" s="397" t="s">
        <v>59</v>
      </c>
      <c r="AE17" s="448"/>
      <c r="AF17" s="449"/>
      <c r="AG17" s="69"/>
      <c r="BD17" s="68" t="s">
        <v>60</v>
      </c>
    </row>
    <row r="18" spans="1:68" ht="14.25" customHeight="1" x14ac:dyDescent="0.2">
      <c r="A18" s="308"/>
      <c r="B18" s="308"/>
      <c r="C18" s="308"/>
      <c r="D18" s="340"/>
      <c r="E18" s="342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40"/>
      <c r="Q18" s="341"/>
      <c r="R18" s="341"/>
      <c r="S18" s="341"/>
      <c r="T18" s="342"/>
      <c r="U18" s="70" t="s">
        <v>61</v>
      </c>
      <c r="V18" s="70" t="s">
        <v>62</v>
      </c>
      <c r="W18" s="308"/>
      <c r="X18" s="308"/>
      <c r="Y18" s="466"/>
      <c r="Z18" s="415"/>
      <c r="AA18" s="398"/>
      <c r="AB18" s="398"/>
      <c r="AC18" s="398"/>
      <c r="AD18" s="450"/>
      <c r="AE18" s="451"/>
      <c r="AF18" s="452"/>
      <c r="AG18" s="69"/>
      <c r="BD18" s="68"/>
    </row>
    <row r="19" spans="1:68" ht="27.75" customHeight="1" x14ac:dyDescent="0.2">
      <c r="A19" s="327" t="s">
        <v>63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48"/>
      <c r="AB19" s="48"/>
      <c r="AC19" s="48"/>
    </row>
    <row r="20" spans="1:68" ht="16.5" customHeight="1" x14ac:dyDescent="0.25">
      <c r="A20" s="312" t="s">
        <v>63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customHeight="1" x14ac:dyDescent="0.25">
      <c r="A21" s="292" t="s">
        <v>64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70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9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300"/>
      <c r="P23" s="289" t="s">
        <v>73</v>
      </c>
      <c r="Q23" s="290"/>
      <c r="R23" s="290"/>
      <c r="S23" s="290"/>
      <c r="T23" s="290"/>
      <c r="U23" s="290"/>
      <c r="V23" s="291"/>
      <c r="W23" s="37" t="s">
        <v>70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300"/>
      <c r="P24" s="289" t="s">
        <v>73</v>
      </c>
      <c r="Q24" s="290"/>
      <c r="R24" s="290"/>
      <c r="S24" s="290"/>
      <c r="T24" s="290"/>
      <c r="U24" s="290"/>
      <c r="V24" s="291"/>
      <c r="W24" s="37" t="s">
        <v>74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customHeight="1" x14ac:dyDescent="0.2">
      <c r="A25" s="327" t="s">
        <v>75</v>
      </c>
      <c r="B25" s="328"/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328"/>
      <c r="Z25" s="328"/>
      <c r="AA25" s="48"/>
      <c r="AB25" s="48"/>
      <c r="AC25" s="48"/>
    </row>
    <row r="26" spans="1:68" ht="16.5" customHeight="1" x14ac:dyDescent="0.25">
      <c r="A26" s="312" t="s">
        <v>76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customHeight="1" x14ac:dyDescent="0.25">
      <c r="A27" s="292" t="s">
        <v>77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0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70</v>
      </c>
      <c r="X28" s="278">
        <v>140</v>
      </c>
      <c r="Y28" s="279">
        <f>IFERROR(IF(X28="","",X28),"")</f>
        <v>140</v>
      </c>
      <c r="Z28" s="36">
        <f>IFERROR(IF(X28="","",X28*0.00941),"")</f>
        <v>1.3173999999999999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269.05200000000002</v>
      </c>
      <c r="BN28" s="67">
        <f>IFERROR(Y28*I28,"0")</f>
        <v>269.05200000000002</v>
      </c>
      <c r="BO28" s="67">
        <f>IFERROR(X28/J28,"0")</f>
        <v>1</v>
      </c>
      <c r="BP28" s="67">
        <f>IFERROR(Y28/J28,"0")</f>
        <v>1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1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70</v>
      </c>
      <c r="X29" s="278">
        <v>168</v>
      </c>
      <c r="Y29" s="279">
        <f>IFERROR(IF(X29="","",X29),"")</f>
        <v>168</v>
      </c>
      <c r="Z29" s="36">
        <f>IFERROR(IF(X29="","",X29*0.00941),"")</f>
        <v>1.5808800000000001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322.86239999999998</v>
      </c>
      <c r="BN29" s="67">
        <f>IFERROR(Y29*I29,"0")</f>
        <v>322.86239999999998</v>
      </c>
      <c r="BO29" s="67">
        <f>IFERROR(X29/J29,"0")</f>
        <v>1.2</v>
      </c>
      <c r="BP29" s="67">
        <f>IFERROR(Y29/J29,"0")</f>
        <v>1.2</v>
      </c>
    </row>
    <row r="30" spans="1:68" x14ac:dyDescent="0.2">
      <c r="A30" s="299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300"/>
      <c r="P30" s="289" t="s">
        <v>73</v>
      </c>
      <c r="Q30" s="290"/>
      <c r="R30" s="290"/>
      <c r="S30" s="290"/>
      <c r="T30" s="290"/>
      <c r="U30" s="290"/>
      <c r="V30" s="291"/>
      <c r="W30" s="37" t="s">
        <v>70</v>
      </c>
      <c r="X30" s="280">
        <f>IFERROR(SUM(X28:X29),"0")</f>
        <v>308</v>
      </c>
      <c r="Y30" s="280">
        <f>IFERROR(SUM(Y28:Y29),"0")</f>
        <v>308</v>
      </c>
      <c r="Z30" s="280">
        <f>IFERROR(IF(Z28="",0,Z28),"0")+IFERROR(IF(Z29="",0,Z29),"0")</f>
        <v>2.8982799999999997</v>
      </c>
      <c r="AA30" s="281"/>
      <c r="AB30" s="281"/>
      <c r="AC30" s="28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300"/>
      <c r="P31" s="289" t="s">
        <v>73</v>
      </c>
      <c r="Q31" s="290"/>
      <c r="R31" s="290"/>
      <c r="S31" s="290"/>
      <c r="T31" s="290"/>
      <c r="U31" s="290"/>
      <c r="V31" s="291"/>
      <c r="W31" s="37" t="s">
        <v>74</v>
      </c>
      <c r="X31" s="280">
        <f>IFERROR(SUMPRODUCT(X28:X29*H28:H29),"0")</f>
        <v>462</v>
      </c>
      <c r="Y31" s="280">
        <f>IFERROR(SUMPRODUCT(Y28:Y29*H28:H29),"0")</f>
        <v>462</v>
      </c>
      <c r="Z31" s="37"/>
      <c r="AA31" s="281"/>
      <c r="AB31" s="281"/>
      <c r="AC31" s="281"/>
    </row>
    <row r="32" spans="1:68" ht="16.5" customHeight="1" x14ac:dyDescent="0.25">
      <c r="A32" s="312" t="s">
        <v>85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customHeight="1" x14ac:dyDescent="0.25">
      <c r="A33" s="292" t="s">
        <v>64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70</v>
      </c>
      <c r="X34" s="278">
        <v>168</v>
      </c>
      <c r="Y34" s="279">
        <f>IFERROR(IF(X34="","",X34),"")</f>
        <v>168</v>
      </c>
      <c r="Z34" s="36">
        <f>IFERROR(IF(X34="","",X34*0.0155),"")</f>
        <v>2.6040000000000001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986.16</v>
      </c>
      <c r="BN34" s="67">
        <f>IFERROR(Y34*I34,"0")</f>
        <v>986.16</v>
      </c>
      <c r="BO34" s="67">
        <f>IFERROR(X34/J34,"0")</f>
        <v>2</v>
      </c>
      <c r="BP34" s="67">
        <f>IFERROR(Y34/J34,"0")</f>
        <v>2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2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70</v>
      </c>
      <c r="X35" s="278">
        <v>48</v>
      </c>
      <c r="Y35" s="279">
        <f>IFERROR(IF(X35="","",X35),"")</f>
        <v>48</v>
      </c>
      <c r="Z35" s="36">
        <f>IFERROR(IF(X35="","",X35*0.0155),"")</f>
        <v>0.74399999999999999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281.76</v>
      </c>
      <c r="BN35" s="67">
        <f>IFERROR(Y35*I35,"0")</f>
        <v>281.76</v>
      </c>
      <c r="BO35" s="67">
        <f>IFERROR(X35/J35,"0")</f>
        <v>0.5714285714285714</v>
      </c>
      <c r="BP35" s="67">
        <f>IFERROR(Y35/J35,"0")</f>
        <v>0.5714285714285714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4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70</v>
      </c>
      <c r="X36" s="278">
        <v>156</v>
      </c>
      <c r="Y36" s="279">
        <f>IFERROR(IF(X36="","",X36),"")</f>
        <v>156</v>
      </c>
      <c r="Z36" s="36">
        <f>IFERROR(IF(X36="","",X36*0.0155),"")</f>
        <v>2.4180000000000001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915.72</v>
      </c>
      <c r="BN36" s="67">
        <f>IFERROR(Y36*I36,"0")</f>
        <v>915.72</v>
      </c>
      <c r="BO36" s="67">
        <f>IFERROR(X36/J36,"0")</f>
        <v>1.8571428571428572</v>
      </c>
      <c r="BP36" s="67">
        <f>IFERROR(Y36/J36,"0")</f>
        <v>1.8571428571428572</v>
      </c>
    </row>
    <row r="37" spans="1:68" x14ac:dyDescent="0.2">
      <c r="A37" s="299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300"/>
      <c r="P37" s="289" t="s">
        <v>73</v>
      </c>
      <c r="Q37" s="290"/>
      <c r="R37" s="290"/>
      <c r="S37" s="290"/>
      <c r="T37" s="290"/>
      <c r="U37" s="290"/>
      <c r="V37" s="291"/>
      <c r="W37" s="37" t="s">
        <v>70</v>
      </c>
      <c r="X37" s="280">
        <f>IFERROR(SUM(X34:X36),"0")</f>
        <v>372</v>
      </c>
      <c r="Y37" s="280">
        <f>IFERROR(SUM(Y34:Y36),"0")</f>
        <v>372</v>
      </c>
      <c r="Z37" s="280">
        <f>IFERROR(IF(Z34="",0,Z34),"0")+IFERROR(IF(Z35="",0,Z35),"0")+IFERROR(IF(Z36="",0,Z36),"0")</f>
        <v>5.766</v>
      </c>
      <c r="AA37" s="281"/>
      <c r="AB37" s="281"/>
      <c r="AC37" s="281"/>
    </row>
    <row r="38" spans="1:68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300"/>
      <c r="P38" s="289" t="s">
        <v>73</v>
      </c>
      <c r="Q38" s="290"/>
      <c r="R38" s="290"/>
      <c r="S38" s="290"/>
      <c r="T38" s="290"/>
      <c r="U38" s="290"/>
      <c r="V38" s="291"/>
      <c r="W38" s="37" t="s">
        <v>74</v>
      </c>
      <c r="X38" s="280">
        <f>IFERROR(SUMPRODUCT(X34:X36*H34:H36),"0")</f>
        <v>2083.1999999999998</v>
      </c>
      <c r="Y38" s="280">
        <f>IFERROR(SUMPRODUCT(Y34:Y36*H34:H36),"0")</f>
        <v>2083.1999999999998</v>
      </c>
      <c r="Z38" s="37"/>
      <c r="AA38" s="281"/>
      <c r="AB38" s="281"/>
      <c r="AC38" s="281"/>
    </row>
    <row r="39" spans="1:68" ht="16.5" customHeight="1" x14ac:dyDescent="0.25">
      <c r="A39" s="312" t="s">
        <v>95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customHeight="1" x14ac:dyDescent="0.25">
      <c r="A40" s="292" t="s">
        <v>64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43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70</v>
      </c>
      <c r="X41" s="278">
        <v>12</v>
      </c>
      <c r="Y41" s="279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99</v>
      </c>
      <c r="B42" s="54" t="s">
        <v>100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3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70</v>
      </c>
      <c r="X42" s="278">
        <v>12</v>
      </c>
      <c r="Y42" s="27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101</v>
      </c>
      <c r="AG42" s="67"/>
      <c r="AJ42" s="71" t="s">
        <v>72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102</v>
      </c>
      <c r="B43" s="54" t="s">
        <v>103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7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70</v>
      </c>
      <c r="X43" s="278">
        <v>24</v>
      </c>
      <c r="Y43" s="279">
        <f>IFERROR(IF(X43="","",X43),"")</f>
        <v>24</v>
      </c>
      <c r="Z43" s="36">
        <f>IFERROR(IF(X43="","",X43*0.0155),"")</f>
        <v>0.372</v>
      </c>
      <c r="AA43" s="56"/>
      <c r="AB43" s="57"/>
      <c r="AC43" s="88" t="s">
        <v>101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161.2704</v>
      </c>
      <c r="BN43" s="67">
        <f>IFERROR(Y43*I43,"0")</f>
        <v>161.2704</v>
      </c>
      <c r="BO43" s="67">
        <f>IFERROR(X43/J43,"0")</f>
        <v>0.2857142857142857</v>
      </c>
      <c r="BP43" s="67">
        <f>IFERROR(Y43/J43,"0")</f>
        <v>0.2857142857142857</v>
      </c>
    </row>
    <row r="44" spans="1:68" ht="27" customHeight="1" x14ac:dyDescent="0.25">
      <c r="A44" s="54" t="s">
        <v>104</v>
      </c>
      <c r="B44" s="54" t="s">
        <v>105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70</v>
      </c>
      <c r="X44" s="278">
        <v>132</v>
      </c>
      <c r="Y44" s="279">
        <f>IFERROR(IF(X44="","",X44),"")</f>
        <v>132</v>
      </c>
      <c r="Z44" s="36">
        <f>IFERROR(IF(X44="","",X44*0.0155),"")</f>
        <v>2.0459999999999998</v>
      </c>
      <c r="AA44" s="56"/>
      <c r="AB44" s="57"/>
      <c r="AC44" s="90" t="s">
        <v>101</v>
      </c>
      <c r="AG44" s="67"/>
      <c r="AJ44" s="71" t="s">
        <v>72</v>
      </c>
      <c r="AK44" s="71">
        <v>1</v>
      </c>
      <c r="BB44" s="91" t="s">
        <v>1</v>
      </c>
      <c r="BM44" s="67">
        <f>IFERROR(X44*I44,"0")</f>
        <v>963.6</v>
      </c>
      <c r="BN44" s="67">
        <f>IFERROR(Y44*I44,"0")</f>
        <v>963.6</v>
      </c>
      <c r="BO44" s="67">
        <f>IFERROR(X44/J44,"0")</f>
        <v>1.5714285714285714</v>
      </c>
      <c r="BP44" s="67">
        <f>IFERROR(Y44/J44,"0")</f>
        <v>1.5714285714285714</v>
      </c>
    </row>
    <row r="45" spans="1:68" x14ac:dyDescent="0.2">
      <c r="A45" s="299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300"/>
      <c r="P45" s="289" t="s">
        <v>73</v>
      </c>
      <c r="Q45" s="290"/>
      <c r="R45" s="290"/>
      <c r="S45" s="290"/>
      <c r="T45" s="290"/>
      <c r="U45" s="290"/>
      <c r="V45" s="291"/>
      <c r="W45" s="37" t="s">
        <v>70</v>
      </c>
      <c r="X45" s="280">
        <f>IFERROR(SUM(X41:X44),"0")</f>
        <v>180</v>
      </c>
      <c r="Y45" s="280">
        <f>IFERROR(SUM(Y41:Y44),"0")</f>
        <v>180</v>
      </c>
      <c r="Z45" s="280">
        <f>IFERROR(IF(Z41="",0,Z41),"0")+IFERROR(IF(Z42="",0,Z42),"0")+IFERROR(IF(Z43="",0,Z43),"0")+IFERROR(IF(Z44="",0,Z44),"0")</f>
        <v>2.79</v>
      </c>
      <c r="AA45" s="281"/>
      <c r="AB45" s="281"/>
      <c r="AC45" s="28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300"/>
      <c r="P46" s="289" t="s">
        <v>73</v>
      </c>
      <c r="Q46" s="290"/>
      <c r="R46" s="290"/>
      <c r="S46" s="290"/>
      <c r="T46" s="290"/>
      <c r="U46" s="290"/>
      <c r="V46" s="291"/>
      <c r="W46" s="37" t="s">
        <v>74</v>
      </c>
      <c r="X46" s="280">
        <f>IFERROR(SUMPRODUCT(X41:X44*H41:H44),"0")</f>
        <v>1245.5999999999999</v>
      </c>
      <c r="Y46" s="280">
        <f>IFERROR(SUMPRODUCT(Y41:Y44*H41:H44),"0")</f>
        <v>1245.5999999999999</v>
      </c>
      <c r="Z46" s="37"/>
      <c r="AA46" s="281"/>
      <c r="AB46" s="281"/>
      <c r="AC46" s="281"/>
    </row>
    <row r="47" spans="1:68" ht="16.5" customHeight="1" x14ac:dyDescent="0.25">
      <c r="A47" s="312" t="s">
        <v>106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customHeight="1" x14ac:dyDescent="0.25">
      <c r="A48" s="292" t="s">
        <v>64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customHeight="1" x14ac:dyDescent="0.25">
      <c r="A49" s="54" t="s">
        <v>107</v>
      </c>
      <c r="B49" s="54" t="s">
        <v>108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70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109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9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300"/>
      <c r="P50" s="289" t="s">
        <v>73</v>
      </c>
      <c r="Q50" s="290"/>
      <c r="R50" s="290"/>
      <c r="S50" s="290"/>
      <c r="T50" s="290"/>
      <c r="U50" s="290"/>
      <c r="V50" s="291"/>
      <c r="W50" s="37" t="s">
        <v>70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300"/>
      <c r="P51" s="289" t="s">
        <v>73</v>
      </c>
      <c r="Q51" s="290"/>
      <c r="R51" s="290"/>
      <c r="S51" s="290"/>
      <c r="T51" s="290"/>
      <c r="U51" s="290"/>
      <c r="V51" s="291"/>
      <c r="W51" s="37" t="s">
        <v>74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customHeight="1" x14ac:dyDescent="0.25">
      <c r="A52" s="292" t="s">
        <v>110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customHeight="1" x14ac:dyDescent="0.25">
      <c r="A53" s="54" t="s">
        <v>111</v>
      </c>
      <c r="B53" s="54" t="s">
        <v>112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70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113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9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300"/>
      <c r="P54" s="289" t="s">
        <v>73</v>
      </c>
      <c r="Q54" s="290"/>
      <c r="R54" s="290"/>
      <c r="S54" s="290"/>
      <c r="T54" s="290"/>
      <c r="U54" s="290"/>
      <c r="V54" s="291"/>
      <c r="W54" s="37" t="s">
        <v>70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300"/>
      <c r="P55" s="289" t="s">
        <v>73</v>
      </c>
      <c r="Q55" s="290"/>
      <c r="R55" s="290"/>
      <c r="S55" s="290"/>
      <c r="T55" s="290"/>
      <c r="U55" s="290"/>
      <c r="V55" s="291"/>
      <c r="W55" s="37" t="s">
        <v>74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customHeight="1" x14ac:dyDescent="0.25">
      <c r="A56" s="292" t="s">
        <v>77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customHeight="1" x14ac:dyDescent="0.25">
      <c r="A57" s="54" t="s">
        <v>114</v>
      </c>
      <c r="B57" s="54" t="s">
        <v>115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70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116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9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300"/>
      <c r="P58" s="289" t="s">
        <v>73</v>
      </c>
      <c r="Q58" s="290"/>
      <c r="R58" s="290"/>
      <c r="S58" s="290"/>
      <c r="T58" s="290"/>
      <c r="U58" s="290"/>
      <c r="V58" s="291"/>
      <c r="W58" s="37" t="s">
        <v>70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300"/>
      <c r="P59" s="289" t="s">
        <v>73</v>
      </c>
      <c r="Q59" s="290"/>
      <c r="R59" s="290"/>
      <c r="S59" s="290"/>
      <c r="T59" s="290"/>
      <c r="U59" s="290"/>
      <c r="V59" s="291"/>
      <c r="W59" s="37" t="s">
        <v>74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customHeight="1" x14ac:dyDescent="0.25">
      <c r="A60" s="292" t="s">
        <v>117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customHeight="1" x14ac:dyDescent="0.25">
      <c r="A61" s="54" t="s">
        <v>118</v>
      </c>
      <c r="B61" s="54" t="s">
        <v>119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3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70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120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121</v>
      </c>
      <c r="B62" s="54" t="s">
        <v>122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70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120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9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300"/>
      <c r="P63" s="289" t="s">
        <v>73</v>
      </c>
      <c r="Q63" s="290"/>
      <c r="R63" s="290"/>
      <c r="S63" s="290"/>
      <c r="T63" s="290"/>
      <c r="U63" s="290"/>
      <c r="V63" s="291"/>
      <c r="W63" s="37" t="s">
        <v>70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300"/>
      <c r="P64" s="289" t="s">
        <v>73</v>
      </c>
      <c r="Q64" s="290"/>
      <c r="R64" s="290"/>
      <c r="S64" s="290"/>
      <c r="T64" s="290"/>
      <c r="U64" s="290"/>
      <c r="V64" s="291"/>
      <c r="W64" s="37" t="s">
        <v>74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customHeight="1" x14ac:dyDescent="0.25">
      <c r="A65" s="292" t="s">
        <v>123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customHeight="1" x14ac:dyDescent="0.25">
      <c r="A66" s="54" t="s">
        <v>124</v>
      </c>
      <c r="B66" s="54" t="s">
        <v>125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70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120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126</v>
      </c>
      <c r="B67" s="54" t="s">
        <v>127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5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70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128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129</v>
      </c>
      <c r="B68" s="54" t="s">
        <v>130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70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128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9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300"/>
      <c r="P69" s="289" t="s">
        <v>73</v>
      </c>
      <c r="Q69" s="290"/>
      <c r="R69" s="290"/>
      <c r="S69" s="290"/>
      <c r="T69" s="290"/>
      <c r="U69" s="290"/>
      <c r="V69" s="291"/>
      <c r="W69" s="37" t="s">
        <v>70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300"/>
      <c r="P70" s="289" t="s">
        <v>73</v>
      </c>
      <c r="Q70" s="290"/>
      <c r="R70" s="290"/>
      <c r="S70" s="290"/>
      <c r="T70" s="290"/>
      <c r="U70" s="290"/>
      <c r="V70" s="291"/>
      <c r="W70" s="37" t="s">
        <v>74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customHeight="1" x14ac:dyDescent="0.25">
      <c r="A71" s="312" t="s">
        <v>131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customHeight="1" x14ac:dyDescent="0.25">
      <c r="A72" s="292" t="s">
        <v>64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customHeight="1" x14ac:dyDescent="0.25">
      <c r="A73" s="54" t="s">
        <v>132</v>
      </c>
      <c r="B73" s="54" t="s">
        <v>133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134</v>
      </c>
      <c r="L73" s="32" t="s">
        <v>68</v>
      </c>
      <c r="M73" s="33" t="s">
        <v>69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70</v>
      </c>
      <c r="X73" s="278">
        <v>144</v>
      </c>
      <c r="Y73" s="279">
        <f>IFERROR(IF(X73="","",X73),"")</f>
        <v>144</v>
      </c>
      <c r="Z73" s="36">
        <f>IFERROR(IF(X73="","",X73*0.00502),"")</f>
        <v>0.72287999999999997</v>
      </c>
      <c r="AA73" s="56"/>
      <c r="AB73" s="57"/>
      <c r="AC73" s="108" t="s">
        <v>135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405.10080000000005</v>
      </c>
      <c r="BN73" s="67">
        <f>IFERROR(Y73*I73,"0")</f>
        <v>405.10080000000005</v>
      </c>
      <c r="BO73" s="67">
        <f>IFERROR(X73/J73,"0")</f>
        <v>0.61538461538461542</v>
      </c>
      <c r="BP73" s="67">
        <f>IFERROR(Y73/J73,"0")</f>
        <v>0.61538461538461542</v>
      </c>
    </row>
    <row r="74" spans="1:68" ht="27" customHeight="1" x14ac:dyDescent="0.25">
      <c r="A74" s="54" t="s">
        <v>136</v>
      </c>
      <c r="B74" s="54" t="s">
        <v>137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67</v>
      </c>
      <c r="L74" s="32" t="s">
        <v>68</v>
      </c>
      <c r="M74" s="33" t="s">
        <v>69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70</v>
      </c>
      <c r="X74" s="278">
        <v>84</v>
      </c>
      <c r="Y74" s="279">
        <f>IFERROR(IF(X74="","",X74),"")</f>
        <v>84</v>
      </c>
      <c r="Z74" s="36">
        <f>IFERROR(IF(X74="","",X74*0.00866),"")</f>
        <v>0.72743999999999998</v>
      </c>
      <c r="AA74" s="56"/>
      <c r="AB74" s="57"/>
      <c r="AC74" s="110" t="s">
        <v>135</v>
      </c>
      <c r="AG74" s="67"/>
      <c r="AJ74" s="71" t="s">
        <v>72</v>
      </c>
      <c r="AK74" s="71">
        <v>1</v>
      </c>
      <c r="BB74" s="111" t="s">
        <v>1</v>
      </c>
      <c r="BM74" s="67">
        <f>IFERROR(X74*I74,"0")</f>
        <v>437.90879999999999</v>
      </c>
      <c r="BN74" s="67">
        <f>IFERROR(Y74*I74,"0")</f>
        <v>437.90879999999999</v>
      </c>
      <c r="BO74" s="67">
        <f>IFERROR(X74/J74,"0")</f>
        <v>0.58333333333333337</v>
      </c>
      <c r="BP74" s="67">
        <f>IFERROR(Y74/J74,"0")</f>
        <v>0.58333333333333337</v>
      </c>
    </row>
    <row r="75" spans="1:68" x14ac:dyDescent="0.2">
      <c r="A75" s="299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300"/>
      <c r="P75" s="289" t="s">
        <v>73</v>
      </c>
      <c r="Q75" s="290"/>
      <c r="R75" s="290"/>
      <c r="S75" s="290"/>
      <c r="T75" s="290"/>
      <c r="U75" s="290"/>
      <c r="V75" s="291"/>
      <c r="W75" s="37" t="s">
        <v>70</v>
      </c>
      <c r="X75" s="280">
        <f>IFERROR(SUM(X73:X74),"0")</f>
        <v>228</v>
      </c>
      <c r="Y75" s="280">
        <f>IFERROR(SUM(Y73:Y74),"0")</f>
        <v>228</v>
      </c>
      <c r="Z75" s="280">
        <f>IFERROR(IF(Z73="",0,Z73),"0")+IFERROR(IF(Z74="",0,Z74),"0")</f>
        <v>1.4503200000000001</v>
      </c>
      <c r="AA75" s="281"/>
      <c r="AB75" s="281"/>
      <c r="AC75" s="281"/>
    </row>
    <row r="76" spans="1:68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300"/>
      <c r="P76" s="289" t="s">
        <v>73</v>
      </c>
      <c r="Q76" s="290"/>
      <c r="R76" s="290"/>
      <c r="S76" s="290"/>
      <c r="T76" s="290"/>
      <c r="U76" s="290"/>
      <c r="V76" s="291"/>
      <c r="W76" s="37" t="s">
        <v>74</v>
      </c>
      <c r="X76" s="280">
        <f>IFERROR(SUMPRODUCT(X73:X74*H73:H74),"0")</f>
        <v>808.8</v>
      </c>
      <c r="Y76" s="280">
        <f>IFERROR(SUMPRODUCT(Y73:Y74*H73:H74),"0")</f>
        <v>808.8</v>
      </c>
      <c r="Z76" s="37"/>
      <c r="AA76" s="281"/>
      <c r="AB76" s="281"/>
      <c r="AC76" s="281"/>
    </row>
    <row r="77" spans="1:68" ht="16.5" customHeight="1" x14ac:dyDescent="0.25">
      <c r="A77" s="312" t="s">
        <v>138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customHeight="1" x14ac:dyDescent="0.25">
      <c r="A78" s="292" t="s">
        <v>123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customHeight="1" x14ac:dyDescent="0.25">
      <c r="A79" s="54" t="s">
        <v>139</v>
      </c>
      <c r="B79" s="54" t="s">
        <v>140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70</v>
      </c>
      <c r="X79" s="278">
        <v>84</v>
      </c>
      <c r="Y79" s="279">
        <f>IFERROR(IF(X79="","",X79),"")</f>
        <v>84</v>
      </c>
      <c r="Z79" s="36">
        <f>IFERROR(IF(X79="","",X79*0.01788),"")</f>
        <v>1.5019199999999999</v>
      </c>
      <c r="AA79" s="56"/>
      <c r="AB79" s="57"/>
      <c r="AC79" s="112" t="s">
        <v>141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361.50240000000002</v>
      </c>
      <c r="BN79" s="67">
        <f>IFERROR(Y79*I79,"0")</f>
        <v>361.50240000000002</v>
      </c>
      <c r="BO79" s="67">
        <f>IFERROR(X79/J79,"0")</f>
        <v>1.2</v>
      </c>
      <c r="BP79" s="67">
        <f>IFERROR(Y79/J79,"0")</f>
        <v>1.2</v>
      </c>
    </row>
    <row r="80" spans="1:68" x14ac:dyDescent="0.2">
      <c r="A80" s="299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300"/>
      <c r="P80" s="289" t="s">
        <v>73</v>
      </c>
      <c r="Q80" s="290"/>
      <c r="R80" s="290"/>
      <c r="S80" s="290"/>
      <c r="T80" s="290"/>
      <c r="U80" s="290"/>
      <c r="V80" s="291"/>
      <c r="W80" s="37" t="s">
        <v>70</v>
      </c>
      <c r="X80" s="280">
        <f>IFERROR(SUM(X79:X79),"0")</f>
        <v>84</v>
      </c>
      <c r="Y80" s="280">
        <f>IFERROR(SUM(Y79:Y79),"0")</f>
        <v>84</v>
      </c>
      <c r="Z80" s="280">
        <f>IFERROR(IF(Z79="",0,Z79),"0")</f>
        <v>1.5019199999999999</v>
      </c>
      <c r="AA80" s="281"/>
      <c r="AB80" s="281"/>
      <c r="AC80" s="281"/>
    </row>
    <row r="81" spans="1:68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300"/>
      <c r="P81" s="289" t="s">
        <v>73</v>
      </c>
      <c r="Q81" s="290"/>
      <c r="R81" s="290"/>
      <c r="S81" s="290"/>
      <c r="T81" s="290"/>
      <c r="U81" s="290"/>
      <c r="V81" s="291"/>
      <c r="W81" s="37" t="s">
        <v>74</v>
      </c>
      <c r="X81" s="280">
        <f>IFERROR(SUMPRODUCT(X79:X79*H79:H79),"0")</f>
        <v>302.40000000000003</v>
      </c>
      <c r="Y81" s="280">
        <f>IFERROR(SUMPRODUCT(Y79:Y79*H79:H79),"0")</f>
        <v>302.40000000000003</v>
      </c>
      <c r="Z81" s="37"/>
      <c r="AA81" s="281"/>
      <c r="AB81" s="281"/>
      <c r="AC81" s="281"/>
    </row>
    <row r="82" spans="1:68" ht="16.5" customHeight="1" x14ac:dyDescent="0.25">
      <c r="A82" s="312" t="s">
        <v>142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customHeight="1" x14ac:dyDescent="0.25">
      <c r="A83" s="292" t="s">
        <v>143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customHeight="1" x14ac:dyDescent="0.25">
      <c r="A84" s="54" t="s">
        <v>144</v>
      </c>
      <c r="B84" s="54" t="s">
        <v>145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1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70</v>
      </c>
      <c r="X84" s="278">
        <v>112</v>
      </c>
      <c r="Y84" s="279">
        <f>IFERROR(IF(X84="","",X84),"")</f>
        <v>112</v>
      </c>
      <c r="Z84" s="36">
        <f>IFERROR(IF(X84="","",X84*0.01788),"")</f>
        <v>2.0025599999999999</v>
      </c>
      <c r="AA84" s="56"/>
      <c r="AB84" s="57"/>
      <c r="AC84" s="114" t="s">
        <v>146</v>
      </c>
      <c r="AG84" s="67"/>
      <c r="AJ84" s="71" t="s">
        <v>72</v>
      </c>
      <c r="AK84" s="71">
        <v>1</v>
      </c>
      <c r="BB84" s="115" t="s">
        <v>82</v>
      </c>
      <c r="BM84" s="67">
        <f>IFERROR(X84*I84,"0")</f>
        <v>482.00320000000005</v>
      </c>
      <c r="BN84" s="67">
        <f>IFERROR(Y84*I84,"0")</f>
        <v>482.00320000000005</v>
      </c>
      <c r="BO84" s="67">
        <f>IFERROR(X84/J84,"0")</f>
        <v>1.6</v>
      </c>
      <c r="BP84" s="67">
        <f>IFERROR(Y84/J84,"0")</f>
        <v>1.6</v>
      </c>
    </row>
    <row r="85" spans="1:68" ht="27" customHeight="1" x14ac:dyDescent="0.25">
      <c r="A85" s="54" t="s">
        <v>147</v>
      </c>
      <c r="B85" s="54" t="s">
        <v>148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70</v>
      </c>
      <c r="X85" s="278">
        <v>140</v>
      </c>
      <c r="Y85" s="279">
        <f>IFERROR(IF(X85="","",X85),"")</f>
        <v>140</v>
      </c>
      <c r="Z85" s="36">
        <f>IFERROR(IF(X85="","",X85*0.01788),"")</f>
        <v>2.5032000000000001</v>
      </c>
      <c r="AA85" s="56"/>
      <c r="AB85" s="57"/>
      <c r="AC85" s="116" t="s">
        <v>149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602.50400000000002</v>
      </c>
      <c r="BN85" s="67">
        <f>IFERROR(Y85*I85,"0")</f>
        <v>602.50400000000002</v>
      </c>
      <c r="BO85" s="67">
        <f>IFERROR(X85/J85,"0")</f>
        <v>2</v>
      </c>
      <c r="BP85" s="67">
        <f>IFERROR(Y85/J85,"0")</f>
        <v>2</v>
      </c>
    </row>
    <row r="86" spans="1:68" x14ac:dyDescent="0.2">
      <c r="A86" s="299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300"/>
      <c r="P86" s="289" t="s">
        <v>73</v>
      </c>
      <c r="Q86" s="290"/>
      <c r="R86" s="290"/>
      <c r="S86" s="290"/>
      <c r="T86" s="290"/>
      <c r="U86" s="290"/>
      <c r="V86" s="291"/>
      <c r="W86" s="37" t="s">
        <v>70</v>
      </c>
      <c r="X86" s="280">
        <f>IFERROR(SUM(X84:X85),"0")</f>
        <v>252</v>
      </c>
      <c r="Y86" s="280">
        <f>IFERROR(SUM(Y84:Y85),"0")</f>
        <v>252</v>
      </c>
      <c r="Z86" s="280">
        <f>IFERROR(IF(Z84="",0,Z84),"0")+IFERROR(IF(Z85="",0,Z85),"0")</f>
        <v>4.5057600000000004</v>
      </c>
      <c r="AA86" s="281"/>
      <c r="AB86" s="281"/>
      <c r="AC86" s="281"/>
    </row>
    <row r="87" spans="1:68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300"/>
      <c r="P87" s="289" t="s">
        <v>73</v>
      </c>
      <c r="Q87" s="290"/>
      <c r="R87" s="290"/>
      <c r="S87" s="290"/>
      <c r="T87" s="290"/>
      <c r="U87" s="290"/>
      <c r="V87" s="291"/>
      <c r="W87" s="37" t="s">
        <v>74</v>
      </c>
      <c r="X87" s="280">
        <f>IFERROR(SUMPRODUCT(X84:X85*H84:H85),"0")</f>
        <v>907.2</v>
      </c>
      <c r="Y87" s="280">
        <f>IFERROR(SUMPRODUCT(Y84:Y85*H84:H85),"0")</f>
        <v>907.2</v>
      </c>
      <c r="Z87" s="37"/>
      <c r="AA87" s="281"/>
      <c r="AB87" s="281"/>
      <c r="AC87" s="281"/>
    </row>
    <row r="88" spans="1:68" ht="16.5" customHeight="1" x14ac:dyDescent="0.25">
      <c r="A88" s="312" t="s">
        <v>150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customHeight="1" x14ac:dyDescent="0.25">
      <c r="A89" s="292" t="s">
        <v>123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customHeight="1" x14ac:dyDescent="0.25">
      <c r="A90" s="54" t="s">
        <v>151</v>
      </c>
      <c r="B90" s="54" t="s">
        <v>152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394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70</v>
      </c>
      <c r="X90" s="278">
        <v>182</v>
      </c>
      <c r="Y90" s="279">
        <f t="shared" ref="Y90:Y95" si="0">IFERROR(IF(X90="","",X90),"")</f>
        <v>182</v>
      </c>
      <c r="Z90" s="36">
        <f t="shared" ref="Z90:Z95" si="1">IFERROR(IF(X90="","",X90*0.01788),"")</f>
        <v>3.2541600000000002</v>
      </c>
      <c r="AA90" s="56"/>
      <c r="AB90" s="57"/>
      <c r="AC90" s="118" t="s">
        <v>141</v>
      </c>
      <c r="AG90" s="67"/>
      <c r="AJ90" s="71" t="s">
        <v>72</v>
      </c>
      <c r="AK90" s="71">
        <v>1</v>
      </c>
      <c r="BB90" s="119" t="s">
        <v>82</v>
      </c>
      <c r="BM90" s="67">
        <f t="shared" ref="BM90:BM95" si="2">IFERROR(X90*I90,"0")</f>
        <v>652.21519999999998</v>
      </c>
      <c r="BN90" s="67">
        <f t="shared" ref="BN90:BN95" si="3">IFERROR(Y90*I90,"0")</f>
        <v>652.21519999999998</v>
      </c>
      <c r="BO90" s="67">
        <f t="shared" ref="BO90:BO95" si="4">IFERROR(X90/J90,"0")</f>
        <v>2.6</v>
      </c>
      <c r="BP90" s="67">
        <f t="shared" ref="BP90:BP95" si="5">IFERROR(Y90/J90,"0")</f>
        <v>2.6</v>
      </c>
    </row>
    <row r="91" spans="1:68" ht="27" customHeight="1" x14ac:dyDescent="0.25">
      <c r="A91" s="54" t="s">
        <v>153</v>
      </c>
      <c r="B91" s="54" t="s">
        <v>154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39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70</v>
      </c>
      <c r="X91" s="278">
        <v>196</v>
      </c>
      <c r="Y91" s="279">
        <f t="shared" si="0"/>
        <v>196</v>
      </c>
      <c r="Z91" s="36">
        <f t="shared" si="1"/>
        <v>3.50448</v>
      </c>
      <c r="AA91" s="56"/>
      <c r="AB91" s="57"/>
      <c r="AC91" s="120" t="s">
        <v>141</v>
      </c>
      <c r="AG91" s="67"/>
      <c r="AJ91" s="71" t="s">
        <v>72</v>
      </c>
      <c r="AK91" s="71">
        <v>1</v>
      </c>
      <c r="BB91" s="121" t="s">
        <v>82</v>
      </c>
      <c r="BM91" s="67">
        <f t="shared" si="2"/>
        <v>702.38560000000007</v>
      </c>
      <c r="BN91" s="67">
        <f t="shared" si="3"/>
        <v>702.38560000000007</v>
      </c>
      <c r="BO91" s="67">
        <f t="shared" si="4"/>
        <v>2.8</v>
      </c>
      <c r="BP91" s="67">
        <f t="shared" si="5"/>
        <v>2.8</v>
      </c>
    </row>
    <row r="92" spans="1:68" ht="27" customHeight="1" x14ac:dyDescent="0.25">
      <c r="A92" s="54" t="s">
        <v>155</v>
      </c>
      <c r="B92" s="54" t="s">
        <v>156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17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70</v>
      </c>
      <c r="X92" s="278">
        <v>56</v>
      </c>
      <c r="Y92" s="279">
        <f t="shared" si="0"/>
        <v>56</v>
      </c>
      <c r="Z92" s="36">
        <f t="shared" si="1"/>
        <v>1.0012799999999999</v>
      </c>
      <c r="AA92" s="56"/>
      <c r="AB92" s="57"/>
      <c r="AC92" s="122" t="s">
        <v>157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200.6816</v>
      </c>
      <c r="BN92" s="67">
        <f t="shared" si="3"/>
        <v>200.6816</v>
      </c>
      <c r="BO92" s="67">
        <f t="shared" si="4"/>
        <v>0.8</v>
      </c>
      <c r="BP92" s="67">
        <f t="shared" si="5"/>
        <v>0.8</v>
      </c>
    </row>
    <row r="93" spans="1:68" ht="27" customHeight="1" x14ac:dyDescent="0.25">
      <c r="A93" s="54" t="s">
        <v>158</v>
      </c>
      <c r="B93" s="54" t="s">
        <v>159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2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70</v>
      </c>
      <c r="X93" s="278">
        <v>126</v>
      </c>
      <c r="Y93" s="279">
        <f t="shared" si="0"/>
        <v>126</v>
      </c>
      <c r="Z93" s="36">
        <f t="shared" si="1"/>
        <v>2.2528800000000002</v>
      </c>
      <c r="AA93" s="56"/>
      <c r="AB93" s="57"/>
      <c r="AC93" s="124" t="s">
        <v>141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451.53360000000004</v>
      </c>
      <c r="BN93" s="67">
        <f t="shared" si="3"/>
        <v>451.53360000000004</v>
      </c>
      <c r="BO93" s="67">
        <f t="shared" si="4"/>
        <v>1.8</v>
      </c>
      <c r="BP93" s="67">
        <f t="shared" si="5"/>
        <v>1.8</v>
      </c>
    </row>
    <row r="94" spans="1:68" ht="27" customHeight="1" x14ac:dyDescent="0.25">
      <c r="A94" s="54" t="s">
        <v>160</v>
      </c>
      <c r="B94" s="54" t="s">
        <v>161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2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70</v>
      </c>
      <c r="X94" s="278">
        <v>42</v>
      </c>
      <c r="Y94" s="279">
        <f t="shared" si="0"/>
        <v>42</v>
      </c>
      <c r="Z94" s="36">
        <f t="shared" si="1"/>
        <v>0.75095999999999996</v>
      </c>
      <c r="AA94" s="56"/>
      <c r="AB94" s="57"/>
      <c r="AC94" s="126" t="s">
        <v>141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186.84960000000001</v>
      </c>
      <c r="BN94" s="67">
        <f t="shared" si="3"/>
        <v>186.84960000000001</v>
      </c>
      <c r="BO94" s="67">
        <f t="shared" si="4"/>
        <v>0.6</v>
      </c>
      <c r="BP94" s="67">
        <f t="shared" si="5"/>
        <v>0.6</v>
      </c>
    </row>
    <row r="95" spans="1:68" ht="27" customHeight="1" x14ac:dyDescent="0.25">
      <c r="A95" s="54" t="s">
        <v>162</v>
      </c>
      <c r="B95" s="54" t="s">
        <v>163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3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70</v>
      </c>
      <c r="X95" s="278">
        <v>70</v>
      </c>
      <c r="Y95" s="279">
        <f t="shared" si="0"/>
        <v>70</v>
      </c>
      <c r="Z95" s="36">
        <f t="shared" si="1"/>
        <v>1.2516</v>
      </c>
      <c r="AA95" s="56"/>
      <c r="AB95" s="57"/>
      <c r="AC95" s="128" t="s">
        <v>164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317.04400000000004</v>
      </c>
      <c r="BN95" s="67">
        <f t="shared" si="3"/>
        <v>317.04400000000004</v>
      </c>
      <c r="BO95" s="67">
        <f t="shared" si="4"/>
        <v>1</v>
      </c>
      <c r="BP95" s="67">
        <f t="shared" si="5"/>
        <v>1</v>
      </c>
    </row>
    <row r="96" spans="1:68" x14ac:dyDescent="0.2">
      <c r="A96" s="299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300"/>
      <c r="P96" s="289" t="s">
        <v>73</v>
      </c>
      <c r="Q96" s="290"/>
      <c r="R96" s="290"/>
      <c r="S96" s="290"/>
      <c r="T96" s="290"/>
      <c r="U96" s="290"/>
      <c r="V96" s="291"/>
      <c r="W96" s="37" t="s">
        <v>70</v>
      </c>
      <c r="X96" s="280">
        <f>IFERROR(SUM(X90:X95),"0")</f>
        <v>672</v>
      </c>
      <c r="Y96" s="280">
        <f>IFERROR(SUM(Y90:Y95),"0")</f>
        <v>672</v>
      </c>
      <c r="Z96" s="280">
        <f>IFERROR(IF(Z90="",0,Z90),"0")+IFERROR(IF(Z91="",0,Z91),"0")+IFERROR(IF(Z92="",0,Z92),"0")+IFERROR(IF(Z93="",0,Z93),"0")+IFERROR(IF(Z94="",0,Z94),"0")+IFERROR(IF(Z95="",0,Z95),"0")</f>
        <v>12.015359999999998</v>
      </c>
      <c r="AA96" s="281"/>
      <c r="AB96" s="281"/>
      <c r="AC96" s="281"/>
    </row>
    <row r="97" spans="1:68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300"/>
      <c r="P97" s="289" t="s">
        <v>73</v>
      </c>
      <c r="Q97" s="290"/>
      <c r="R97" s="290"/>
      <c r="S97" s="290"/>
      <c r="T97" s="290"/>
      <c r="U97" s="290"/>
      <c r="V97" s="291"/>
      <c r="W97" s="37" t="s">
        <v>74</v>
      </c>
      <c r="X97" s="280">
        <f>IFERROR(SUMPRODUCT(X90:X95*H90:H95),"0")</f>
        <v>2068.08</v>
      </c>
      <c r="Y97" s="280">
        <f>IFERROR(SUMPRODUCT(Y90:Y95*H90:H95),"0")</f>
        <v>2068.08</v>
      </c>
      <c r="Z97" s="37"/>
      <c r="AA97" s="281"/>
      <c r="AB97" s="281"/>
      <c r="AC97" s="281"/>
    </row>
    <row r="98" spans="1:68" ht="16.5" customHeight="1" x14ac:dyDescent="0.25">
      <c r="A98" s="312" t="s">
        <v>165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customHeight="1" x14ac:dyDescent="0.25">
      <c r="A99" s="292" t="s">
        <v>117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customHeight="1" x14ac:dyDescent="0.25">
      <c r="A100" s="54" t="s">
        <v>166</v>
      </c>
      <c r="B100" s="54" t="s">
        <v>167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2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70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168</v>
      </c>
      <c r="AG100" s="67"/>
      <c r="AJ100" s="71" t="s">
        <v>72</v>
      </c>
      <c r="AK100" s="71">
        <v>1</v>
      </c>
      <c r="BB100" s="131" t="s">
        <v>82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169</v>
      </c>
      <c r="B101" s="54" t="s">
        <v>170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70</v>
      </c>
      <c r="X101" s="278">
        <v>0</v>
      </c>
      <c r="Y101" s="27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141</v>
      </c>
      <c r="AG101" s="67"/>
      <c r="AJ101" s="71" t="s">
        <v>72</v>
      </c>
      <c r="AK101" s="71">
        <v>1</v>
      </c>
      <c r="BB101" s="133" t="s">
        <v>82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9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300"/>
      <c r="P102" s="289" t="s">
        <v>73</v>
      </c>
      <c r="Q102" s="290"/>
      <c r="R102" s="290"/>
      <c r="S102" s="290"/>
      <c r="T102" s="290"/>
      <c r="U102" s="290"/>
      <c r="V102" s="291"/>
      <c r="W102" s="37" t="s">
        <v>70</v>
      </c>
      <c r="X102" s="280">
        <f>IFERROR(SUM(X100:X101),"0")</f>
        <v>0</v>
      </c>
      <c r="Y102" s="280">
        <f>IFERROR(SUM(Y100:Y101),"0")</f>
        <v>0</v>
      </c>
      <c r="Z102" s="280">
        <f>IFERROR(IF(Z100="",0,Z100),"0")+IFERROR(IF(Z101="",0,Z101),"0")</f>
        <v>0</v>
      </c>
      <c r="AA102" s="281"/>
      <c r="AB102" s="281"/>
      <c r="AC102" s="281"/>
    </row>
    <row r="103" spans="1:68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300"/>
      <c r="P103" s="289" t="s">
        <v>73</v>
      </c>
      <c r="Q103" s="290"/>
      <c r="R103" s="290"/>
      <c r="S103" s="290"/>
      <c r="T103" s="290"/>
      <c r="U103" s="290"/>
      <c r="V103" s="291"/>
      <c r="W103" s="37" t="s">
        <v>74</v>
      </c>
      <c r="X103" s="280">
        <f>IFERROR(SUMPRODUCT(X100:X101*H100:H101),"0")</f>
        <v>0</v>
      </c>
      <c r="Y103" s="280">
        <f>IFERROR(SUMPRODUCT(Y100:Y101*H100:H101),"0")</f>
        <v>0</v>
      </c>
      <c r="Z103" s="37"/>
      <c r="AA103" s="281"/>
      <c r="AB103" s="281"/>
      <c r="AC103" s="281"/>
    </row>
    <row r="104" spans="1:68" ht="16.5" customHeight="1" x14ac:dyDescent="0.25">
      <c r="A104" s="312" t="s">
        <v>171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customHeight="1" x14ac:dyDescent="0.25">
      <c r="A105" s="292" t="s">
        <v>64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customHeight="1" x14ac:dyDescent="0.25">
      <c r="A106" s="54" t="s">
        <v>172</v>
      </c>
      <c r="B106" s="54" t="s">
        <v>173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2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70</v>
      </c>
      <c r="X106" s="278">
        <v>0</v>
      </c>
      <c r="Y106" s="27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174</v>
      </c>
      <c r="AG106" s="67"/>
      <c r="AJ106" s="71" t="s">
        <v>72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175</v>
      </c>
      <c r="B107" s="54" t="s">
        <v>176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70</v>
      </c>
      <c r="X107" s="278">
        <v>48</v>
      </c>
      <c r="Y107" s="279">
        <f>IFERROR(IF(X107="","",X107),"")</f>
        <v>48</v>
      </c>
      <c r="Z107" s="36">
        <f>IFERROR(IF(X107="","",X107*0.0155),"")</f>
        <v>0.74399999999999999</v>
      </c>
      <c r="AA107" s="56"/>
      <c r="AB107" s="57"/>
      <c r="AC107" s="136" t="s">
        <v>135</v>
      </c>
      <c r="AG107" s="67"/>
      <c r="AJ107" s="71" t="s">
        <v>72</v>
      </c>
      <c r="AK107" s="71">
        <v>1</v>
      </c>
      <c r="BB107" s="137" t="s">
        <v>1</v>
      </c>
      <c r="BM107" s="67">
        <f>IFERROR(X107*I107,"0")</f>
        <v>322.54079999999999</v>
      </c>
      <c r="BN107" s="67">
        <f>IFERROR(Y107*I107,"0")</f>
        <v>322.54079999999999</v>
      </c>
      <c r="BO107" s="67">
        <f>IFERROR(X107/J107,"0")</f>
        <v>0.5714285714285714</v>
      </c>
      <c r="BP107" s="67">
        <f>IFERROR(Y107/J107,"0")</f>
        <v>0.5714285714285714</v>
      </c>
    </row>
    <row r="108" spans="1:68" ht="27" customHeight="1" x14ac:dyDescent="0.25">
      <c r="A108" s="54" t="s">
        <v>177</v>
      </c>
      <c r="B108" s="54" t="s">
        <v>178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70</v>
      </c>
      <c r="X108" s="278">
        <v>96</v>
      </c>
      <c r="Y108" s="279">
        <f>IFERROR(IF(X108="","",X108),"")</f>
        <v>96</v>
      </c>
      <c r="Z108" s="36">
        <f>IFERROR(IF(X108="","",X108*0.0155),"")</f>
        <v>1.488</v>
      </c>
      <c r="AA108" s="56"/>
      <c r="AB108" s="57"/>
      <c r="AC108" s="138" t="s">
        <v>135</v>
      </c>
      <c r="AG108" s="67"/>
      <c r="AJ108" s="71" t="s">
        <v>72</v>
      </c>
      <c r="AK108" s="71">
        <v>1</v>
      </c>
      <c r="BB108" s="139" t="s">
        <v>1</v>
      </c>
      <c r="BM108" s="67">
        <f>IFERROR(X108*I108,"0")</f>
        <v>700.8</v>
      </c>
      <c r="BN108" s="67">
        <f>IFERROR(Y108*I108,"0")</f>
        <v>700.8</v>
      </c>
      <c r="BO108" s="67">
        <f>IFERROR(X108/J108,"0")</f>
        <v>1.1428571428571428</v>
      </c>
      <c r="BP108" s="67">
        <f>IFERROR(Y108/J108,"0")</f>
        <v>1.1428571428571428</v>
      </c>
    </row>
    <row r="109" spans="1:68" ht="27" customHeight="1" x14ac:dyDescent="0.25">
      <c r="A109" s="54" t="s">
        <v>179</v>
      </c>
      <c r="B109" s="54" t="s">
        <v>180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0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70</v>
      </c>
      <c r="X109" s="278">
        <v>84</v>
      </c>
      <c r="Y109" s="279">
        <f>IFERROR(IF(X109="","",X109),"")</f>
        <v>84</v>
      </c>
      <c r="Z109" s="36">
        <f>IFERROR(IF(X109="","",X109*0.0155),"")</f>
        <v>1.302</v>
      </c>
      <c r="AA109" s="56"/>
      <c r="AB109" s="57"/>
      <c r="AC109" s="140" t="s">
        <v>135</v>
      </c>
      <c r="AG109" s="67"/>
      <c r="AJ109" s="71" t="s">
        <v>72</v>
      </c>
      <c r="AK109" s="71">
        <v>1</v>
      </c>
      <c r="BB109" s="141" t="s">
        <v>1</v>
      </c>
      <c r="BM109" s="67">
        <f>IFERROR(X109*I109,"0")</f>
        <v>564.44640000000004</v>
      </c>
      <c r="BN109" s="67">
        <f>IFERROR(Y109*I109,"0")</f>
        <v>564.44640000000004</v>
      </c>
      <c r="BO109" s="67">
        <f>IFERROR(X109/J109,"0")</f>
        <v>1</v>
      </c>
      <c r="BP109" s="67">
        <f>IFERROR(Y109/J109,"0")</f>
        <v>1</v>
      </c>
    </row>
    <row r="110" spans="1:68" ht="27" customHeight="1" x14ac:dyDescent="0.25">
      <c r="A110" s="54" t="s">
        <v>181</v>
      </c>
      <c r="B110" s="54" t="s">
        <v>182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4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70</v>
      </c>
      <c r="X110" s="278">
        <v>264</v>
      </c>
      <c r="Y110" s="279">
        <f>IFERROR(IF(X110="","",X110),"")</f>
        <v>264</v>
      </c>
      <c r="Z110" s="36">
        <f>IFERROR(IF(X110="","",X110*0.0155),"")</f>
        <v>4.0919999999999996</v>
      </c>
      <c r="AA110" s="56"/>
      <c r="AB110" s="57"/>
      <c r="AC110" s="142" t="s">
        <v>135</v>
      </c>
      <c r="AG110" s="67"/>
      <c r="AJ110" s="71" t="s">
        <v>72</v>
      </c>
      <c r="AK110" s="71">
        <v>1</v>
      </c>
      <c r="BB110" s="143" t="s">
        <v>1</v>
      </c>
      <c r="BM110" s="67">
        <f>IFERROR(X110*I110,"0")</f>
        <v>1927.2</v>
      </c>
      <c r="BN110" s="67">
        <f>IFERROR(Y110*I110,"0")</f>
        <v>1927.2</v>
      </c>
      <c r="BO110" s="67">
        <f>IFERROR(X110/J110,"0")</f>
        <v>3.1428571428571428</v>
      </c>
      <c r="BP110" s="67">
        <f>IFERROR(Y110/J110,"0")</f>
        <v>3.1428571428571428</v>
      </c>
    </row>
    <row r="111" spans="1:68" x14ac:dyDescent="0.2">
      <c r="A111" s="299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300"/>
      <c r="P111" s="289" t="s">
        <v>73</v>
      </c>
      <c r="Q111" s="290"/>
      <c r="R111" s="290"/>
      <c r="S111" s="290"/>
      <c r="T111" s="290"/>
      <c r="U111" s="290"/>
      <c r="V111" s="291"/>
      <c r="W111" s="37" t="s">
        <v>70</v>
      </c>
      <c r="X111" s="280">
        <f>IFERROR(SUM(X106:X110),"0")</f>
        <v>492</v>
      </c>
      <c r="Y111" s="280">
        <f>IFERROR(SUM(Y106:Y110),"0")</f>
        <v>492</v>
      </c>
      <c r="Z111" s="280">
        <f>IFERROR(IF(Z106="",0,Z106),"0")+IFERROR(IF(Z107="",0,Z107),"0")+IFERROR(IF(Z108="",0,Z108),"0")+IFERROR(IF(Z109="",0,Z109),"0")+IFERROR(IF(Z110="",0,Z110),"0")</f>
        <v>7.6259999999999994</v>
      </c>
      <c r="AA111" s="281"/>
      <c r="AB111" s="281"/>
      <c r="AC111" s="28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300"/>
      <c r="P112" s="289" t="s">
        <v>73</v>
      </c>
      <c r="Q112" s="290"/>
      <c r="R112" s="290"/>
      <c r="S112" s="290"/>
      <c r="T112" s="290"/>
      <c r="U112" s="290"/>
      <c r="V112" s="291"/>
      <c r="W112" s="37" t="s">
        <v>74</v>
      </c>
      <c r="X112" s="280">
        <f>IFERROR(SUMPRODUCT(X106:X110*H106:H110),"0")</f>
        <v>3364.8</v>
      </c>
      <c r="Y112" s="280">
        <f>IFERROR(SUMPRODUCT(Y106:Y110*H106:H110),"0")</f>
        <v>3364.8</v>
      </c>
      <c r="Z112" s="37"/>
      <c r="AA112" s="281"/>
      <c r="AB112" s="281"/>
      <c r="AC112" s="281"/>
    </row>
    <row r="113" spans="1:68" ht="14.25" customHeight="1" x14ac:dyDescent="0.25">
      <c r="A113" s="292" t="s">
        <v>123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customHeight="1" x14ac:dyDescent="0.25">
      <c r="A114" s="54" t="s">
        <v>183</v>
      </c>
      <c r="B114" s="54" t="s">
        <v>184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3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70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185</v>
      </c>
      <c r="AG114" s="67"/>
      <c r="AJ114" s="71" t="s">
        <v>72</v>
      </c>
      <c r="AK114" s="71">
        <v>1</v>
      </c>
      <c r="BB114" s="14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99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300"/>
      <c r="P115" s="289" t="s">
        <v>73</v>
      </c>
      <c r="Q115" s="290"/>
      <c r="R115" s="290"/>
      <c r="S115" s="290"/>
      <c r="T115" s="290"/>
      <c r="U115" s="290"/>
      <c r="V115" s="291"/>
      <c r="W115" s="37" t="s">
        <v>70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300"/>
      <c r="P116" s="289" t="s">
        <v>73</v>
      </c>
      <c r="Q116" s="290"/>
      <c r="R116" s="290"/>
      <c r="S116" s="290"/>
      <c r="T116" s="290"/>
      <c r="U116" s="290"/>
      <c r="V116" s="291"/>
      <c r="W116" s="37" t="s">
        <v>74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customHeight="1" x14ac:dyDescent="0.25">
      <c r="A117" s="292" t="s">
        <v>186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customHeight="1" x14ac:dyDescent="0.25">
      <c r="A118" s="54" t="s">
        <v>187</v>
      </c>
      <c r="B118" s="54" t="s">
        <v>188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4" t="s">
        <v>189</v>
      </c>
      <c r="Q118" s="283"/>
      <c r="R118" s="283"/>
      <c r="S118" s="283"/>
      <c r="T118" s="284"/>
      <c r="U118" s="34"/>
      <c r="V118" s="34"/>
      <c r="W118" s="35" t="s">
        <v>70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190</v>
      </c>
      <c r="AG118" s="67"/>
      <c r="AJ118" s="71" t="s">
        <v>72</v>
      </c>
      <c r="AK118" s="71">
        <v>1</v>
      </c>
      <c r="BB118" s="147" t="s">
        <v>82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9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300"/>
      <c r="P119" s="289" t="s">
        <v>73</v>
      </c>
      <c r="Q119" s="290"/>
      <c r="R119" s="290"/>
      <c r="S119" s="290"/>
      <c r="T119" s="290"/>
      <c r="U119" s="290"/>
      <c r="V119" s="291"/>
      <c r="W119" s="37" t="s">
        <v>70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300"/>
      <c r="P120" s="289" t="s">
        <v>73</v>
      </c>
      <c r="Q120" s="290"/>
      <c r="R120" s="290"/>
      <c r="S120" s="290"/>
      <c r="T120" s="290"/>
      <c r="U120" s="290"/>
      <c r="V120" s="291"/>
      <c r="W120" s="37" t="s">
        <v>74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customHeight="1" x14ac:dyDescent="0.25">
      <c r="A121" s="312" t="s">
        <v>191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customHeight="1" x14ac:dyDescent="0.25">
      <c r="A122" s="292" t="s">
        <v>123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customHeight="1" x14ac:dyDescent="0.25">
      <c r="A123" s="54" t="s">
        <v>192</v>
      </c>
      <c r="B123" s="54" t="s">
        <v>193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45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70</v>
      </c>
      <c r="X123" s="278">
        <v>0</v>
      </c>
      <c r="Y123" s="279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194</v>
      </c>
      <c r="AG123" s="67"/>
      <c r="AJ123" s="71" t="s">
        <v>72</v>
      </c>
      <c r="AK123" s="71">
        <v>1</v>
      </c>
      <c r="BB123" s="149" t="s">
        <v>82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195</v>
      </c>
      <c r="B124" s="54" t="s">
        <v>196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70</v>
      </c>
      <c r="X124" s="278">
        <v>0</v>
      </c>
      <c r="Y124" s="27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141</v>
      </c>
      <c r="AG124" s="67"/>
      <c r="AJ124" s="71" t="s">
        <v>72</v>
      </c>
      <c r="AK124" s="71">
        <v>1</v>
      </c>
      <c r="BB124" s="151" t="s">
        <v>82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299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300"/>
      <c r="P125" s="289" t="s">
        <v>73</v>
      </c>
      <c r="Q125" s="290"/>
      <c r="R125" s="290"/>
      <c r="S125" s="290"/>
      <c r="T125" s="290"/>
      <c r="U125" s="290"/>
      <c r="V125" s="291"/>
      <c r="W125" s="37" t="s">
        <v>70</v>
      </c>
      <c r="X125" s="280">
        <f>IFERROR(SUM(X123:X124),"0")</f>
        <v>0</v>
      </c>
      <c r="Y125" s="280">
        <f>IFERROR(SUM(Y123:Y124),"0")</f>
        <v>0</v>
      </c>
      <c r="Z125" s="280">
        <f>IFERROR(IF(Z123="",0,Z123),"0")+IFERROR(IF(Z124="",0,Z124),"0")</f>
        <v>0</v>
      </c>
      <c r="AA125" s="281"/>
      <c r="AB125" s="281"/>
      <c r="AC125" s="28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300"/>
      <c r="P126" s="289" t="s">
        <v>73</v>
      </c>
      <c r="Q126" s="290"/>
      <c r="R126" s="290"/>
      <c r="S126" s="290"/>
      <c r="T126" s="290"/>
      <c r="U126" s="290"/>
      <c r="V126" s="291"/>
      <c r="W126" s="37" t="s">
        <v>74</v>
      </c>
      <c r="X126" s="280">
        <f>IFERROR(SUMPRODUCT(X123:X124*H123:H124),"0")</f>
        <v>0</v>
      </c>
      <c r="Y126" s="280">
        <f>IFERROR(SUMPRODUCT(Y123:Y124*H123:H124),"0")</f>
        <v>0</v>
      </c>
      <c r="Z126" s="37"/>
      <c r="AA126" s="281"/>
      <c r="AB126" s="281"/>
      <c r="AC126" s="281"/>
    </row>
    <row r="127" spans="1:68" ht="16.5" customHeight="1" x14ac:dyDescent="0.25">
      <c r="A127" s="312" t="s">
        <v>197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customHeight="1" x14ac:dyDescent="0.25">
      <c r="A128" s="292" t="s">
        <v>123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customHeight="1" x14ac:dyDescent="0.25">
      <c r="A129" s="54" t="s">
        <v>198</v>
      </c>
      <c r="B129" s="54" t="s">
        <v>199</v>
      </c>
      <c r="C129" s="31">
        <v>4301135549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34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83"/>
      <c r="R129" s="283"/>
      <c r="S129" s="283"/>
      <c r="T129" s="284"/>
      <c r="U129" s="34"/>
      <c r="V129" s="34"/>
      <c r="W129" s="35" t="s">
        <v>70</v>
      </c>
      <c r="X129" s="278">
        <v>0</v>
      </c>
      <c r="Y129" s="27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200</v>
      </c>
      <c r="AG129" s="67"/>
      <c r="AJ129" s="71" t="s">
        <v>72</v>
      </c>
      <c r="AK129" s="71">
        <v>1</v>
      </c>
      <c r="BB129" s="153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2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70</v>
      </c>
      <c r="X130" s="278">
        <v>0</v>
      </c>
      <c r="Y130" s="27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203</v>
      </c>
      <c r="AG130" s="67"/>
      <c r="AJ130" s="71" t="s">
        <v>72</v>
      </c>
      <c r="AK130" s="71">
        <v>1</v>
      </c>
      <c r="BB130" s="155" t="s">
        <v>82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99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300"/>
      <c r="P131" s="289" t="s">
        <v>73</v>
      </c>
      <c r="Q131" s="290"/>
      <c r="R131" s="290"/>
      <c r="S131" s="290"/>
      <c r="T131" s="290"/>
      <c r="U131" s="290"/>
      <c r="V131" s="291"/>
      <c r="W131" s="37" t="s">
        <v>70</v>
      </c>
      <c r="X131" s="280">
        <f>IFERROR(SUM(X129:X130),"0")</f>
        <v>0</v>
      </c>
      <c r="Y131" s="280">
        <f>IFERROR(SUM(Y129:Y130),"0")</f>
        <v>0</v>
      </c>
      <c r="Z131" s="280">
        <f>IFERROR(IF(Z129="",0,Z129),"0")+IFERROR(IF(Z130="",0,Z130),"0")</f>
        <v>0</v>
      </c>
      <c r="AA131" s="281"/>
      <c r="AB131" s="281"/>
      <c r="AC131" s="28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300"/>
      <c r="P132" s="289" t="s">
        <v>73</v>
      </c>
      <c r="Q132" s="290"/>
      <c r="R132" s="290"/>
      <c r="S132" s="290"/>
      <c r="T132" s="290"/>
      <c r="U132" s="290"/>
      <c r="V132" s="291"/>
      <c r="W132" s="37" t="s">
        <v>74</v>
      </c>
      <c r="X132" s="280">
        <f>IFERROR(SUMPRODUCT(X129:X130*H129:H130),"0")</f>
        <v>0</v>
      </c>
      <c r="Y132" s="280">
        <f>IFERROR(SUMPRODUCT(Y129:Y130*H129:H130),"0")</f>
        <v>0</v>
      </c>
      <c r="Z132" s="37"/>
      <c r="AA132" s="281"/>
      <c r="AB132" s="281"/>
      <c r="AC132" s="281"/>
    </row>
    <row r="133" spans="1:68" ht="16.5" customHeight="1" x14ac:dyDescent="0.25">
      <c r="A133" s="31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customHeight="1" x14ac:dyDescent="0.25">
      <c r="A134" s="292" t="s">
        <v>123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4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70</v>
      </c>
      <c r="X135" s="278">
        <v>0</v>
      </c>
      <c r="Y135" s="27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194</v>
      </c>
      <c r="AG135" s="67"/>
      <c r="AJ135" s="71" t="s">
        <v>72</v>
      </c>
      <c r="AK135" s="71">
        <v>1</v>
      </c>
      <c r="BB135" s="157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6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70</v>
      </c>
      <c r="X136" s="278">
        <v>0</v>
      </c>
      <c r="Y136" s="27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194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9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300"/>
      <c r="P137" s="289" t="s">
        <v>73</v>
      </c>
      <c r="Q137" s="290"/>
      <c r="R137" s="290"/>
      <c r="S137" s="290"/>
      <c r="T137" s="290"/>
      <c r="U137" s="290"/>
      <c r="V137" s="291"/>
      <c r="W137" s="37" t="s">
        <v>70</v>
      </c>
      <c r="X137" s="280">
        <f>IFERROR(SUM(X135:X136),"0")</f>
        <v>0</v>
      </c>
      <c r="Y137" s="280">
        <f>IFERROR(SUM(Y135:Y136),"0")</f>
        <v>0</v>
      </c>
      <c r="Z137" s="280">
        <f>IFERROR(IF(Z135="",0,Z135),"0")+IFERROR(IF(Z136="",0,Z136),"0")</f>
        <v>0</v>
      </c>
      <c r="AA137" s="281"/>
      <c r="AB137" s="281"/>
      <c r="AC137" s="28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300"/>
      <c r="P138" s="289" t="s">
        <v>73</v>
      </c>
      <c r="Q138" s="290"/>
      <c r="R138" s="290"/>
      <c r="S138" s="290"/>
      <c r="T138" s="290"/>
      <c r="U138" s="290"/>
      <c r="V138" s="291"/>
      <c r="W138" s="37" t="s">
        <v>74</v>
      </c>
      <c r="X138" s="280">
        <f>IFERROR(SUMPRODUCT(X135:X136*H135:H136),"0")</f>
        <v>0</v>
      </c>
      <c r="Y138" s="280">
        <f>IFERROR(SUMPRODUCT(Y135:Y136*H135:H136),"0")</f>
        <v>0</v>
      </c>
      <c r="Z138" s="37"/>
      <c r="AA138" s="281"/>
      <c r="AB138" s="281"/>
      <c r="AC138" s="281"/>
    </row>
    <row r="139" spans="1:68" ht="16.5" customHeight="1" x14ac:dyDescent="0.25">
      <c r="A139" s="31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customHeight="1" x14ac:dyDescent="0.25">
      <c r="A140" s="292" t="s">
        <v>123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39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70</v>
      </c>
      <c r="X141" s="278">
        <v>0</v>
      </c>
      <c r="Y141" s="27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212</v>
      </c>
      <c r="AG141" s="67"/>
      <c r="AJ141" s="71" t="s">
        <v>72</v>
      </c>
      <c r="AK141" s="71">
        <v>1</v>
      </c>
      <c r="BB141" s="161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99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300"/>
      <c r="P142" s="289" t="s">
        <v>73</v>
      </c>
      <c r="Q142" s="290"/>
      <c r="R142" s="290"/>
      <c r="S142" s="290"/>
      <c r="T142" s="290"/>
      <c r="U142" s="290"/>
      <c r="V142" s="291"/>
      <c r="W142" s="37" t="s">
        <v>70</v>
      </c>
      <c r="X142" s="280">
        <f>IFERROR(SUM(X141:X141),"0")</f>
        <v>0</v>
      </c>
      <c r="Y142" s="280">
        <f>IFERROR(SUM(Y141:Y141),"0")</f>
        <v>0</v>
      </c>
      <c r="Z142" s="280">
        <f>IFERROR(IF(Z141="",0,Z141),"0")</f>
        <v>0</v>
      </c>
      <c r="AA142" s="281"/>
      <c r="AB142" s="281"/>
      <c r="AC142" s="281"/>
    </row>
    <row r="143" spans="1:68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300"/>
      <c r="P143" s="289" t="s">
        <v>73</v>
      </c>
      <c r="Q143" s="290"/>
      <c r="R143" s="290"/>
      <c r="S143" s="290"/>
      <c r="T143" s="290"/>
      <c r="U143" s="290"/>
      <c r="V143" s="291"/>
      <c r="W143" s="37" t="s">
        <v>74</v>
      </c>
      <c r="X143" s="280">
        <f>IFERROR(SUMPRODUCT(X141:X141*H141:H141),"0")</f>
        <v>0</v>
      </c>
      <c r="Y143" s="280">
        <f>IFERROR(SUMPRODUCT(Y141:Y141*H141:H141),"0")</f>
        <v>0</v>
      </c>
      <c r="Z143" s="37"/>
      <c r="AA143" s="281"/>
      <c r="AB143" s="281"/>
      <c r="AC143" s="281"/>
    </row>
    <row r="144" spans="1:68" ht="16.5" customHeight="1" x14ac:dyDescent="0.25">
      <c r="A144" s="31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customHeight="1" x14ac:dyDescent="0.25">
      <c r="A145" s="292" t="s">
        <v>123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45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70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72</v>
      </c>
      <c r="AK146" s="71">
        <v>1</v>
      </c>
      <c r="BB146" s="163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99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300"/>
      <c r="P147" s="289" t="s">
        <v>73</v>
      </c>
      <c r="Q147" s="290"/>
      <c r="R147" s="290"/>
      <c r="S147" s="290"/>
      <c r="T147" s="290"/>
      <c r="U147" s="290"/>
      <c r="V147" s="291"/>
      <c r="W147" s="37" t="s">
        <v>70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300"/>
      <c r="P148" s="289" t="s">
        <v>73</v>
      </c>
      <c r="Q148" s="290"/>
      <c r="R148" s="290"/>
      <c r="S148" s="290"/>
      <c r="T148" s="290"/>
      <c r="U148" s="290"/>
      <c r="V148" s="291"/>
      <c r="W148" s="37" t="s">
        <v>74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customHeight="1" x14ac:dyDescent="0.25">
      <c r="A149" s="31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customHeight="1" x14ac:dyDescent="0.25">
      <c r="A150" s="292" t="s">
        <v>186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68</v>
      </c>
      <c r="M151" s="33" t="s">
        <v>69</v>
      </c>
      <c r="N151" s="33"/>
      <c r="O151" s="32">
        <v>180</v>
      </c>
      <c r="P151" s="47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70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72</v>
      </c>
      <c r="AK151" s="71">
        <v>1</v>
      </c>
      <c r="BB151" s="165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99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300"/>
      <c r="P152" s="289" t="s">
        <v>73</v>
      </c>
      <c r="Q152" s="290"/>
      <c r="R152" s="290"/>
      <c r="S152" s="290"/>
      <c r="T152" s="290"/>
      <c r="U152" s="290"/>
      <c r="V152" s="291"/>
      <c r="W152" s="37" t="s">
        <v>70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300"/>
      <c r="P153" s="289" t="s">
        <v>73</v>
      </c>
      <c r="Q153" s="290"/>
      <c r="R153" s="290"/>
      <c r="S153" s="290"/>
      <c r="T153" s="290"/>
      <c r="U153" s="290"/>
      <c r="V153" s="291"/>
      <c r="W153" s="37" t="s">
        <v>74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customHeight="1" x14ac:dyDescent="0.25">
      <c r="A154" s="31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customHeight="1" x14ac:dyDescent="0.25">
      <c r="A155" s="292" t="s">
        <v>123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80</v>
      </c>
      <c r="L156" s="32" t="s">
        <v>68</v>
      </c>
      <c r="M156" s="33" t="s">
        <v>69</v>
      </c>
      <c r="N156" s="33"/>
      <c r="O156" s="32">
        <v>180</v>
      </c>
      <c r="P156" s="39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70</v>
      </c>
      <c r="X156" s="278">
        <v>0</v>
      </c>
      <c r="Y156" s="27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224</v>
      </c>
      <c r="AG156" s="67"/>
      <c r="AJ156" s="71" t="s">
        <v>72</v>
      </c>
      <c r="AK156" s="71">
        <v>1</v>
      </c>
      <c r="BB156" s="167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299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300"/>
      <c r="P157" s="289" t="s">
        <v>73</v>
      </c>
      <c r="Q157" s="290"/>
      <c r="R157" s="290"/>
      <c r="S157" s="290"/>
      <c r="T157" s="290"/>
      <c r="U157" s="290"/>
      <c r="V157" s="291"/>
      <c r="W157" s="37" t="s">
        <v>70</v>
      </c>
      <c r="X157" s="280">
        <f>IFERROR(SUM(X156:X156),"0")</f>
        <v>0</v>
      </c>
      <c r="Y157" s="280">
        <f>IFERROR(SUM(Y156:Y156),"0")</f>
        <v>0</v>
      </c>
      <c r="Z157" s="280">
        <f>IFERROR(IF(Z156="",0,Z156),"0")</f>
        <v>0</v>
      </c>
      <c r="AA157" s="281"/>
      <c r="AB157" s="281"/>
      <c r="AC157" s="28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300"/>
      <c r="P158" s="289" t="s">
        <v>73</v>
      </c>
      <c r="Q158" s="290"/>
      <c r="R158" s="290"/>
      <c r="S158" s="290"/>
      <c r="T158" s="290"/>
      <c r="U158" s="290"/>
      <c r="V158" s="291"/>
      <c r="W158" s="37" t="s">
        <v>74</v>
      </c>
      <c r="X158" s="280">
        <f>IFERROR(SUMPRODUCT(X156:X156*H156:H156),"0")</f>
        <v>0</v>
      </c>
      <c r="Y158" s="280">
        <f>IFERROR(SUMPRODUCT(Y156:Y156*H156:H156),"0")</f>
        <v>0</v>
      </c>
      <c r="Z158" s="37"/>
      <c r="AA158" s="281"/>
      <c r="AB158" s="281"/>
      <c r="AC158" s="281"/>
    </row>
    <row r="159" spans="1:68" ht="27.75" customHeight="1" x14ac:dyDescent="0.2">
      <c r="A159" s="327" t="s">
        <v>225</v>
      </c>
      <c r="B159" s="328"/>
      <c r="C159" s="328"/>
      <c r="D159" s="328"/>
      <c r="E159" s="328"/>
      <c r="F159" s="328"/>
      <c r="G159" s="328"/>
      <c r="H159" s="328"/>
      <c r="I159" s="328"/>
      <c r="J159" s="328"/>
      <c r="K159" s="328"/>
      <c r="L159" s="328"/>
      <c r="M159" s="328"/>
      <c r="N159" s="328"/>
      <c r="O159" s="328"/>
      <c r="P159" s="328"/>
      <c r="Q159" s="328"/>
      <c r="R159" s="328"/>
      <c r="S159" s="328"/>
      <c r="T159" s="328"/>
      <c r="U159" s="328"/>
      <c r="V159" s="328"/>
      <c r="W159" s="328"/>
      <c r="X159" s="328"/>
      <c r="Y159" s="328"/>
      <c r="Z159" s="328"/>
      <c r="AA159" s="48"/>
      <c r="AB159" s="48"/>
      <c r="AC159" s="48"/>
    </row>
    <row r="160" spans="1:68" ht="16.5" customHeight="1" x14ac:dyDescent="0.25">
      <c r="A160" s="31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customHeight="1" x14ac:dyDescent="0.25">
      <c r="A161" s="292" t="s">
        <v>64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21" t="s">
        <v>229</v>
      </c>
      <c r="Q162" s="283"/>
      <c r="R162" s="283"/>
      <c r="S162" s="283"/>
      <c r="T162" s="284"/>
      <c r="U162" s="34"/>
      <c r="V162" s="34"/>
      <c r="W162" s="35" t="s">
        <v>70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70</v>
      </c>
      <c r="X163" s="278">
        <v>0</v>
      </c>
      <c r="Y163" s="27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233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99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300"/>
      <c r="P164" s="289" t="s">
        <v>73</v>
      </c>
      <c r="Q164" s="290"/>
      <c r="R164" s="290"/>
      <c r="S164" s="290"/>
      <c r="T164" s="290"/>
      <c r="U164" s="290"/>
      <c r="V164" s="291"/>
      <c r="W164" s="37" t="s">
        <v>70</v>
      </c>
      <c r="X164" s="280">
        <f>IFERROR(SUM(X162:X163),"0")</f>
        <v>0</v>
      </c>
      <c r="Y164" s="280">
        <f>IFERROR(SUM(Y162:Y163),"0")</f>
        <v>0</v>
      </c>
      <c r="Z164" s="280">
        <f>IFERROR(IF(Z162="",0,Z162),"0")+IFERROR(IF(Z163="",0,Z163),"0")</f>
        <v>0</v>
      </c>
      <c r="AA164" s="281"/>
      <c r="AB164" s="281"/>
      <c r="AC164" s="281"/>
    </row>
    <row r="165" spans="1:68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300"/>
      <c r="P165" s="289" t="s">
        <v>73</v>
      </c>
      <c r="Q165" s="290"/>
      <c r="R165" s="290"/>
      <c r="S165" s="290"/>
      <c r="T165" s="290"/>
      <c r="U165" s="290"/>
      <c r="V165" s="291"/>
      <c r="W165" s="37" t="s">
        <v>74</v>
      </c>
      <c r="X165" s="280">
        <f>IFERROR(SUMPRODUCT(X162:X163*H162:H163),"0")</f>
        <v>0</v>
      </c>
      <c r="Y165" s="280">
        <f>IFERROR(SUMPRODUCT(Y162:Y163*H162:H163),"0")</f>
        <v>0</v>
      </c>
      <c r="Z165" s="37"/>
      <c r="AA165" s="281"/>
      <c r="AB165" s="281"/>
      <c r="AC165" s="281"/>
    </row>
    <row r="166" spans="1:68" ht="27.75" customHeight="1" x14ac:dyDescent="0.2">
      <c r="A166" s="327" t="s">
        <v>234</v>
      </c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28"/>
      <c r="P166" s="328"/>
      <c r="Q166" s="328"/>
      <c r="R166" s="328"/>
      <c r="S166" s="328"/>
      <c r="T166" s="328"/>
      <c r="U166" s="328"/>
      <c r="V166" s="328"/>
      <c r="W166" s="328"/>
      <c r="X166" s="328"/>
      <c r="Y166" s="328"/>
      <c r="Z166" s="328"/>
      <c r="AA166" s="48"/>
      <c r="AB166" s="48"/>
      <c r="AC166" s="48"/>
    </row>
    <row r="167" spans="1:68" ht="16.5" customHeight="1" x14ac:dyDescent="0.25">
      <c r="A167" s="31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customHeight="1" x14ac:dyDescent="0.25">
      <c r="A168" s="292" t="s">
        <v>77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80</v>
      </c>
      <c r="L169" s="32" t="s">
        <v>68</v>
      </c>
      <c r="M169" s="33" t="s">
        <v>69</v>
      </c>
      <c r="N169" s="33"/>
      <c r="O169" s="32">
        <v>365</v>
      </c>
      <c r="P169" s="35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70</v>
      </c>
      <c r="X169" s="278">
        <v>0</v>
      </c>
      <c r="Y169" s="27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238</v>
      </c>
      <c r="AG169" s="67"/>
      <c r="AJ169" s="71" t="s">
        <v>72</v>
      </c>
      <c r="AK169" s="71">
        <v>1</v>
      </c>
      <c r="BB169" s="173" t="s">
        <v>82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1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70</v>
      </c>
      <c r="X170" s="278">
        <v>0</v>
      </c>
      <c r="Y170" s="27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241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180</v>
      </c>
      <c r="P171" s="33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70</v>
      </c>
      <c r="X171" s="278">
        <v>0</v>
      </c>
      <c r="Y171" s="27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244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99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300"/>
      <c r="P172" s="289" t="s">
        <v>73</v>
      </c>
      <c r="Q172" s="290"/>
      <c r="R172" s="290"/>
      <c r="S172" s="290"/>
      <c r="T172" s="290"/>
      <c r="U172" s="290"/>
      <c r="V172" s="291"/>
      <c r="W172" s="37" t="s">
        <v>70</v>
      </c>
      <c r="X172" s="280">
        <f>IFERROR(SUM(X169:X171),"0")</f>
        <v>0</v>
      </c>
      <c r="Y172" s="280">
        <f>IFERROR(SUM(Y169:Y171),"0")</f>
        <v>0</v>
      </c>
      <c r="Z172" s="280">
        <f>IFERROR(IF(Z169="",0,Z169),"0")+IFERROR(IF(Z170="",0,Z170),"0")+IFERROR(IF(Z171="",0,Z171),"0")</f>
        <v>0</v>
      </c>
      <c r="AA172" s="281"/>
      <c r="AB172" s="281"/>
      <c r="AC172" s="28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300"/>
      <c r="P173" s="289" t="s">
        <v>73</v>
      </c>
      <c r="Q173" s="290"/>
      <c r="R173" s="290"/>
      <c r="S173" s="290"/>
      <c r="T173" s="290"/>
      <c r="U173" s="290"/>
      <c r="V173" s="291"/>
      <c r="W173" s="37" t="s">
        <v>74</v>
      </c>
      <c r="X173" s="280">
        <f>IFERROR(SUMPRODUCT(X169:X171*H169:H171),"0")</f>
        <v>0</v>
      </c>
      <c r="Y173" s="280">
        <f>IFERROR(SUMPRODUCT(Y169:Y171*H169:H171),"0")</f>
        <v>0</v>
      </c>
      <c r="Z173" s="37"/>
      <c r="AA173" s="281"/>
      <c r="AB173" s="281"/>
      <c r="AC173" s="281"/>
    </row>
    <row r="174" spans="1:68" ht="14.25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68</v>
      </c>
      <c r="M175" s="33" t="s">
        <v>249</v>
      </c>
      <c r="N175" s="33"/>
      <c r="O175" s="32">
        <v>365</v>
      </c>
      <c r="P175" s="420" t="s">
        <v>250</v>
      </c>
      <c r="Q175" s="283"/>
      <c r="R175" s="283"/>
      <c r="S175" s="283"/>
      <c r="T175" s="284"/>
      <c r="U175" s="34"/>
      <c r="V175" s="34"/>
      <c r="W175" s="35" t="s">
        <v>70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72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9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300"/>
      <c r="P176" s="289" t="s">
        <v>73</v>
      </c>
      <c r="Q176" s="290"/>
      <c r="R176" s="290"/>
      <c r="S176" s="290"/>
      <c r="T176" s="290"/>
      <c r="U176" s="290"/>
      <c r="V176" s="291"/>
      <c r="W176" s="37" t="s">
        <v>70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300"/>
      <c r="P177" s="289" t="s">
        <v>73</v>
      </c>
      <c r="Q177" s="290"/>
      <c r="R177" s="290"/>
      <c r="S177" s="290"/>
      <c r="T177" s="290"/>
      <c r="U177" s="290"/>
      <c r="V177" s="291"/>
      <c r="W177" s="37" t="s">
        <v>74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customHeight="1" x14ac:dyDescent="0.2">
      <c r="A178" s="327" t="s">
        <v>253</v>
      </c>
      <c r="B178" s="328"/>
      <c r="C178" s="328"/>
      <c r="D178" s="328"/>
      <c r="E178" s="328"/>
      <c r="F178" s="328"/>
      <c r="G178" s="328"/>
      <c r="H178" s="328"/>
      <c r="I178" s="328"/>
      <c r="J178" s="328"/>
      <c r="K178" s="328"/>
      <c r="L178" s="328"/>
      <c r="M178" s="328"/>
      <c r="N178" s="328"/>
      <c r="O178" s="328"/>
      <c r="P178" s="328"/>
      <c r="Q178" s="328"/>
      <c r="R178" s="328"/>
      <c r="S178" s="328"/>
      <c r="T178" s="328"/>
      <c r="U178" s="328"/>
      <c r="V178" s="328"/>
      <c r="W178" s="328"/>
      <c r="X178" s="328"/>
      <c r="Y178" s="328"/>
      <c r="Z178" s="328"/>
      <c r="AA178" s="48"/>
      <c r="AB178" s="48"/>
      <c r="AC178" s="48"/>
    </row>
    <row r="179" spans="1:68" ht="16.5" customHeight="1" x14ac:dyDescent="0.25">
      <c r="A179" s="31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customHeight="1" x14ac:dyDescent="0.25">
      <c r="A180" s="292" t="s">
        <v>77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458" t="s">
        <v>257</v>
      </c>
      <c r="Q181" s="283"/>
      <c r="R181" s="283"/>
      <c r="S181" s="283"/>
      <c r="T181" s="284"/>
      <c r="U181" s="34"/>
      <c r="V181" s="34"/>
      <c r="W181" s="35" t="s">
        <v>70</v>
      </c>
      <c r="X181" s="278">
        <v>0</v>
      </c>
      <c r="Y181" s="27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258</v>
      </c>
      <c r="AG181" s="67"/>
      <c r="AJ181" s="71" t="s">
        <v>72</v>
      </c>
      <c r="AK181" s="71">
        <v>1</v>
      </c>
      <c r="BB181" s="18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99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300"/>
      <c r="P182" s="289" t="s">
        <v>73</v>
      </c>
      <c r="Q182" s="290"/>
      <c r="R182" s="290"/>
      <c r="S182" s="290"/>
      <c r="T182" s="290"/>
      <c r="U182" s="290"/>
      <c r="V182" s="291"/>
      <c r="W182" s="37" t="s">
        <v>70</v>
      </c>
      <c r="X182" s="280">
        <f>IFERROR(SUM(X181:X181),"0")</f>
        <v>0</v>
      </c>
      <c r="Y182" s="280">
        <f>IFERROR(SUM(Y181:Y181),"0")</f>
        <v>0</v>
      </c>
      <c r="Z182" s="280">
        <f>IFERROR(IF(Z181="",0,Z181),"0")</f>
        <v>0</v>
      </c>
      <c r="AA182" s="281"/>
      <c r="AB182" s="281"/>
      <c r="AC182" s="281"/>
    </row>
    <row r="183" spans="1:68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300"/>
      <c r="P183" s="289" t="s">
        <v>73</v>
      </c>
      <c r="Q183" s="290"/>
      <c r="R183" s="290"/>
      <c r="S183" s="290"/>
      <c r="T183" s="290"/>
      <c r="U183" s="290"/>
      <c r="V183" s="291"/>
      <c r="W183" s="37" t="s">
        <v>74</v>
      </c>
      <c r="X183" s="280">
        <f>IFERROR(SUMPRODUCT(X181:X181*H181:H181),"0")</f>
        <v>0</v>
      </c>
      <c r="Y183" s="280">
        <f>IFERROR(SUMPRODUCT(Y181:Y181*H181:H181),"0")</f>
        <v>0</v>
      </c>
      <c r="Z183" s="37"/>
      <c r="AA183" s="281"/>
      <c r="AB183" s="281"/>
      <c r="AC183" s="281"/>
    </row>
    <row r="184" spans="1:68" ht="14.25" customHeight="1" x14ac:dyDescent="0.25">
      <c r="A184" s="292" t="s">
        <v>123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7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70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72</v>
      </c>
      <c r="AK185" s="71">
        <v>1</v>
      </c>
      <c r="BB185" s="183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70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72</v>
      </c>
      <c r="AK186" s="71">
        <v>1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4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70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72</v>
      </c>
      <c r="AK187" s="71">
        <v>1</v>
      </c>
      <c r="BB187" s="187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2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70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72</v>
      </c>
      <c r="AK188" s="71">
        <v>1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9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300"/>
      <c r="P189" s="289" t="s">
        <v>73</v>
      </c>
      <c r="Q189" s="290"/>
      <c r="R189" s="290"/>
      <c r="S189" s="290"/>
      <c r="T189" s="290"/>
      <c r="U189" s="290"/>
      <c r="V189" s="291"/>
      <c r="W189" s="37" t="s">
        <v>70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300"/>
      <c r="P190" s="289" t="s">
        <v>73</v>
      </c>
      <c r="Q190" s="290"/>
      <c r="R190" s="290"/>
      <c r="S190" s="290"/>
      <c r="T190" s="290"/>
      <c r="U190" s="290"/>
      <c r="V190" s="291"/>
      <c r="W190" s="37" t="s">
        <v>74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customHeight="1" x14ac:dyDescent="0.25">
      <c r="A191" s="31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customHeight="1" x14ac:dyDescent="0.25">
      <c r="A192" s="292" t="s">
        <v>64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70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70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70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4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70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99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300"/>
      <c r="P197" s="289" t="s">
        <v>73</v>
      </c>
      <c r="Q197" s="290"/>
      <c r="R197" s="290"/>
      <c r="S197" s="290"/>
      <c r="T197" s="290"/>
      <c r="U197" s="290"/>
      <c r="V197" s="291"/>
      <c r="W197" s="37" t="s">
        <v>70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300"/>
      <c r="P198" s="289" t="s">
        <v>73</v>
      </c>
      <c r="Q198" s="290"/>
      <c r="R198" s="290"/>
      <c r="S198" s="290"/>
      <c r="T198" s="290"/>
      <c r="U198" s="290"/>
      <c r="V198" s="291"/>
      <c r="W198" s="37" t="s">
        <v>74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customHeight="1" x14ac:dyDescent="0.25">
      <c r="A199" s="31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customHeight="1" x14ac:dyDescent="0.25">
      <c r="A200" s="292" t="s">
        <v>64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3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70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7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70</v>
      </c>
      <c r="X202" s="278">
        <v>0</v>
      </c>
      <c r="Y202" s="27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284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70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72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38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70</v>
      </c>
      <c r="X204" s="278">
        <v>0</v>
      </c>
      <c r="Y204" s="27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289</v>
      </c>
      <c r="AG204" s="67"/>
      <c r="AJ204" s="71" t="s">
        <v>72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299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300"/>
      <c r="P205" s="289" t="s">
        <v>73</v>
      </c>
      <c r="Q205" s="290"/>
      <c r="R205" s="290"/>
      <c r="S205" s="290"/>
      <c r="T205" s="290"/>
      <c r="U205" s="290"/>
      <c r="V205" s="291"/>
      <c r="W205" s="37" t="s">
        <v>70</v>
      </c>
      <c r="X205" s="280">
        <f>IFERROR(SUM(X201:X204),"0")</f>
        <v>0</v>
      </c>
      <c r="Y205" s="280">
        <f>IFERROR(SUM(Y201:Y204),"0")</f>
        <v>0</v>
      </c>
      <c r="Z205" s="280">
        <f>IFERROR(IF(Z201="",0,Z201),"0")+IFERROR(IF(Z202="",0,Z202),"0")+IFERROR(IF(Z203="",0,Z203),"0")+IFERROR(IF(Z204="",0,Z204),"0")</f>
        <v>0</v>
      </c>
      <c r="AA205" s="281"/>
      <c r="AB205" s="281"/>
      <c r="AC205" s="281"/>
    </row>
    <row r="206" spans="1:68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300"/>
      <c r="P206" s="289" t="s">
        <v>73</v>
      </c>
      <c r="Q206" s="290"/>
      <c r="R206" s="290"/>
      <c r="S206" s="290"/>
      <c r="T206" s="290"/>
      <c r="U206" s="290"/>
      <c r="V206" s="291"/>
      <c r="W206" s="37" t="s">
        <v>74</v>
      </c>
      <c r="X206" s="280">
        <f>IFERROR(SUMPRODUCT(X201:X204*H201:H204),"0")</f>
        <v>0</v>
      </c>
      <c r="Y206" s="280">
        <f>IFERROR(SUMPRODUCT(Y201:Y204*H201:H204),"0")</f>
        <v>0</v>
      </c>
      <c r="Z206" s="37"/>
      <c r="AA206" s="281"/>
      <c r="AB206" s="281"/>
      <c r="AC206" s="281"/>
    </row>
    <row r="207" spans="1:68" ht="16.5" customHeight="1" x14ac:dyDescent="0.25">
      <c r="A207" s="31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customHeight="1" x14ac:dyDescent="0.25">
      <c r="A208" s="292" t="s">
        <v>64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13" t="s">
        <v>295</v>
      </c>
      <c r="Q209" s="283"/>
      <c r="R209" s="283"/>
      <c r="S209" s="283"/>
      <c r="T209" s="284"/>
      <c r="U209" s="34"/>
      <c r="V209" s="34"/>
      <c r="W209" s="35" t="s">
        <v>70</v>
      </c>
      <c r="X209" s="278">
        <v>0</v>
      </c>
      <c r="Y209" s="27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99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300"/>
      <c r="P210" s="289" t="s">
        <v>73</v>
      </c>
      <c r="Q210" s="290"/>
      <c r="R210" s="290"/>
      <c r="S210" s="290"/>
      <c r="T210" s="290"/>
      <c r="U210" s="290"/>
      <c r="V210" s="291"/>
      <c r="W210" s="37" t="s">
        <v>70</v>
      </c>
      <c r="X210" s="280">
        <f>IFERROR(SUM(X209:X209),"0")</f>
        <v>0</v>
      </c>
      <c r="Y210" s="280">
        <f>IFERROR(SUM(Y209:Y209),"0")</f>
        <v>0</v>
      </c>
      <c r="Z210" s="280">
        <f>IFERROR(IF(Z209="",0,Z209),"0")</f>
        <v>0</v>
      </c>
      <c r="AA210" s="281"/>
      <c r="AB210" s="281"/>
      <c r="AC210" s="281"/>
    </row>
    <row r="211" spans="1:68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300"/>
      <c r="P211" s="289" t="s">
        <v>73</v>
      </c>
      <c r="Q211" s="290"/>
      <c r="R211" s="290"/>
      <c r="S211" s="290"/>
      <c r="T211" s="290"/>
      <c r="U211" s="290"/>
      <c r="V211" s="291"/>
      <c r="W211" s="37" t="s">
        <v>74</v>
      </c>
      <c r="X211" s="280">
        <f>IFERROR(SUMPRODUCT(X209:X209*H209:H209),"0")</f>
        <v>0</v>
      </c>
      <c r="Y211" s="280">
        <f>IFERROR(SUMPRODUCT(Y209:Y209*H209:H209),"0")</f>
        <v>0</v>
      </c>
      <c r="Z211" s="37"/>
      <c r="AA211" s="281"/>
      <c r="AB211" s="281"/>
      <c r="AC211" s="281"/>
    </row>
    <row r="212" spans="1:68" ht="16.5" customHeight="1" x14ac:dyDescent="0.25">
      <c r="A212" s="31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customHeight="1" x14ac:dyDescent="0.25">
      <c r="A213" s="292" t="s">
        <v>64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43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70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72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299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300"/>
      <c r="P215" s="289" t="s">
        <v>73</v>
      </c>
      <c r="Q215" s="290"/>
      <c r="R215" s="290"/>
      <c r="S215" s="290"/>
      <c r="T215" s="290"/>
      <c r="U215" s="290"/>
      <c r="V215" s="291"/>
      <c r="W215" s="37" t="s">
        <v>70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300"/>
      <c r="P216" s="289" t="s">
        <v>73</v>
      </c>
      <c r="Q216" s="290"/>
      <c r="R216" s="290"/>
      <c r="S216" s="290"/>
      <c r="T216" s="290"/>
      <c r="U216" s="290"/>
      <c r="V216" s="291"/>
      <c r="W216" s="37" t="s">
        <v>74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customHeight="1" x14ac:dyDescent="0.25">
      <c r="A217" s="292" t="s">
        <v>123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7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70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72</v>
      </c>
      <c r="AK218" s="71">
        <v>1</v>
      </c>
      <c r="BB218" s="211" t="s">
        <v>82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6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70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72</v>
      </c>
      <c r="AK219" s="71">
        <v>1</v>
      </c>
      <c r="BB219" s="213" t="s">
        <v>82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80</v>
      </c>
      <c r="L220" s="32" t="s">
        <v>68</v>
      </c>
      <c r="M220" s="33" t="s">
        <v>69</v>
      </c>
      <c r="N220" s="33"/>
      <c r="O220" s="32">
        <v>180</v>
      </c>
      <c r="P220" s="29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70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72</v>
      </c>
      <c r="AK220" s="71">
        <v>1</v>
      </c>
      <c r="BB220" s="215" t="s">
        <v>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299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300"/>
      <c r="P221" s="289" t="s">
        <v>73</v>
      </c>
      <c r="Q221" s="290"/>
      <c r="R221" s="290"/>
      <c r="S221" s="290"/>
      <c r="T221" s="290"/>
      <c r="U221" s="290"/>
      <c r="V221" s="291"/>
      <c r="W221" s="37" t="s">
        <v>70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300"/>
      <c r="P222" s="289" t="s">
        <v>73</v>
      </c>
      <c r="Q222" s="290"/>
      <c r="R222" s="290"/>
      <c r="S222" s="290"/>
      <c r="T222" s="290"/>
      <c r="U222" s="290"/>
      <c r="V222" s="291"/>
      <c r="W222" s="37" t="s">
        <v>74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customHeight="1" x14ac:dyDescent="0.25">
      <c r="A223" s="31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customHeight="1" x14ac:dyDescent="0.25">
      <c r="A224" s="292" t="s">
        <v>64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1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70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72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2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70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72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299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300"/>
      <c r="P227" s="289" t="s">
        <v>73</v>
      </c>
      <c r="Q227" s="290"/>
      <c r="R227" s="290"/>
      <c r="S227" s="290"/>
      <c r="T227" s="290"/>
      <c r="U227" s="290"/>
      <c r="V227" s="291"/>
      <c r="W227" s="37" t="s">
        <v>70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300"/>
      <c r="P228" s="289" t="s">
        <v>73</v>
      </c>
      <c r="Q228" s="290"/>
      <c r="R228" s="290"/>
      <c r="S228" s="290"/>
      <c r="T228" s="290"/>
      <c r="U228" s="290"/>
      <c r="V228" s="291"/>
      <c r="W228" s="37" t="s">
        <v>74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customHeight="1" x14ac:dyDescent="0.2">
      <c r="A229" s="327" t="s">
        <v>314</v>
      </c>
      <c r="B229" s="328"/>
      <c r="C229" s="328"/>
      <c r="D229" s="328"/>
      <c r="E229" s="328"/>
      <c r="F229" s="328"/>
      <c r="G229" s="328"/>
      <c r="H229" s="328"/>
      <c r="I229" s="328"/>
      <c r="J229" s="328"/>
      <c r="K229" s="328"/>
      <c r="L229" s="328"/>
      <c r="M229" s="328"/>
      <c r="N229" s="328"/>
      <c r="O229" s="328"/>
      <c r="P229" s="328"/>
      <c r="Q229" s="328"/>
      <c r="R229" s="328"/>
      <c r="S229" s="328"/>
      <c r="T229" s="328"/>
      <c r="U229" s="328"/>
      <c r="V229" s="328"/>
      <c r="W229" s="328"/>
      <c r="X229" s="328"/>
      <c r="Y229" s="328"/>
      <c r="Z229" s="328"/>
      <c r="AA229" s="48"/>
      <c r="AB229" s="48"/>
      <c r="AC229" s="48"/>
    </row>
    <row r="230" spans="1:68" ht="16.5" customHeight="1" x14ac:dyDescent="0.25">
      <c r="A230" s="31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customHeight="1" x14ac:dyDescent="0.25">
      <c r="A231" s="292" t="s">
        <v>64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3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70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72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99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300"/>
      <c r="P233" s="289" t="s">
        <v>73</v>
      </c>
      <c r="Q233" s="290"/>
      <c r="R233" s="290"/>
      <c r="S233" s="290"/>
      <c r="T233" s="290"/>
      <c r="U233" s="290"/>
      <c r="V233" s="291"/>
      <c r="W233" s="37" t="s">
        <v>70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300"/>
      <c r="P234" s="289" t="s">
        <v>73</v>
      </c>
      <c r="Q234" s="290"/>
      <c r="R234" s="290"/>
      <c r="S234" s="290"/>
      <c r="T234" s="290"/>
      <c r="U234" s="290"/>
      <c r="V234" s="291"/>
      <c r="W234" s="37" t="s">
        <v>74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customHeight="1" x14ac:dyDescent="0.2">
      <c r="A235" s="327" t="s">
        <v>319</v>
      </c>
      <c r="B235" s="328"/>
      <c r="C235" s="328"/>
      <c r="D235" s="328"/>
      <c r="E235" s="328"/>
      <c r="F235" s="328"/>
      <c r="G235" s="328"/>
      <c r="H235" s="328"/>
      <c r="I235" s="328"/>
      <c r="J235" s="328"/>
      <c r="K235" s="328"/>
      <c r="L235" s="328"/>
      <c r="M235" s="328"/>
      <c r="N235" s="328"/>
      <c r="O235" s="328"/>
      <c r="P235" s="328"/>
      <c r="Q235" s="328"/>
      <c r="R235" s="328"/>
      <c r="S235" s="328"/>
      <c r="T235" s="328"/>
      <c r="U235" s="328"/>
      <c r="V235" s="328"/>
      <c r="W235" s="328"/>
      <c r="X235" s="328"/>
      <c r="Y235" s="328"/>
      <c r="Z235" s="328"/>
      <c r="AA235" s="48"/>
      <c r="AB235" s="48"/>
      <c r="AC235" s="48"/>
    </row>
    <row r="236" spans="1:68" ht="16.5" customHeight="1" x14ac:dyDescent="0.25">
      <c r="A236" s="31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customHeight="1" x14ac:dyDescent="0.25">
      <c r="A237" s="292" t="s">
        <v>64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70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72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99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300"/>
      <c r="P239" s="289" t="s">
        <v>73</v>
      </c>
      <c r="Q239" s="290"/>
      <c r="R239" s="290"/>
      <c r="S239" s="290"/>
      <c r="T239" s="290"/>
      <c r="U239" s="290"/>
      <c r="V239" s="291"/>
      <c r="W239" s="37" t="s">
        <v>70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300"/>
      <c r="P240" s="289" t="s">
        <v>73</v>
      </c>
      <c r="Q240" s="290"/>
      <c r="R240" s="290"/>
      <c r="S240" s="290"/>
      <c r="T240" s="290"/>
      <c r="U240" s="290"/>
      <c r="V240" s="291"/>
      <c r="W240" s="37" t="s">
        <v>74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customHeight="1" x14ac:dyDescent="0.2">
      <c r="A241" s="327" t="s">
        <v>323</v>
      </c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28"/>
      <c r="P241" s="328"/>
      <c r="Q241" s="328"/>
      <c r="R241" s="328"/>
      <c r="S241" s="328"/>
      <c r="T241" s="328"/>
      <c r="U241" s="328"/>
      <c r="V241" s="328"/>
      <c r="W241" s="328"/>
      <c r="X241" s="328"/>
      <c r="Y241" s="328"/>
      <c r="Z241" s="328"/>
      <c r="AA241" s="48"/>
      <c r="AB241" s="48"/>
      <c r="AC241" s="48"/>
    </row>
    <row r="242" spans="1:68" ht="16.5" customHeight="1" x14ac:dyDescent="0.25">
      <c r="A242" s="31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70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72</v>
      </c>
      <c r="AK244" s="71">
        <v>1</v>
      </c>
      <c r="BB244" s="225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299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300"/>
      <c r="P245" s="289" t="s">
        <v>73</v>
      </c>
      <c r="Q245" s="290"/>
      <c r="R245" s="290"/>
      <c r="S245" s="290"/>
      <c r="T245" s="290"/>
      <c r="U245" s="290"/>
      <c r="V245" s="291"/>
      <c r="W245" s="37" t="s">
        <v>70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300"/>
      <c r="P246" s="289" t="s">
        <v>73</v>
      </c>
      <c r="Q246" s="290"/>
      <c r="R246" s="290"/>
      <c r="S246" s="290"/>
      <c r="T246" s="290"/>
      <c r="U246" s="290"/>
      <c r="V246" s="291"/>
      <c r="W246" s="37" t="s">
        <v>74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customHeight="1" x14ac:dyDescent="0.25">
      <c r="A247" s="292" t="s">
        <v>123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80</v>
      </c>
      <c r="L248" s="32" t="s">
        <v>68</v>
      </c>
      <c r="M248" s="33" t="s">
        <v>69</v>
      </c>
      <c r="N248" s="33"/>
      <c r="O248" s="32">
        <v>180</v>
      </c>
      <c r="P248" s="39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70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72</v>
      </c>
      <c r="AK248" s="71">
        <v>1</v>
      </c>
      <c r="BB248" s="227" t="s">
        <v>82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99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300"/>
      <c r="P249" s="289" t="s">
        <v>73</v>
      </c>
      <c r="Q249" s="290"/>
      <c r="R249" s="290"/>
      <c r="S249" s="290"/>
      <c r="T249" s="290"/>
      <c r="U249" s="290"/>
      <c r="V249" s="291"/>
      <c r="W249" s="37" t="s">
        <v>70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300"/>
      <c r="P250" s="289" t="s">
        <v>73</v>
      </c>
      <c r="Q250" s="290"/>
      <c r="R250" s="290"/>
      <c r="S250" s="290"/>
      <c r="T250" s="290"/>
      <c r="U250" s="290"/>
      <c r="V250" s="291"/>
      <c r="W250" s="37" t="s">
        <v>74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customHeight="1" x14ac:dyDescent="0.2">
      <c r="A251" s="327" t="s">
        <v>331</v>
      </c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28"/>
      <c r="Z251" s="328"/>
      <c r="AA251" s="48"/>
      <c r="AB251" s="48"/>
      <c r="AC251" s="48"/>
    </row>
    <row r="252" spans="1:68" ht="16.5" customHeight="1" x14ac:dyDescent="0.25">
      <c r="A252" s="31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customHeight="1" x14ac:dyDescent="0.25">
      <c r="A253" s="292" t="s">
        <v>64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2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70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37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70</v>
      </c>
      <c r="X255" s="278">
        <v>0</v>
      </c>
      <c r="Y255" s="279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334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40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70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72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299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300"/>
      <c r="P257" s="289" t="s">
        <v>73</v>
      </c>
      <c r="Q257" s="290"/>
      <c r="R257" s="290"/>
      <c r="S257" s="290"/>
      <c r="T257" s="290"/>
      <c r="U257" s="290"/>
      <c r="V257" s="291"/>
      <c r="W257" s="37" t="s">
        <v>70</v>
      </c>
      <c r="X257" s="280">
        <f>IFERROR(SUM(X254:X256),"0")</f>
        <v>0</v>
      </c>
      <c r="Y257" s="280">
        <f>IFERROR(SUM(Y254:Y256),"0")</f>
        <v>0</v>
      </c>
      <c r="Z257" s="280">
        <f>IFERROR(IF(Z254="",0,Z254),"0")+IFERROR(IF(Z255="",0,Z255),"0")+IFERROR(IF(Z256="",0,Z256),"0")</f>
        <v>0</v>
      </c>
      <c r="AA257" s="281"/>
      <c r="AB257" s="281"/>
      <c r="AC257" s="281"/>
    </row>
    <row r="258" spans="1:68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300"/>
      <c r="P258" s="289" t="s">
        <v>73</v>
      </c>
      <c r="Q258" s="290"/>
      <c r="R258" s="290"/>
      <c r="S258" s="290"/>
      <c r="T258" s="290"/>
      <c r="U258" s="290"/>
      <c r="V258" s="291"/>
      <c r="W258" s="37" t="s">
        <v>74</v>
      </c>
      <c r="X258" s="280">
        <f>IFERROR(SUMPRODUCT(X254:X256*H254:H256),"0")</f>
        <v>0</v>
      </c>
      <c r="Y258" s="280">
        <f>IFERROR(SUMPRODUCT(Y254:Y256*H254:H256),"0")</f>
        <v>0</v>
      </c>
      <c r="Z258" s="37"/>
      <c r="AA258" s="281"/>
      <c r="AB258" s="281"/>
      <c r="AC258" s="281"/>
    </row>
    <row r="259" spans="1:68" ht="14.25" customHeight="1" x14ac:dyDescent="0.25">
      <c r="A259" s="292" t="s">
        <v>77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70</v>
      </c>
      <c r="X260" s="278">
        <v>0</v>
      </c>
      <c r="Y260" s="279">
        <f>IFERROR(IF(X260="","",X260),"")</f>
        <v>0</v>
      </c>
      <c r="Z260" s="36">
        <f>IFERROR(IF(X260="","",X260*0.0155),"")</f>
        <v>0</v>
      </c>
      <c r="AA260" s="56"/>
      <c r="AB260" s="57"/>
      <c r="AC260" s="234" t="s">
        <v>342</v>
      </c>
      <c r="AG260" s="67"/>
      <c r="AJ260" s="71" t="s">
        <v>72</v>
      </c>
      <c r="AK260" s="71">
        <v>1</v>
      </c>
      <c r="BB260" s="235" t="s">
        <v>82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134</v>
      </c>
      <c r="L261" s="32" t="s">
        <v>68</v>
      </c>
      <c r="M261" s="33" t="s">
        <v>69</v>
      </c>
      <c r="N261" s="33"/>
      <c r="O261" s="32">
        <v>180</v>
      </c>
      <c r="P261" s="39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70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72</v>
      </c>
      <c r="AK261" s="71">
        <v>1</v>
      </c>
      <c r="BB261" s="237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9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300"/>
      <c r="P262" s="289" t="s">
        <v>73</v>
      </c>
      <c r="Q262" s="290"/>
      <c r="R262" s="290"/>
      <c r="S262" s="290"/>
      <c r="T262" s="290"/>
      <c r="U262" s="290"/>
      <c r="V262" s="291"/>
      <c r="W262" s="37" t="s">
        <v>70</v>
      </c>
      <c r="X262" s="280">
        <f>IFERROR(SUM(X260:X261),"0")</f>
        <v>0</v>
      </c>
      <c r="Y262" s="280">
        <f>IFERROR(SUM(Y260:Y261),"0")</f>
        <v>0</v>
      </c>
      <c r="Z262" s="280">
        <f>IFERROR(IF(Z260="",0,Z260),"0")+IFERROR(IF(Z261="",0,Z261),"0")</f>
        <v>0</v>
      </c>
      <c r="AA262" s="281"/>
      <c r="AB262" s="281"/>
      <c r="AC262" s="281"/>
    </row>
    <row r="263" spans="1:68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300"/>
      <c r="P263" s="289" t="s">
        <v>73</v>
      </c>
      <c r="Q263" s="290"/>
      <c r="R263" s="290"/>
      <c r="S263" s="290"/>
      <c r="T263" s="290"/>
      <c r="U263" s="290"/>
      <c r="V263" s="291"/>
      <c r="W263" s="37" t="s">
        <v>74</v>
      </c>
      <c r="X263" s="280">
        <f>IFERROR(SUMPRODUCT(X260:X261*H260:H261),"0")</f>
        <v>0</v>
      </c>
      <c r="Y263" s="280">
        <f>IFERROR(SUMPRODUCT(Y260:Y261*H260:H261),"0")</f>
        <v>0</v>
      </c>
      <c r="Z263" s="37"/>
      <c r="AA263" s="281"/>
      <c r="AB263" s="281"/>
      <c r="AC263" s="281"/>
    </row>
    <row r="264" spans="1:68" ht="14.25" customHeight="1" x14ac:dyDescent="0.25">
      <c r="A264" s="292" t="s">
        <v>117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2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70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82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67</v>
      </c>
      <c r="L266" s="32" t="s">
        <v>68</v>
      </c>
      <c r="M266" s="33" t="s">
        <v>69</v>
      </c>
      <c r="N266" s="33"/>
      <c r="O266" s="32">
        <v>180</v>
      </c>
      <c r="P266" s="32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70</v>
      </c>
      <c r="X266" s="278">
        <v>0</v>
      </c>
      <c r="Y266" s="279">
        <f>IFERROR(IF(X266="","",X266),"")</f>
        <v>0</v>
      </c>
      <c r="Z266" s="36">
        <f>IFERROR(IF(X266="","",X266*0.0155),"")</f>
        <v>0</v>
      </c>
      <c r="AA266" s="56"/>
      <c r="AB266" s="57"/>
      <c r="AC266" s="240" t="s">
        <v>347</v>
      </c>
      <c r="AG266" s="67"/>
      <c r="AJ266" s="71" t="s">
        <v>72</v>
      </c>
      <c r="AK266" s="71">
        <v>1</v>
      </c>
      <c r="BB266" s="241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70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72</v>
      </c>
      <c r="AK267" s="71">
        <v>1</v>
      </c>
      <c r="BB267" s="243" t="s">
        <v>82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299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300"/>
      <c r="P268" s="289" t="s">
        <v>73</v>
      </c>
      <c r="Q268" s="290"/>
      <c r="R268" s="290"/>
      <c r="S268" s="290"/>
      <c r="T268" s="290"/>
      <c r="U268" s="290"/>
      <c r="V268" s="291"/>
      <c r="W268" s="37" t="s">
        <v>70</v>
      </c>
      <c r="X268" s="280">
        <f>IFERROR(SUM(X265:X267),"0")</f>
        <v>0</v>
      </c>
      <c r="Y268" s="280">
        <f>IFERROR(SUM(Y265:Y267),"0")</f>
        <v>0</v>
      </c>
      <c r="Z268" s="280">
        <f>IFERROR(IF(Z265="",0,Z265),"0")+IFERROR(IF(Z266="",0,Z266),"0")+IFERROR(IF(Z267="",0,Z267),"0")</f>
        <v>0</v>
      </c>
      <c r="AA268" s="281"/>
      <c r="AB268" s="281"/>
      <c r="AC268" s="281"/>
    </row>
    <row r="269" spans="1:68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300"/>
      <c r="P269" s="289" t="s">
        <v>73</v>
      </c>
      <c r="Q269" s="290"/>
      <c r="R269" s="290"/>
      <c r="S269" s="290"/>
      <c r="T269" s="290"/>
      <c r="U269" s="290"/>
      <c r="V269" s="291"/>
      <c r="W269" s="37" t="s">
        <v>74</v>
      </c>
      <c r="X269" s="280">
        <f>IFERROR(SUMPRODUCT(X265:X267*H265:H267),"0")</f>
        <v>0</v>
      </c>
      <c r="Y269" s="280">
        <f>IFERROR(SUMPRODUCT(Y265:Y267*H265:H267),"0")</f>
        <v>0</v>
      </c>
      <c r="Z269" s="37"/>
      <c r="AA269" s="281"/>
      <c r="AB269" s="281"/>
      <c r="AC269" s="281"/>
    </row>
    <row r="270" spans="1:68" ht="14.25" customHeight="1" x14ac:dyDescent="0.25">
      <c r="A270" s="292" t="s">
        <v>123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70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72</v>
      </c>
      <c r="AK271" s="71">
        <v>1</v>
      </c>
      <c r="BB271" s="245" t="s">
        <v>82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7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70</v>
      </c>
      <c r="X272" s="278">
        <v>0</v>
      </c>
      <c r="Y272" s="279">
        <f t="shared" si="6"/>
        <v>0</v>
      </c>
      <c r="Z272" s="36">
        <f>IFERROR(IF(X272="","",X272*0.00936),"")</f>
        <v>0</v>
      </c>
      <c r="AA272" s="56"/>
      <c r="AB272" s="57"/>
      <c r="AC272" s="246" t="s">
        <v>357</v>
      </c>
      <c r="AG272" s="67"/>
      <c r="AJ272" s="71" t="s">
        <v>72</v>
      </c>
      <c r="AK272" s="71">
        <v>1</v>
      </c>
      <c r="BB272" s="247" t="s">
        <v>82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33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70</v>
      </c>
      <c r="X273" s="278">
        <v>0</v>
      </c>
      <c r="Y273" s="279">
        <f t="shared" si="6"/>
        <v>0</v>
      </c>
      <c r="Z273" s="36">
        <f>IFERROR(IF(X273="","",X273*0.0155),"")</f>
        <v>0</v>
      </c>
      <c r="AA273" s="56"/>
      <c r="AB273" s="57"/>
      <c r="AC273" s="248" t="s">
        <v>354</v>
      </c>
      <c r="AG273" s="67"/>
      <c r="AJ273" s="71" t="s">
        <v>72</v>
      </c>
      <c r="AK273" s="71">
        <v>1</v>
      </c>
      <c r="BB273" s="249" t="s">
        <v>82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1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70</v>
      </c>
      <c r="X274" s="278">
        <v>0</v>
      </c>
      <c r="Y274" s="279">
        <f t="shared" si="6"/>
        <v>0</v>
      </c>
      <c r="Z274" s="36">
        <f t="shared" ref="Z274:Z279" si="11">IFERROR(IF(X274="","",X274*0.00936),"")</f>
        <v>0</v>
      </c>
      <c r="AA274" s="56"/>
      <c r="AB274" s="57"/>
      <c r="AC274" s="250" t="s">
        <v>357</v>
      </c>
      <c r="AG274" s="67"/>
      <c r="AJ274" s="71" t="s">
        <v>72</v>
      </c>
      <c r="AK274" s="71">
        <v>1</v>
      </c>
      <c r="BB274" s="251" t="s">
        <v>82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27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0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70</v>
      </c>
      <c r="X275" s="278">
        <v>0</v>
      </c>
      <c r="Y275" s="279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72</v>
      </c>
      <c r="AK275" s="71">
        <v>1</v>
      </c>
      <c r="BB275" s="253" t="s">
        <v>82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37.5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3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70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72</v>
      </c>
      <c r="AK276" s="71">
        <v>1</v>
      </c>
      <c r="BB276" s="255" t="s">
        <v>82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7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70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72</v>
      </c>
      <c r="AK277" s="71">
        <v>1</v>
      </c>
      <c r="BB277" s="257" t="s">
        <v>82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4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70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72</v>
      </c>
      <c r="AK278" s="71">
        <v>1</v>
      </c>
      <c r="BB278" s="259" t="s">
        <v>82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0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70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72</v>
      </c>
      <c r="AK279" s="71">
        <v>1</v>
      </c>
      <c r="BB279" s="261" t="s">
        <v>82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134</v>
      </c>
      <c r="L280" s="32" t="s">
        <v>68</v>
      </c>
      <c r="M280" s="33" t="s">
        <v>69</v>
      </c>
      <c r="N280" s="33"/>
      <c r="O280" s="32">
        <v>180</v>
      </c>
      <c r="P280" s="35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70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82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134</v>
      </c>
      <c r="L281" s="32" t="s">
        <v>68</v>
      </c>
      <c r="M281" s="33" t="s">
        <v>69</v>
      </c>
      <c r="N281" s="33"/>
      <c r="O281" s="32">
        <v>180</v>
      </c>
      <c r="P281" s="34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70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72</v>
      </c>
      <c r="AK281" s="71">
        <v>1</v>
      </c>
      <c r="BB281" s="265" t="s">
        <v>82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134</v>
      </c>
      <c r="L282" s="32" t="s">
        <v>68</v>
      </c>
      <c r="M282" s="33" t="s">
        <v>69</v>
      </c>
      <c r="N282" s="33"/>
      <c r="O282" s="32">
        <v>180</v>
      </c>
      <c r="P282" s="42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70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72</v>
      </c>
      <c r="AK282" s="71">
        <v>1</v>
      </c>
      <c r="BB282" s="267" t="s">
        <v>82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134</v>
      </c>
      <c r="L283" s="32" t="s">
        <v>68</v>
      </c>
      <c r="M283" s="33" t="s">
        <v>69</v>
      </c>
      <c r="N283" s="33"/>
      <c r="O283" s="32">
        <v>180</v>
      </c>
      <c r="P283" s="372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70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72</v>
      </c>
      <c r="AK283" s="71">
        <v>1</v>
      </c>
      <c r="BB283" s="269" t="s">
        <v>82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9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300"/>
      <c r="P284" s="289" t="s">
        <v>73</v>
      </c>
      <c r="Q284" s="290"/>
      <c r="R284" s="290"/>
      <c r="S284" s="290"/>
      <c r="T284" s="290"/>
      <c r="U284" s="290"/>
      <c r="V284" s="291"/>
      <c r="W284" s="37" t="s">
        <v>70</v>
      </c>
      <c r="X284" s="280">
        <f>IFERROR(SUM(X271:X283),"0")</f>
        <v>0</v>
      </c>
      <c r="Y284" s="280">
        <f>IFERROR(SUM(Y271:Y283),"0")</f>
        <v>0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</v>
      </c>
      <c r="AA284" s="281"/>
      <c r="AB284" s="281"/>
      <c r="AC284" s="281"/>
    </row>
    <row r="285" spans="1:68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300"/>
      <c r="P285" s="289" t="s">
        <v>73</v>
      </c>
      <c r="Q285" s="290"/>
      <c r="R285" s="290"/>
      <c r="S285" s="290"/>
      <c r="T285" s="290"/>
      <c r="U285" s="290"/>
      <c r="V285" s="291"/>
      <c r="W285" s="37" t="s">
        <v>74</v>
      </c>
      <c r="X285" s="280">
        <f>IFERROR(SUMPRODUCT(X271:X283*H271:H283),"0")</f>
        <v>0</v>
      </c>
      <c r="Y285" s="280">
        <f>IFERROR(SUMPRODUCT(Y271:Y283*H271:H283),"0")</f>
        <v>0</v>
      </c>
      <c r="Z285" s="37"/>
      <c r="AA285" s="281"/>
      <c r="AB285" s="281"/>
      <c r="AC285" s="281"/>
    </row>
    <row r="286" spans="1:68" ht="15" customHeight="1" x14ac:dyDescent="0.2">
      <c r="A286" s="304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05"/>
      <c r="P286" s="374" t="s">
        <v>381</v>
      </c>
      <c r="Q286" s="352"/>
      <c r="R286" s="352"/>
      <c r="S286" s="352"/>
      <c r="T286" s="352"/>
      <c r="U286" s="352"/>
      <c r="V286" s="353"/>
      <c r="W286" s="37" t="s">
        <v>74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11242.079999999998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11242.079999999998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05"/>
      <c r="P287" s="374" t="s">
        <v>382</v>
      </c>
      <c r="Q287" s="352"/>
      <c r="R287" s="352"/>
      <c r="S287" s="352"/>
      <c r="T287" s="352"/>
      <c r="U287" s="352"/>
      <c r="V287" s="353"/>
      <c r="W287" s="37" t="s">
        <v>74</v>
      </c>
      <c r="X287" s="280">
        <f>IFERROR(SUM(BM22:BM283),"0")</f>
        <v>12390.1728</v>
      </c>
      <c r="Y287" s="280">
        <f>IFERROR(SUM(BN22:BN283),"0")</f>
        <v>12390.1728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05"/>
      <c r="P288" s="374" t="s">
        <v>383</v>
      </c>
      <c r="Q288" s="352"/>
      <c r="R288" s="352"/>
      <c r="S288" s="352"/>
      <c r="T288" s="352"/>
      <c r="U288" s="352"/>
      <c r="V288" s="353"/>
      <c r="W288" s="37" t="s">
        <v>384</v>
      </c>
      <c r="X288" s="38">
        <f>ROUNDUP(SUM(BO22:BO283),0)</f>
        <v>31</v>
      </c>
      <c r="Y288" s="38">
        <f>ROUNDUP(SUM(BP22:BP283),0)</f>
        <v>31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05"/>
      <c r="P289" s="374" t="s">
        <v>385</v>
      </c>
      <c r="Q289" s="352"/>
      <c r="R289" s="352"/>
      <c r="S289" s="352"/>
      <c r="T289" s="352"/>
      <c r="U289" s="352"/>
      <c r="V289" s="353"/>
      <c r="W289" s="37" t="s">
        <v>74</v>
      </c>
      <c r="X289" s="280">
        <f>GrossWeightTotal+PalletQtyTotal*25</f>
        <v>13165.1728</v>
      </c>
      <c r="Y289" s="280">
        <f>GrossWeightTotalR+PalletQtyTotalR*25</f>
        <v>13165.1728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05"/>
      <c r="P290" s="374" t="s">
        <v>386</v>
      </c>
      <c r="Q290" s="352"/>
      <c r="R290" s="352"/>
      <c r="S290" s="352"/>
      <c r="T290" s="352"/>
      <c r="U290" s="352"/>
      <c r="V290" s="353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2588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2588</v>
      </c>
      <c r="Z290" s="37"/>
      <c r="AA290" s="281"/>
      <c r="AB290" s="281"/>
      <c r="AC290" s="281"/>
    </row>
    <row r="291" spans="1:32" ht="14.25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05"/>
      <c r="P291" s="374" t="s">
        <v>387</v>
      </c>
      <c r="Q291" s="352"/>
      <c r="R291" s="352"/>
      <c r="S291" s="352"/>
      <c r="T291" s="352"/>
      <c r="U291" s="352"/>
      <c r="V291" s="353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38.553640000000001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63</v>
      </c>
      <c r="C293" s="297" t="s">
        <v>75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297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29" t="s">
        <v>390</v>
      </c>
      <c r="B294" s="297" t="s">
        <v>63</v>
      </c>
      <c r="C294" s="297" t="s">
        <v>76</v>
      </c>
      <c r="D294" s="297" t="s">
        <v>85</v>
      </c>
      <c r="E294" s="297" t="s">
        <v>95</v>
      </c>
      <c r="F294" s="297" t="s">
        <v>106</v>
      </c>
      <c r="G294" s="297" t="s">
        <v>131</v>
      </c>
      <c r="H294" s="297" t="s">
        <v>138</v>
      </c>
      <c r="I294" s="297" t="s">
        <v>142</v>
      </c>
      <c r="J294" s="297" t="s">
        <v>150</v>
      </c>
      <c r="K294" s="297" t="s">
        <v>165</v>
      </c>
      <c r="L294" s="297" t="s">
        <v>171</v>
      </c>
      <c r="M294" s="297" t="s">
        <v>191</v>
      </c>
      <c r="N294" s="276"/>
      <c r="O294" s="297" t="s">
        <v>197</v>
      </c>
      <c r="P294" s="297" t="s">
        <v>204</v>
      </c>
      <c r="Q294" s="297" t="s">
        <v>209</v>
      </c>
      <c r="R294" s="297" t="s">
        <v>213</v>
      </c>
      <c r="S294" s="297" t="s">
        <v>216</v>
      </c>
      <c r="T294" s="297" t="s">
        <v>221</v>
      </c>
      <c r="U294" s="297" t="s">
        <v>226</v>
      </c>
      <c r="V294" s="297" t="s">
        <v>235</v>
      </c>
      <c r="W294" s="297" t="s">
        <v>254</v>
      </c>
      <c r="X294" s="297" t="s">
        <v>270</v>
      </c>
      <c r="Y294" s="297" t="s">
        <v>281</v>
      </c>
      <c r="Z294" s="297" t="s">
        <v>292</v>
      </c>
      <c r="AA294" s="297" t="s">
        <v>297</v>
      </c>
      <c r="AB294" s="297" t="s">
        <v>308</v>
      </c>
      <c r="AC294" s="297" t="s">
        <v>315</v>
      </c>
      <c r="AD294" s="297" t="s">
        <v>320</v>
      </c>
      <c r="AE294" s="297" t="s">
        <v>324</v>
      </c>
      <c r="AF294" s="297" t="s">
        <v>331</v>
      </c>
    </row>
    <row r="295" spans="1:32" ht="13.5" customHeight="1" thickBot="1" x14ac:dyDescent="0.25">
      <c r="A295" s="430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76"/>
      <c r="O295" s="298"/>
      <c r="P295" s="298"/>
      <c r="Q295" s="298"/>
      <c r="R295" s="298"/>
      <c r="S295" s="298"/>
      <c r="T295" s="298"/>
      <c r="U295" s="298"/>
      <c r="V295" s="298"/>
      <c r="W295" s="298"/>
      <c r="X295" s="298"/>
      <c r="Y295" s="298"/>
      <c r="Z295" s="298"/>
      <c r="AA295" s="298"/>
      <c r="AB295" s="298"/>
      <c r="AC295" s="298"/>
      <c r="AD295" s="298"/>
      <c r="AE295" s="298"/>
      <c r="AF295" s="298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462</v>
      </c>
      <c r="D296" s="46">
        <f>IFERROR(X34*H34,"0")+IFERROR(X35*H35,"0")+IFERROR(X36*H36,"0")</f>
        <v>2083.1999999999998</v>
      </c>
      <c r="E296" s="46">
        <f>IFERROR(X41*H41,"0")+IFERROR(X42*H42,"0")+IFERROR(X43*H43,"0")+IFERROR(X44*H44,"0")</f>
        <v>1245.5999999999999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808.8</v>
      </c>
      <c r="H296" s="46">
        <f>IFERROR(X79*H79,"0")</f>
        <v>302.40000000000003</v>
      </c>
      <c r="I296" s="46">
        <f>IFERROR(X84*H84,"0")+IFERROR(X85*H85,"0")</f>
        <v>907.2</v>
      </c>
      <c r="J296" s="46">
        <f>IFERROR(X90*H90,"0")+IFERROR(X91*H91,"0")+IFERROR(X92*H92,"0")+IFERROR(X93*H93,"0")+IFERROR(X94*H94,"0")+IFERROR(X95*H95,"0")</f>
        <v>2068.08</v>
      </c>
      <c r="K296" s="46">
        <f>IFERROR(X100*H100,"0")+IFERROR(X101*H101,"0")</f>
        <v>0</v>
      </c>
      <c r="L296" s="46">
        <f>IFERROR(X106*H106,"0")+IFERROR(X107*H107,"0")+IFERROR(X108*H108,"0")+IFERROR(X109*H109,"0")+IFERROR(X110*H110,"0")+IFERROR(X114*H114,"0")+IFERROR(X118*H118,"0")</f>
        <v>3364.8</v>
      </c>
      <c r="M296" s="46">
        <f>IFERROR(X123*H123,"0")+IFERROR(X124*H124,"0")</f>
        <v>0</v>
      </c>
      <c r="N296" s="276"/>
      <c r="O296" s="46">
        <f>IFERROR(X129*H129,"0")+IFERROR(X130*H130,"0")</f>
        <v>0</v>
      </c>
      <c r="P296" s="46">
        <f>IFERROR(X135*H135,"0")+IFERROR(X136*H136,"0")</f>
        <v>0</v>
      </c>
      <c r="Q296" s="46">
        <f>IFERROR(X141*H141,"0")</f>
        <v>0</v>
      </c>
      <c r="R296" s="46">
        <f>IFERROR(X146*H146,"0")</f>
        <v>0</v>
      </c>
      <c r="S296" s="46">
        <f>IFERROR(X151*H151,"0")</f>
        <v>0</v>
      </c>
      <c r="T296" s="46">
        <f>IFERROR(X156*H156,"0")</f>
        <v>0</v>
      </c>
      <c r="U296" s="46">
        <f>IFERROR(X162*H162,"0")+IFERROR(X163*H163,"0")</f>
        <v>0</v>
      </c>
      <c r="V296" s="46">
        <f>IFERROR(X169*H169,"0")+IFERROR(X170*H170,"0")+IFERROR(X171*H171,"0")+IFERROR(X175*H175,"0")</f>
        <v>0</v>
      </c>
      <c r="W296" s="46">
        <f>IFERROR(X181*H181,"0")+IFERROR(X185*H185,"0")+IFERROR(X186*H186,"0")+IFERROR(X187*H187,"0")+IFERROR(X188*H188,"0")</f>
        <v>0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0</v>
      </c>
      <c r="Z296" s="46">
        <f>IFERROR(X209*H209,"0")</f>
        <v>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0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7502.4000000000005</v>
      </c>
      <c r="B299" s="60">
        <f>SUMPRODUCT(--(BB:BB="ПГП"),--(W:W="кор"),H:H,Y:Y)+SUMPRODUCT(--(BB:BB="ПГП"),--(W:W="кг"),Y:Y)</f>
        <v>3739.6800000000007</v>
      </c>
      <c r="C299" s="60">
        <f>SUMPRODUCT(--(BB:BB="КИЗ"),--(W:W="кор"),H:H,Y:Y)+SUMPRODUCT(--(BB:BB="КИЗ"),--(W:W="кг"),Y:Y)</f>
        <v>0</v>
      </c>
    </row>
  </sheetData>
  <sheetProtection algorithmName="SHA-512" hashValue="Z7KuW0hzkN4ypuzPaV7x+5/v89j79cCCszkZsMFuUTzMQ5nog42gbNLdkRPg9c+i9+Ge6AKwdkvZimGppWjpfA==" saltValue="Kv/v8LvVXLWsrPUaWjPu5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H294:H295"/>
    <mergeCell ref="J294:J295"/>
    <mergeCell ref="P23:V23"/>
    <mergeCell ref="A231:Z231"/>
    <mergeCell ref="P210:V210"/>
    <mergeCell ref="D271:E271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P290:V290"/>
    <mergeCell ref="D278:E278"/>
    <mergeCell ref="D163:E163"/>
    <mergeCell ref="D107:E107"/>
    <mergeCell ref="P136:T136"/>
    <mergeCell ref="D244:E244"/>
    <mergeCell ref="D171:E171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A20:Z20"/>
    <mergeCell ref="P123:T123"/>
    <mergeCell ref="P110:T110"/>
    <mergeCell ref="P137:V137"/>
    <mergeCell ref="A127:Z127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A223:Z223"/>
    <mergeCell ref="W294:W295"/>
    <mergeCell ref="D279:E279"/>
    <mergeCell ref="D265:E265"/>
    <mergeCell ref="D218:E218"/>
    <mergeCell ref="P289:V289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41:T41"/>
    <mergeCell ref="D22:E22"/>
    <mergeCell ref="P34:T34"/>
    <mergeCell ref="A102:O103"/>
    <mergeCell ref="P276:T276"/>
    <mergeCell ref="P214:T214"/>
    <mergeCell ref="K294:K295"/>
    <mergeCell ref="P35:T35"/>
    <mergeCell ref="M294:M295"/>
    <mergeCell ref="G17:G18"/>
    <mergeCell ref="A152:O153"/>
    <mergeCell ref="A167:Z167"/>
    <mergeCell ref="P188:T188"/>
    <mergeCell ref="A207:Z207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P49:T49"/>
    <mergeCell ref="P284:V284"/>
    <mergeCell ref="P36:T36"/>
    <mergeCell ref="P278:T278"/>
    <mergeCell ref="P107:T107"/>
    <mergeCell ref="P101:T101"/>
    <mergeCell ref="H5:M5"/>
    <mergeCell ref="A56:Z56"/>
    <mergeCell ref="A27:Z27"/>
    <mergeCell ref="P31:V31"/>
    <mergeCell ref="P158:V158"/>
    <mergeCell ref="A154:Z154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63:V63"/>
    <mergeCell ref="P50:V50"/>
    <mergeCell ref="P279:T279"/>
    <mergeCell ref="P108:T108"/>
    <mergeCell ref="A224:Z224"/>
    <mergeCell ref="A72:Z72"/>
    <mergeCell ref="P254:T254"/>
    <mergeCell ref="P147:V147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91:T91"/>
    <mergeCell ref="A50:O51"/>
    <mergeCell ref="D273:E273"/>
    <mergeCell ref="P156:T156"/>
    <mergeCell ref="A80:O81"/>
    <mergeCell ref="A160:Z160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F294:F295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A264:Z264"/>
    <mergeCell ref="L294:L295"/>
    <mergeCell ref="P261:T261"/>
    <mergeCell ref="P90:T90"/>
    <mergeCell ref="D204:E204"/>
    <mergeCell ref="A252:Z252"/>
    <mergeCell ref="A157:O158"/>
    <mergeCell ref="A284:O285"/>
    <mergeCell ref="D181:E181"/>
    <mergeCell ref="A221:O222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D281:E281"/>
    <mergeCell ref="P211:V211"/>
    <mergeCell ref="A78:Z78"/>
    <mergeCell ref="P153:V153"/>
    <mergeCell ref="P220:T220"/>
    <mergeCell ref="A65:Z65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190:V190"/>
    <mergeCell ref="A182:O183"/>
    <mergeCell ref="A168:Z168"/>
    <mergeCell ref="D141:E141"/>
    <mergeCell ref="P176:V176"/>
    <mergeCell ref="D135:E135"/>
    <mergeCell ref="A119:O120"/>
    <mergeCell ref="P281:T281"/>
    <mergeCell ref="D255:E25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42pJdDtwKk9z8HXjqH4OgxceY8Dwz9MS71gvzotnDR1CVlmS6psfepIp9hfS1GugvvlzCOO1dYJc7WkWsVYb8A==" saltValue="3UEetEP9T9oMTC81J/de4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437</vt:i4>
      </vt:variant>
    </vt:vector>
  </HeadingPairs>
  <TitlesOfParts>
    <vt:vector size="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2025-08-28T06:14:45Z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