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9EC49F89-1E17-43D5-BC4D-2728922549D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Y494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Y489" i="1" s="1"/>
  <c r="P487" i="1"/>
  <c r="X485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Y458" i="1" s="1"/>
  <c r="P452" i="1"/>
  <c r="X450" i="1"/>
  <c r="X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X444" i="1"/>
  <c r="X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BO431" i="1"/>
  <c r="BM431" i="1"/>
  <c r="Y431" i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511" i="1" s="1"/>
  <c r="P424" i="1"/>
  <c r="X421" i="1"/>
  <c r="Y420" i="1"/>
  <c r="X420" i="1"/>
  <c r="BP419" i="1"/>
  <c r="BO419" i="1"/>
  <c r="BN419" i="1"/>
  <c r="BM419" i="1"/>
  <c r="Z419" i="1"/>
  <c r="Z420" i="1" s="1"/>
  <c r="Y419" i="1"/>
  <c r="X511" i="1" s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Y403" i="1" s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X375" i="1"/>
  <c r="Y374" i="1"/>
  <c r="X374" i="1"/>
  <c r="BP373" i="1"/>
  <c r="BO373" i="1"/>
  <c r="BN373" i="1"/>
  <c r="BM373" i="1"/>
  <c r="Z373" i="1"/>
  <c r="Z374" i="1" s="1"/>
  <c r="Y373" i="1"/>
  <c r="Y375" i="1" s="1"/>
  <c r="P373" i="1"/>
  <c r="X371" i="1"/>
  <c r="Y370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U511" i="1" s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N358" i="1"/>
  <c r="BM358" i="1"/>
  <c r="Z358" i="1"/>
  <c r="Y358" i="1"/>
  <c r="BP358" i="1" s="1"/>
  <c r="P358" i="1"/>
  <c r="BO357" i="1"/>
  <c r="BM357" i="1"/>
  <c r="Y357" i="1"/>
  <c r="Y359" i="1" s="1"/>
  <c r="P357" i="1"/>
  <c r="X355" i="1"/>
  <c r="X354" i="1"/>
  <c r="BO353" i="1"/>
  <c r="BM353" i="1"/>
  <c r="Y353" i="1"/>
  <c r="BP353" i="1" s="1"/>
  <c r="P353" i="1"/>
  <c r="BP352" i="1"/>
  <c r="BO352" i="1"/>
  <c r="BN352" i="1"/>
  <c r="BM352" i="1"/>
  <c r="Z352" i="1"/>
  <c r="Y352" i="1"/>
  <c r="Y354" i="1" s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BP347" i="1" s="1"/>
  <c r="P347" i="1"/>
  <c r="BP346" i="1"/>
  <c r="BO346" i="1"/>
  <c r="BN346" i="1"/>
  <c r="BM346" i="1"/>
  <c r="Z346" i="1"/>
  <c r="Y346" i="1"/>
  <c r="P346" i="1"/>
  <c r="BO345" i="1"/>
  <c r="BM345" i="1"/>
  <c r="Y345" i="1"/>
  <c r="BP345" i="1" s="1"/>
  <c r="P345" i="1"/>
  <c r="BP344" i="1"/>
  <c r="BO344" i="1"/>
  <c r="BN344" i="1"/>
  <c r="BM344" i="1"/>
  <c r="Z344" i="1"/>
  <c r="Y344" i="1"/>
  <c r="P344" i="1"/>
  <c r="BO343" i="1"/>
  <c r="BM343" i="1"/>
  <c r="Y343" i="1"/>
  <c r="BP343" i="1" s="1"/>
  <c r="P343" i="1"/>
  <c r="BP342" i="1"/>
  <c r="BO342" i="1"/>
  <c r="BN342" i="1"/>
  <c r="BM342" i="1"/>
  <c r="Z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BP335" i="1" s="1"/>
  <c r="P335" i="1"/>
  <c r="BP334" i="1"/>
  <c r="BO334" i="1"/>
  <c r="BN334" i="1"/>
  <c r="BM334" i="1"/>
  <c r="Z334" i="1"/>
  <c r="Y334" i="1"/>
  <c r="S511" i="1" s="1"/>
  <c r="P334" i="1"/>
  <c r="X331" i="1"/>
  <c r="X330" i="1"/>
  <c r="BP329" i="1"/>
  <c r="BO329" i="1"/>
  <c r="BN329" i="1"/>
  <c r="BM329" i="1"/>
  <c r="Z329" i="1"/>
  <c r="Y329" i="1"/>
  <c r="P329" i="1"/>
  <c r="BO328" i="1"/>
  <c r="BM328" i="1"/>
  <c r="Y328" i="1"/>
  <c r="BP328" i="1" s="1"/>
  <c r="P328" i="1"/>
  <c r="BP327" i="1"/>
  <c r="BO327" i="1"/>
  <c r="BN327" i="1"/>
  <c r="BM327" i="1"/>
  <c r="Z327" i="1"/>
  <c r="Y327" i="1"/>
  <c r="Y331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BP322" i="1" s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Y325" i="1" s="1"/>
  <c r="X318" i="1"/>
  <c r="X317" i="1"/>
  <c r="BO316" i="1"/>
  <c r="BM316" i="1"/>
  <c r="Y316" i="1"/>
  <c r="BP316" i="1" s="1"/>
  <c r="P316" i="1"/>
  <c r="BP315" i="1"/>
  <c r="BO315" i="1"/>
  <c r="BN315" i="1"/>
  <c r="BM315" i="1"/>
  <c r="Z315" i="1"/>
  <c r="Y315" i="1"/>
  <c r="P315" i="1"/>
  <c r="BO314" i="1"/>
  <c r="BM314" i="1"/>
  <c r="Y314" i="1"/>
  <c r="Y317" i="1" s="1"/>
  <c r="P314" i="1"/>
  <c r="X312" i="1"/>
  <c r="X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Y311" i="1" s="1"/>
  <c r="P306" i="1"/>
  <c r="X304" i="1"/>
  <c r="X303" i="1"/>
  <c r="BO302" i="1"/>
  <c r="BM302" i="1"/>
  <c r="Y302" i="1"/>
  <c r="BP302" i="1" s="1"/>
  <c r="P302" i="1"/>
  <c r="BP301" i="1"/>
  <c r="BO301" i="1"/>
  <c r="BN301" i="1"/>
  <c r="BM301" i="1"/>
  <c r="Z301" i="1"/>
  <c r="Y301" i="1"/>
  <c r="P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BP298" i="1" s="1"/>
  <c r="P298" i="1"/>
  <c r="BP297" i="1"/>
  <c r="BO297" i="1"/>
  <c r="BN297" i="1"/>
  <c r="BM297" i="1"/>
  <c r="Z297" i="1"/>
  <c r="Y297" i="1"/>
  <c r="P297" i="1"/>
  <c r="BO296" i="1"/>
  <c r="BM296" i="1"/>
  <c r="Y296" i="1"/>
  <c r="Y303" i="1" s="1"/>
  <c r="P296" i="1"/>
  <c r="X294" i="1"/>
  <c r="X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BO288" i="1"/>
  <c r="BM288" i="1"/>
  <c r="Y288" i="1"/>
  <c r="R511" i="1" s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Y271" i="1" s="1"/>
  <c r="P267" i="1"/>
  <c r="X264" i="1"/>
  <c r="X263" i="1"/>
  <c r="BO262" i="1"/>
  <c r="BM262" i="1"/>
  <c r="Y262" i="1"/>
  <c r="BO261" i="1"/>
  <c r="BM261" i="1"/>
  <c r="Y261" i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Y246" i="1" s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Y247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X221" i="1"/>
  <c r="X220" i="1"/>
  <c r="BO219" i="1"/>
  <c r="BM219" i="1"/>
  <c r="Y219" i="1"/>
  <c r="P219" i="1"/>
  <c r="BP218" i="1"/>
  <c r="BO218" i="1"/>
  <c r="BN218" i="1"/>
  <c r="BM218" i="1"/>
  <c r="Z218" i="1"/>
  <c r="Y218" i="1"/>
  <c r="Y220" i="1" s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N211" i="1"/>
  <c r="BM211" i="1"/>
  <c r="Z211" i="1"/>
  <c r="Y211" i="1"/>
  <c r="BP211" i="1" s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Y216" i="1" s="1"/>
  <c r="P206" i="1"/>
  <c r="X204" i="1"/>
  <c r="X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Y204" i="1" s="1"/>
  <c r="P195" i="1"/>
  <c r="X193" i="1"/>
  <c r="X192" i="1"/>
  <c r="BP191" i="1"/>
  <c r="BO191" i="1"/>
  <c r="BN191" i="1"/>
  <c r="BM191" i="1"/>
  <c r="Z191" i="1"/>
  <c r="Y191" i="1"/>
  <c r="P191" i="1"/>
  <c r="BO190" i="1"/>
  <c r="BM190" i="1"/>
  <c r="Y190" i="1"/>
  <c r="Y192" i="1" s="1"/>
  <c r="P190" i="1"/>
  <c r="X188" i="1"/>
  <c r="X187" i="1"/>
  <c r="BO186" i="1"/>
  <c r="BM186" i="1"/>
  <c r="Y186" i="1"/>
  <c r="Y188" i="1" s="1"/>
  <c r="P186" i="1"/>
  <c r="BP185" i="1"/>
  <c r="BO185" i="1"/>
  <c r="BN185" i="1"/>
  <c r="BM185" i="1"/>
  <c r="Z185" i="1"/>
  <c r="Y185" i="1"/>
  <c r="P185" i="1"/>
  <c r="X182" i="1"/>
  <c r="Y181" i="1"/>
  <c r="X181" i="1"/>
  <c r="BP180" i="1"/>
  <c r="BO180" i="1"/>
  <c r="BN180" i="1"/>
  <c r="BM180" i="1"/>
  <c r="Z180" i="1"/>
  <c r="Z181" i="1" s="1"/>
  <c r="Y180" i="1"/>
  <c r="Y182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Y177" i="1" s="1"/>
  <c r="P175" i="1"/>
  <c r="BP174" i="1"/>
  <c r="BO174" i="1"/>
  <c r="BN174" i="1"/>
  <c r="BM174" i="1"/>
  <c r="Z174" i="1"/>
  <c r="Y174" i="1"/>
  <c r="Y178" i="1" s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Y171" i="1" s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Y153" i="1" s="1"/>
  <c r="P151" i="1"/>
  <c r="BP150" i="1"/>
  <c r="BO150" i="1"/>
  <c r="BN150" i="1"/>
  <c r="BM150" i="1"/>
  <c r="Z150" i="1"/>
  <c r="Y150" i="1"/>
  <c r="Y154" i="1" s="1"/>
  <c r="P150" i="1"/>
  <c r="X148" i="1"/>
  <c r="Y147" i="1"/>
  <c r="X147" i="1"/>
  <c r="BP146" i="1"/>
  <c r="BO146" i="1"/>
  <c r="BN146" i="1"/>
  <c r="BM146" i="1"/>
  <c r="Z146" i="1"/>
  <c r="Z147" i="1" s="1"/>
  <c r="Y146" i="1"/>
  <c r="P146" i="1"/>
  <c r="X143" i="1"/>
  <c r="X142" i="1"/>
  <c r="BP141" i="1"/>
  <c r="BO141" i="1"/>
  <c r="BN141" i="1"/>
  <c r="BM141" i="1"/>
  <c r="Z141" i="1"/>
  <c r="Y141" i="1"/>
  <c r="P141" i="1"/>
  <c r="BO140" i="1"/>
  <c r="BM140" i="1"/>
  <c r="Y140" i="1"/>
  <c r="Y142" i="1" s="1"/>
  <c r="P140" i="1"/>
  <c r="X138" i="1"/>
  <c r="X137" i="1"/>
  <c r="BO136" i="1"/>
  <c r="BM136" i="1"/>
  <c r="Y136" i="1"/>
  <c r="Y138" i="1" s="1"/>
  <c r="P136" i="1"/>
  <c r="BP135" i="1"/>
  <c r="BO135" i="1"/>
  <c r="BN135" i="1"/>
  <c r="BM135" i="1"/>
  <c r="Z135" i="1"/>
  <c r="Y135" i="1"/>
  <c r="Y137" i="1" s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G511" i="1" s="1"/>
  <c r="P130" i="1"/>
  <c r="X127" i="1"/>
  <c r="X126" i="1"/>
  <c r="BO125" i="1"/>
  <c r="BM125" i="1"/>
  <c r="Y125" i="1"/>
  <c r="Y127" i="1" s="1"/>
  <c r="P125" i="1"/>
  <c r="BP124" i="1"/>
  <c r="BO124" i="1"/>
  <c r="BN124" i="1"/>
  <c r="BM124" i="1"/>
  <c r="Z124" i="1"/>
  <c r="Y124" i="1"/>
  <c r="Y126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Y121" i="1" s="1"/>
  <c r="P117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Y115" i="1" s="1"/>
  <c r="P111" i="1"/>
  <c r="X109" i="1"/>
  <c r="X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Y109" i="1" s="1"/>
  <c r="P105" i="1"/>
  <c r="BP104" i="1"/>
  <c r="BO104" i="1"/>
  <c r="BN104" i="1"/>
  <c r="BM104" i="1"/>
  <c r="Z104" i="1"/>
  <c r="Y104" i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Y100" i="1" s="1"/>
  <c r="P96" i="1"/>
  <c r="BP95" i="1"/>
  <c r="BO95" i="1"/>
  <c r="BN95" i="1"/>
  <c r="BM95" i="1"/>
  <c r="Z95" i="1"/>
  <c r="Y95" i="1"/>
  <c r="Y101" i="1" s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E511" i="1" s="1"/>
  <c r="P89" i="1"/>
  <c r="X86" i="1"/>
  <c r="X85" i="1"/>
  <c r="BO84" i="1"/>
  <c r="BM84" i="1"/>
  <c r="Y84" i="1"/>
  <c r="Y86" i="1" s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P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P70" i="1"/>
  <c r="BP69" i="1"/>
  <c r="BO69" i="1"/>
  <c r="BN69" i="1"/>
  <c r="BM69" i="1"/>
  <c r="Z69" i="1"/>
  <c r="Y69" i="1"/>
  <c r="P69" i="1"/>
  <c r="BO68" i="1"/>
  <c r="BM68" i="1"/>
  <c r="Y68" i="1"/>
  <c r="P68" i="1"/>
  <c r="X66" i="1"/>
  <c r="X65" i="1"/>
  <c r="BO64" i="1"/>
  <c r="BM64" i="1"/>
  <c r="Y64" i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11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1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01" i="1" s="1"/>
  <c r="X23" i="1"/>
  <c r="X505" i="1" s="1"/>
  <c r="BO22" i="1"/>
  <c r="X503" i="1" s="1"/>
  <c r="BM22" i="1"/>
  <c r="X502" i="1" s="1"/>
  <c r="X504" i="1" s="1"/>
  <c r="Y22" i="1"/>
  <c r="B511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Y33" i="1"/>
  <c r="Y37" i="1"/>
  <c r="Y45" i="1"/>
  <c r="Y49" i="1"/>
  <c r="Y58" i="1"/>
  <c r="BP70" i="1"/>
  <c r="BN70" i="1"/>
  <c r="Z70" i="1"/>
  <c r="Y72" i="1"/>
  <c r="Y80" i="1"/>
  <c r="Y81" i="1"/>
  <c r="BP74" i="1"/>
  <c r="BN74" i="1"/>
  <c r="Z74" i="1"/>
  <c r="BP78" i="1"/>
  <c r="BN78" i="1"/>
  <c r="Z78" i="1"/>
  <c r="H9" i="1"/>
  <c r="Y24" i="1"/>
  <c r="Z27" i="1"/>
  <c r="Z32" i="1" s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Y65" i="1"/>
  <c r="Z62" i="1"/>
  <c r="Z65" i="1" s="1"/>
  <c r="BN62" i="1"/>
  <c r="BP64" i="1"/>
  <c r="BN64" i="1"/>
  <c r="Z64" i="1"/>
  <c r="Y66" i="1"/>
  <c r="Y71" i="1"/>
  <c r="BP68" i="1"/>
  <c r="BN68" i="1"/>
  <c r="Z68" i="1"/>
  <c r="Z71" i="1" s="1"/>
  <c r="BP76" i="1"/>
  <c r="BN76" i="1"/>
  <c r="Z76" i="1"/>
  <c r="Z84" i="1"/>
  <c r="Z85" i="1" s="1"/>
  <c r="BN84" i="1"/>
  <c r="BP84" i="1"/>
  <c r="Z89" i="1"/>
  <c r="Z92" i="1" s="1"/>
  <c r="BN89" i="1"/>
  <c r="BP89" i="1"/>
  <c r="Z91" i="1"/>
  <c r="BN91" i="1"/>
  <c r="Y92" i="1"/>
  <c r="Z96" i="1"/>
  <c r="Z100" i="1" s="1"/>
  <c r="BN96" i="1"/>
  <c r="BP96" i="1"/>
  <c r="Z98" i="1"/>
  <c r="BN98" i="1"/>
  <c r="F511" i="1"/>
  <c r="Z105" i="1"/>
  <c r="Z108" i="1" s="1"/>
  <c r="BN105" i="1"/>
  <c r="BP105" i="1"/>
  <c r="Z107" i="1"/>
  <c r="BN107" i="1"/>
  <c r="Y108" i="1"/>
  <c r="Z111" i="1"/>
  <c r="BN111" i="1"/>
  <c r="BP111" i="1"/>
  <c r="Z113" i="1"/>
  <c r="BN113" i="1"/>
  <c r="Y114" i="1"/>
  <c r="Z117" i="1"/>
  <c r="Z121" i="1" s="1"/>
  <c r="BN117" i="1"/>
  <c r="BP117" i="1"/>
  <c r="Z119" i="1"/>
  <c r="BN119" i="1"/>
  <c r="Y122" i="1"/>
  <c r="Z125" i="1"/>
  <c r="Z126" i="1" s="1"/>
  <c r="BN125" i="1"/>
  <c r="BP125" i="1"/>
  <c r="Z130" i="1"/>
  <c r="Z132" i="1" s="1"/>
  <c r="BN130" i="1"/>
  <c r="BP130" i="1"/>
  <c r="Y133" i="1"/>
  <c r="Z136" i="1"/>
  <c r="Z137" i="1" s="1"/>
  <c r="BN136" i="1"/>
  <c r="BP136" i="1"/>
  <c r="Z140" i="1"/>
  <c r="Z142" i="1" s="1"/>
  <c r="BN140" i="1"/>
  <c r="BP140" i="1"/>
  <c r="Y143" i="1"/>
  <c r="H511" i="1"/>
  <c r="Y148" i="1"/>
  <c r="Z151" i="1"/>
  <c r="Z153" i="1" s="1"/>
  <c r="BN151" i="1"/>
  <c r="BP151" i="1"/>
  <c r="I511" i="1"/>
  <c r="Y160" i="1"/>
  <c r="Z163" i="1"/>
  <c r="Z171" i="1" s="1"/>
  <c r="BN163" i="1"/>
  <c r="Z165" i="1"/>
  <c r="BN165" i="1"/>
  <c r="Z167" i="1"/>
  <c r="BN167" i="1"/>
  <c r="Z169" i="1"/>
  <c r="BN169" i="1"/>
  <c r="Y172" i="1"/>
  <c r="Z175" i="1"/>
  <c r="Z177" i="1" s="1"/>
  <c r="BN175" i="1"/>
  <c r="BP175" i="1"/>
  <c r="J511" i="1"/>
  <c r="Z186" i="1"/>
  <c r="Z187" i="1" s="1"/>
  <c r="BN186" i="1"/>
  <c r="BP186" i="1"/>
  <c r="Y187" i="1"/>
  <c r="Z190" i="1"/>
  <c r="Z192" i="1" s="1"/>
  <c r="BN190" i="1"/>
  <c r="BP190" i="1"/>
  <c r="Y193" i="1"/>
  <c r="Z196" i="1"/>
  <c r="Z203" i="1" s="1"/>
  <c r="BN196" i="1"/>
  <c r="Z198" i="1"/>
  <c r="BN198" i="1"/>
  <c r="Z200" i="1"/>
  <c r="BN200" i="1"/>
  <c r="Z202" i="1"/>
  <c r="BN202" i="1"/>
  <c r="Y203" i="1"/>
  <c r="Z206" i="1"/>
  <c r="BN206" i="1"/>
  <c r="BP206" i="1"/>
  <c r="Z208" i="1"/>
  <c r="BN208" i="1"/>
  <c r="Z210" i="1"/>
  <c r="BN210" i="1"/>
  <c r="Y215" i="1"/>
  <c r="BP219" i="1"/>
  <c r="BN219" i="1"/>
  <c r="Z219" i="1"/>
  <c r="Z220" i="1" s="1"/>
  <c r="Y221" i="1"/>
  <c r="K511" i="1"/>
  <c r="Y231" i="1"/>
  <c r="BP224" i="1"/>
  <c r="BN224" i="1"/>
  <c r="Z224" i="1"/>
  <c r="BP228" i="1"/>
  <c r="BN228" i="1"/>
  <c r="Z228" i="1"/>
  <c r="BP251" i="1"/>
  <c r="BN251" i="1"/>
  <c r="Z251" i="1"/>
  <c r="Z255" i="1" s="1"/>
  <c r="Y255" i="1"/>
  <c r="BP261" i="1"/>
  <c r="BN261" i="1"/>
  <c r="Z261" i="1"/>
  <c r="Z263" i="1" s="1"/>
  <c r="BP269" i="1"/>
  <c r="BN269" i="1"/>
  <c r="Z269" i="1"/>
  <c r="P511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11" i="1"/>
  <c r="Y284" i="1"/>
  <c r="BP283" i="1"/>
  <c r="BN283" i="1"/>
  <c r="Z283" i="1"/>
  <c r="Z284" i="1" s="1"/>
  <c r="Y285" i="1"/>
  <c r="Y93" i="1"/>
  <c r="Y132" i="1"/>
  <c r="BP213" i="1"/>
  <c r="BN213" i="1"/>
  <c r="Z213" i="1"/>
  <c r="BP226" i="1"/>
  <c r="BN226" i="1"/>
  <c r="Z226" i="1"/>
  <c r="BP230" i="1"/>
  <c r="BN230" i="1"/>
  <c r="Z230" i="1"/>
  <c r="Y232" i="1"/>
  <c r="Y235" i="1"/>
  <c r="BP234" i="1"/>
  <c r="BN234" i="1"/>
  <c r="Z234" i="1"/>
  <c r="Z235" i="1" s="1"/>
  <c r="Y236" i="1"/>
  <c r="Z246" i="1"/>
  <c r="BP244" i="1"/>
  <c r="BN244" i="1"/>
  <c r="Z244" i="1"/>
  <c r="BP253" i="1"/>
  <c r="BN253" i="1"/>
  <c r="Z253" i="1"/>
  <c r="BP262" i="1"/>
  <c r="BN262" i="1"/>
  <c r="Z262" i="1"/>
  <c r="Y264" i="1"/>
  <c r="Y270" i="1"/>
  <c r="BP267" i="1"/>
  <c r="BN267" i="1"/>
  <c r="Z267" i="1"/>
  <c r="Z270" i="1" s="1"/>
  <c r="O511" i="1"/>
  <c r="Y294" i="1"/>
  <c r="Y304" i="1"/>
  <c r="Y312" i="1"/>
  <c r="Y318" i="1"/>
  <c r="Y324" i="1"/>
  <c r="Y330" i="1"/>
  <c r="Y337" i="1"/>
  <c r="Y349" i="1"/>
  <c r="Y355" i="1"/>
  <c r="BP378" i="1"/>
  <c r="BN378" i="1"/>
  <c r="Z378" i="1"/>
  <c r="Z379" i="1" s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BP392" i="1"/>
  <c r="BN392" i="1"/>
  <c r="Z392" i="1"/>
  <c r="BP396" i="1"/>
  <c r="BN396" i="1"/>
  <c r="Z396" i="1"/>
  <c r="BP413" i="1"/>
  <c r="BN413" i="1"/>
  <c r="Z413" i="1"/>
  <c r="BP432" i="1"/>
  <c r="BN432" i="1"/>
  <c r="Z432" i="1"/>
  <c r="BP436" i="1"/>
  <c r="BN436" i="1"/>
  <c r="Z436" i="1"/>
  <c r="BP439" i="1"/>
  <c r="BN439" i="1"/>
  <c r="Z439" i="1"/>
  <c r="Y443" i="1"/>
  <c r="Z449" i="1"/>
  <c r="BP447" i="1"/>
  <c r="BN447" i="1"/>
  <c r="Z447" i="1"/>
  <c r="Y449" i="1"/>
  <c r="AB511" i="1"/>
  <c r="Y499" i="1"/>
  <c r="BP498" i="1"/>
  <c r="BN498" i="1"/>
  <c r="Z498" i="1"/>
  <c r="Z499" i="1" s="1"/>
  <c r="Y500" i="1"/>
  <c r="W511" i="1"/>
  <c r="L511" i="1"/>
  <c r="Y256" i="1"/>
  <c r="M511" i="1"/>
  <c r="Y263" i="1"/>
  <c r="Z288" i="1"/>
  <c r="BN288" i="1"/>
  <c r="BP288" i="1"/>
  <c r="Z290" i="1"/>
  <c r="BN290" i="1"/>
  <c r="Z292" i="1"/>
  <c r="BN292" i="1"/>
  <c r="Y293" i="1"/>
  <c r="Z296" i="1"/>
  <c r="BN296" i="1"/>
  <c r="BP296" i="1"/>
  <c r="Z298" i="1"/>
  <c r="BN298" i="1"/>
  <c r="Z300" i="1"/>
  <c r="BN300" i="1"/>
  <c r="Z302" i="1"/>
  <c r="BN302" i="1"/>
  <c r="Z306" i="1"/>
  <c r="Z311" i="1" s="1"/>
  <c r="BN306" i="1"/>
  <c r="BP306" i="1"/>
  <c r="Z308" i="1"/>
  <c r="BN308" i="1"/>
  <c r="Z310" i="1"/>
  <c r="BN310" i="1"/>
  <c r="Z314" i="1"/>
  <c r="BN314" i="1"/>
  <c r="BP314" i="1"/>
  <c r="Z316" i="1"/>
  <c r="BN316" i="1"/>
  <c r="Z322" i="1"/>
  <c r="Z324" i="1" s="1"/>
  <c r="BN322" i="1"/>
  <c r="Z328" i="1"/>
  <c r="Z330" i="1" s="1"/>
  <c r="BN328" i="1"/>
  <c r="Z335" i="1"/>
  <c r="Z337" i="1" s="1"/>
  <c r="BN335" i="1"/>
  <c r="Y338" i="1"/>
  <c r="T511" i="1"/>
  <c r="Z343" i="1"/>
  <c r="Z349" i="1" s="1"/>
  <c r="BN343" i="1"/>
  <c r="Z345" i="1"/>
  <c r="BN345" i="1"/>
  <c r="Z347" i="1"/>
  <c r="BN347" i="1"/>
  <c r="Y350" i="1"/>
  <c r="Z353" i="1"/>
  <c r="Z354" i="1" s="1"/>
  <c r="BN353" i="1"/>
  <c r="Z357" i="1"/>
  <c r="Z359" i="1" s="1"/>
  <c r="BN357" i="1"/>
  <c r="BP357" i="1"/>
  <c r="Y360" i="1"/>
  <c r="BP368" i="1"/>
  <c r="BN368" i="1"/>
  <c r="Z368" i="1"/>
  <c r="Z370" i="1" s="1"/>
  <c r="Y379" i="1"/>
  <c r="BP390" i="1"/>
  <c r="BN390" i="1"/>
  <c r="Z390" i="1"/>
  <c r="BP394" i="1"/>
  <c r="BN394" i="1"/>
  <c r="Z394" i="1"/>
  <c r="Y398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Z415" i="1" s="1"/>
  <c r="Y415" i="1"/>
  <c r="BP431" i="1"/>
  <c r="BN431" i="1"/>
  <c r="Z431" i="1"/>
  <c r="Z443" i="1" s="1"/>
  <c r="BP434" i="1"/>
  <c r="BN434" i="1"/>
  <c r="Z434" i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Z479" i="1" s="1"/>
  <c r="Y480" i="1"/>
  <c r="Y485" i="1"/>
  <c r="BP482" i="1"/>
  <c r="BN482" i="1"/>
  <c r="Z482" i="1"/>
  <c r="Z484" i="1" s="1"/>
  <c r="Y484" i="1"/>
  <c r="AA511" i="1"/>
  <c r="Y371" i="1"/>
  <c r="Y421" i="1"/>
  <c r="Y426" i="1"/>
  <c r="Z511" i="1"/>
  <c r="Y444" i="1"/>
  <c r="BP438" i="1"/>
  <c r="BN438" i="1"/>
  <c r="Z438" i="1"/>
  <c r="BP441" i="1"/>
  <c r="BN441" i="1"/>
  <c r="Z441" i="1"/>
  <c r="Y450" i="1"/>
  <c r="BP453" i="1"/>
  <c r="BN453" i="1"/>
  <c r="Z453" i="1"/>
  <c r="Z458" i="1" s="1"/>
  <c r="BP457" i="1"/>
  <c r="BN457" i="1"/>
  <c r="Z457" i="1"/>
  <c r="Y459" i="1"/>
  <c r="Y464" i="1"/>
  <c r="BP461" i="1"/>
  <c r="BN461" i="1"/>
  <c r="Z461" i="1"/>
  <c r="Z464" i="1" s="1"/>
  <c r="BP471" i="1"/>
  <c r="BN471" i="1"/>
  <c r="Z471" i="1"/>
  <c r="Y479" i="1"/>
  <c r="BP488" i="1"/>
  <c r="BN488" i="1"/>
  <c r="Z488" i="1"/>
  <c r="Z489" i="1" s="1"/>
  <c r="Y490" i="1"/>
  <c r="Y495" i="1"/>
  <c r="BP492" i="1"/>
  <c r="BN492" i="1"/>
  <c r="Z492" i="1"/>
  <c r="Z494" i="1" s="1"/>
  <c r="Z473" i="1" l="1"/>
  <c r="Z398" i="1"/>
  <c r="Z114" i="1"/>
  <c r="Z58" i="1"/>
  <c r="Y503" i="1"/>
  <c r="Z317" i="1"/>
  <c r="Z303" i="1"/>
  <c r="Z293" i="1"/>
  <c r="Z231" i="1"/>
  <c r="Z215" i="1"/>
  <c r="Z44" i="1"/>
  <c r="Z506" i="1" s="1"/>
  <c r="Y501" i="1"/>
  <c r="Z80" i="1"/>
  <c r="Y505" i="1"/>
  <c r="Y502" i="1"/>
  <c r="Y504" i="1" s="1"/>
</calcChain>
</file>

<file path=xl/sharedStrings.xml><?xml version="1.0" encoding="utf-8"?>
<sst xmlns="http://schemas.openxmlformats.org/spreadsheetml/2006/main" count="2207" uniqueCount="806">
  <si>
    <t xml:space="preserve">  БЛАНК ЗАКАЗА </t>
  </si>
  <si>
    <t>КИ</t>
  </si>
  <si>
    <t>на отгрузку продукции с ООО Трейд-Сервис с</t>
  </si>
  <si>
    <t>01.09.2025</t>
  </si>
  <si>
    <t>бланк создан</t>
  </si>
  <si>
    <t>27.08.2025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</si>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</sst>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1"/>
  <sheetViews>
    <sheetView showGridLines="0" tabSelected="1" topLeftCell="A485" zoomScaleNormal="100" zoomScaleSheetLayoutView="100" workbookViewId="0">
      <selection activeCell="AA507" sqref="AA507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22" t="s">
        <v>0</v>
      </c>
      <c r="E1" s="579"/>
      <c r="F1" s="579"/>
      <c r="G1" s="12" t="s">
        <v>1</v>
      </c>
      <c r="H1" s="622" t="s">
        <v>2</v>
      </c>
      <c r="I1" s="579"/>
      <c r="J1" s="579"/>
      <c r="K1" s="579"/>
      <c r="L1" s="579"/>
      <c r="M1" s="579"/>
      <c r="N1" s="579"/>
      <c r="O1" s="579"/>
      <c r="P1" s="579"/>
      <c r="Q1" s="579"/>
      <c r="R1" s="578" t="s">
        <v>3</v>
      </c>
      <c r="S1" s="579"/>
      <c r="T1" s="5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3"/>
      <c r="R2" s="563"/>
      <c r="S2" s="563"/>
      <c r="T2" s="563"/>
      <c r="U2" s="563"/>
      <c r="V2" s="563"/>
      <c r="W2" s="563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3"/>
      <c r="Q3" s="563"/>
      <c r="R3" s="563"/>
      <c r="S3" s="563"/>
      <c r="T3" s="563"/>
      <c r="U3" s="563"/>
      <c r="V3" s="563"/>
      <c r="W3" s="563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68" t="s">
        <v>8</v>
      </c>
      <c r="B5" s="593"/>
      <c r="C5" s="594"/>
      <c r="D5" s="630"/>
      <c r="E5" s="631"/>
      <c r="F5" s="839" t="s">
        <v>9</v>
      </c>
      <c r="G5" s="594"/>
      <c r="H5" s="630"/>
      <c r="I5" s="778"/>
      <c r="J5" s="778"/>
      <c r="K5" s="778"/>
      <c r="L5" s="778"/>
      <c r="M5" s="631"/>
      <c r="N5" s="58"/>
      <c r="P5" s="24" t="s">
        <v>10</v>
      </c>
      <c r="Q5" s="852">
        <v>45901</v>
      </c>
      <c r="R5" s="667"/>
      <c r="T5" s="710" t="s">
        <v>11</v>
      </c>
      <c r="U5" s="711"/>
      <c r="V5" s="713" t="s">
        <v>12</v>
      </c>
      <c r="W5" s="667"/>
      <c r="AB5" s="51"/>
      <c r="AC5" s="51"/>
      <c r="AD5" s="51"/>
      <c r="AE5" s="51"/>
    </row>
    <row r="6" spans="1:32" s="543" customFormat="1" ht="24" customHeight="1" x14ac:dyDescent="0.2">
      <c r="A6" s="668" t="s">
        <v>13</v>
      </c>
      <c r="B6" s="593"/>
      <c r="C6" s="594"/>
      <c r="D6" s="783" t="s">
        <v>14</v>
      </c>
      <c r="E6" s="784"/>
      <c r="F6" s="784"/>
      <c r="G6" s="784"/>
      <c r="H6" s="784"/>
      <c r="I6" s="784"/>
      <c r="J6" s="784"/>
      <c r="K6" s="784"/>
      <c r="L6" s="784"/>
      <c r="M6" s="667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Понедельник</v>
      </c>
      <c r="R6" s="561"/>
      <c r="T6" s="718" t="s">
        <v>16</v>
      </c>
      <c r="U6" s="711"/>
      <c r="V6" s="765" t="s">
        <v>17</v>
      </c>
      <c r="W6" s="601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09" t="str">
        <f>IFERROR(VLOOKUP(DeliveryAddress,Table,3,0),1)</f>
        <v>4</v>
      </c>
      <c r="E7" s="610"/>
      <c r="F7" s="610"/>
      <c r="G7" s="610"/>
      <c r="H7" s="610"/>
      <c r="I7" s="610"/>
      <c r="J7" s="610"/>
      <c r="K7" s="610"/>
      <c r="L7" s="610"/>
      <c r="M7" s="611"/>
      <c r="N7" s="60"/>
      <c r="P7" s="24"/>
      <c r="Q7" s="42"/>
      <c r="R7" s="42"/>
      <c r="T7" s="563"/>
      <c r="U7" s="711"/>
      <c r="V7" s="766"/>
      <c r="W7" s="767"/>
      <c r="AB7" s="51"/>
      <c r="AC7" s="51"/>
      <c r="AD7" s="51"/>
      <c r="AE7" s="51"/>
    </row>
    <row r="8" spans="1:32" s="543" customFormat="1" ht="25.5" customHeight="1" x14ac:dyDescent="0.2">
      <c r="A8" s="874" t="s">
        <v>18</v>
      </c>
      <c r="B8" s="567"/>
      <c r="C8" s="568"/>
      <c r="D8" s="615"/>
      <c r="E8" s="616"/>
      <c r="F8" s="616"/>
      <c r="G8" s="616"/>
      <c r="H8" s="616"/>
      <c r="I8" s="616"/>
      <c r="J8" s="616"/>
      <c r="K8" s="616"/>
      <c r="L8" s="616"/>
      <c r="M8" s="617"/>
      <c r="N8" s="61"/>
      <c r="P8" s="24" t="s">
        <v>19</v>
      </c>
      <c r="Q8" s="675">
        <v>0.41666666666666669</v>
      </c>
      <c r="R8" s="611"/>
      <c r="T8" s="563"/>
      <c r="U8" s="711"/>
      <c r="V8" s="766"/>
      <c r="W8" s="767"/>
      <c r="AB8" s="51"/>
      <c r="AC8" s="51"/>
      <c r="AD8" s="51"/>
      <c r="AE8" s="51"/>
    </row>
    <row r="9" spans="1:32" s="543" customFormat="1" ht="39.950000000000003" customHeight="1" x14ac:dyDescent="0.2">
      <c r="A9" s="6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3"/>
      <c r="C9" s="563"/>
      <c r="D9" s="687"/>
      <c r="E9" s="565"/>
      <c r="F9" s="6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3"/>
      <c r="H9" s="564" t="str">
        <f>IF(AND($A$9="Тип доверенности/получателя при получении в адресе перегруза:",$D$9="Разовая доверенность"),"Введите ФИО","")</f>
        <v/>
      </c>
      <c r="I9" s="565"/>
      <c r="J9" s="5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5"/>
      <c r="L9" s="565"/>
      <c r="M9" s="565"/>
      <c r="N9" s="541"/>
      <c r="P9" s="26" t="s">
        <v>20</v>
      </c>
      <c r="Q9" s="663"/>
      <c r="R9" s="664"/>
      <c r="T9" s="563"/>
      <c r="U9" s="711"/>
      <c r="V9" s="768"/>
      <c r="W9" s="769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3"/>
      <c r="C10" s="563"/>
      <c r="D10" s="687"/>
      <c r="E10" s="565"/>
      <c r="F10" s="6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3"/>
      <c r="H10" s="759" t="str">
        <f>IFERROR(VLOOKUP($D$10,Proxy,2,FALSE),"")</f>
        <v/>
      </c>
      <c r="I10" s="563"/>
      <c r="J10" s="563"/>
      <c r="K10" s="563"/>
      <c r="L10" s="563"/>
      <c r="M10" s="563"/>
      <c r="N10" s="542"/>
      <c r="P10" s="26" t="s">
        <v>21</v>
      </c>
      <c r="Q10" s="719"/>
      <c r="R10" s="720"/>
      <c r="U10" s="24" t="s">
        <v>22</v>
      </c>
      <c r="V10" s="600" t="s">
        <v>23</v>
      </c>
      <c r="W10" s="601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6"/>
      <c r="R11" s="667"/>
      <c r="U11" s="24" t="s">
        <v>26</v>
      </c>
      <c r="V11" s="806" t="s">
        <v>27</v>
      </c>
      <c r="W11" s="664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04" t="s">
        <v>28</v>
      </c>
      <c r="B12" s="593"/>
      <c r="C12" s="593"/>
      <c r="D12" s="593"/>
      <c r="E12" s="593"/>
      <c r="F12" s="593"/>
      <c r="G12" s="593"/>
      <c r="H12" s="593"/>
      <c r="I12" s="593"/>
      <c r="J12" s="593"/>
      <c r="K12" s="593"/>
      <c r="L12" s="593"/>
      <c r="M12" s="594"/>
      <c r="N12" s="62"/>
      <c r="P12" s="24" t="s">
        <v>29</v>
      </c>
      <c r="Q12" s="675"/>
      <c r="R12" s="611"/>
      <c r="S12" s="23"/>
      <c r="U12" s="24"/>
      <c r="V12" s="579"/>
      <c r="W12" s="563"/>
      <c r="AB12" s="51"/>
      <c r="AC12" s="51"/>
      <c r="AD12" s="51"/>
      <c r="AE12" s="51"/>
    </row>
    <row r="13" spans="1:32" s="543" customFormat="1" ht="23.25" customHeight="1" x14ac:dyDescent="0.2">
      <c r="A13" s="704" t="s">
        <v>30</v>
      </c>
      <c r="B13" s="593"/>
      <c r="C13" s="593"/>
      <c r="D13" s="593"/>
      <c r="E13" s="593"/>
      <c r="F13" s="593"/>
      <c r="G13" s="593"/>
      <c r="H13" s="593"/>
      <c r="I13" s="593"/>
      <c r="J13" s="593"/>
      <c r="K13" s="593"/>
      <c r="L13" s="593"/>
      <c r="M13" s="594"/>
      <c r="N13" s="62"/>
      <c r="O13" s="26"/>
      <c r="P13" s="26" t="s">
        <v>31</v>
      </c>
      <c r="Q13" s="806"/>
      <c r="R13" s="66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04" t="s">
        <v>32</v>
      </c>
      <c r="B14" s="593"/>
      <c r="C14" s="593"/>
      <c r="D14" s="593"/>
      <c r="E14" s="593"/>
      <c r="F14" s="593"/>
      <c r="G14" s="593"/>
      <c r="H14" s="593"/>
      <c r="I14" s="593"/>
      <c r="J14" s="593"/>
      <c r="K14" s="593"/>
      <c r="L14" s="593"/>
      <c r="M14" s="5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32" t="s">
        <v>33</v>
      </c>
      <c r="B15" s="593"/>
      <c r="C15" s="593"/>
      <c r="D15" s="593"/>
      <c r="E15" s="593"/>
      <c r="F15" s="593"/>
      <c r="G15" s="593"/>
      <c r="H15" s="593"/>
      <c r="I15" s="593"/>
      <c r="J15" s="593"/>
      <c r="K15" s="593"/>
      <c r="L15" s="593"/>
      <c r="M15" s="594"/>
      <c r="N15" s="63"/>
      <c r="P15" s="695" t="s">
        <v>34</v>
      </c>
      <c r="Q15" s="579"/>
      <c r="R15" s="579"/>
      <c r="S15" s="579"/>
      <c r="T15" s="5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6"/>
      <c r="Q16" s="696"/>
      <c r="R16" s="696"/>
      <c r="S16" s="696"/>
      <c r="T16" s="69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35</v>
      </c>
      <c r="B17" s="596" t="s">
        <v>36</v>
      </c>
      <c r="C17" s="685" t="s">
        <v>37</v>
      </c>
      <c r="D17" s="596" t="s">
        <v>38</v>
      </c>
      <c r="E17" s="648"/>
      <c r="F17" s="596" t="s">
        <v>39</v>
      </c>
      <c r="G17" s="596" t="s">
        <v>40</v>
      </c>
      <c r="H17" s="596" t="s">
        <v>41</v>
      </c>
      <c r="I17" s="596" t="s">
        <v>42</v>
      </c>
      <c r="J17" s="596" t="s">
        <v>43</v>
      </c>
      <c r="K17" s="596" t="s">
        <v>44</v>
      </c>
      <c r="L17" s="596" t="s">
        <v>45</v>
      </c>
      <c r="M17" s="596" t="s">
        <v>46</v>
      </c>
      <c r="N17" s="596" t="s">
        <v>47</v>
      </c>
      <c r="O17" s="596" t="s">
        <v>48</v>
      </c>
      <c r="P17" s="596" t="s">
        <v>49</v>
      </c>
      <c r="Q17" s="647"/>
      <c r="R17" s="647"/>
      <c r="S17" s="647"/>
      <c r="T17" s="648"/>
      <c r="U17" s="873" t="s">
        <v>50</v>
      </c>
      <c r="V17" s="594"/>
      <c r="W17" s="596" t="s">
        <v>51</v>
      </c>
      <c r="X17" s="596" t="s">
        <v>52</v>
      </c>
      <c r="Y17" s="871" t="s">
        <v>53</v>
      </c>
      <c r="Z17" s="776" t="s">
        <v>54</v>
      </c>
      <c r="AA17" s="757" t="s">
        <v>55</v>
      </c>
      <c r="AB17" s="757" t="s">
        <v>56</v>
      </c>
      <c r="AC17" s="757" t="s">
        <v>57</v>
      </c>
      <c r="AD17" s="757" t="s">
        <v>58</v>
      </c>
      <c r="AE17" s="834"/>
      <c r="AF17" s="835"/>
      <c r="AG17" s="66"/>
      <c r="BD17" s="65" t="s">
        <v>59</v>
      </c>
    </row>
    <row r="18" spans="1:68" ht="14.25" customHeight="1" x14ac:dyDescent="0.2">
      <c r="A18" s="597"/>
      <c r="B18" s="597"/>
      <c r="C18" s="597"/>
      <c r="D18" s="649"/>
      <c r="E18" s="651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49"/>
      <c r="Q18" s="650"/>
      <c r="R18" s="650"/>
      <c r="S18" s="650"/>
      <c r="T18" s="651"/>
      <c r="U18" s="67" t="s">
        <v>60</v>
      </c>
      <c r="V18" s="67" t="s">
        <v>61</v>
      </c>
      <c r="W18" s="597"/>
      <c r="X18" s="597"/>
      <c r="Y18" s="872"/>
      <c r="Z18" s="777"/>
      <c r="AA18" s="758"/>
      <c r="AB18" s="758"/>
      <c r="AC18" s="758"/>
      <c r="AD18" s="836"/>
      <c r="AE18" s="837"/>
      <c r="AF18" s="838"/>
      <c r="AG18" s="66"/>
      <c r="BD18" s="65"/>
    </row>
    <row r="19" spans="1:68" ht="27.75" customHeight="1" x14ac:dyDescent="0.2">
      <c r="A19" s="606" t="s">
        <v>62</v>
      </c>
      <c r="B19" s="607"/>
      <c r="C19" s="607"/>
      <c r="D19" s="607"/>
      <c r="E19" s="607"/>
      <c r="F19" s="607"/>
      <c r="G19" s="607"/>
      <c r="H19" s="607"/>
      <c r="I19" s="607"/>
      <c r="J19" s="607"/>
      <c r="K19" s="607"/>
      <c r="L19" s="607"/>
      <c r="M19" s="607"/>
      <c r="N19" s="607"/>
      <c r="O19" s="607"/>
      <c r="P19" s="607"/>
      <c r="Q19" s="607"/>
      <c r="R19" s="607"/>
      <c r="S19" s="607"/>
      <c r="T19" s="607"/>
      <c r="U19" s="607"/>
      <c r="V19" s="607"/>
      <c r="W19" s="607"/>
      <c r="X19" s="607"/>
      <c r="Y19" s="607"/>
      <c r="Z19" s="607"/>
      <c r="AA19" s="48"/>
      <c r="AB19" s="48"/>
      <c r="AC19" s="48"/>
    </row>
    <row r="20" spans="1:68" ht="16.5" customHeight="1" x14ac:dyDescent="0.25">
      <c r="A20" s="577" t="s">
        <v>62</v>
      </c>
      <c r="B20" s="563"/>
      <c r="C20" s="563"/>
      <c r="D20" s="563"/>
      <c r="E20" s="563"/>
      <c r="F20" s="563"/>
      <c r="G20" s="563"/>
      <c r="H20" s="563"/>
      <c r="I20" s="563"/>
      <c r="J20" s="563"/>
      <c r="K20" s="563"/>
      <c r="L20" s="563"/>
      <c r="M20" s="563"/>
      <c r="N20" s="563"/>
      <c r="O20" s="563"/>
      <c r="P20" s="563"/>
      <c r="Q20" s="563"/>
      <c r="R20" s="563"/>
      <c r="S20" s="563"/>
      <c r="T20" s="563"/>
      <c r="U20" s="563"/>
      <c r="V20" s="563"/>
      <c r="W20" s="563"/>
      <c r="X20" s="563"/>
      <c r="Y20" s="563"/>
      <c r="Z20" s="563"/>
      <c r="AA20" s="544"/>
      <c r="AB20" s="544"/>
      <c r="AC20" s="544"/>
    </row>
    <row r="21" spans="1:68" ht="14.25" customHeight="1" x14ac:dyDescent="0.25">
      <c r="A21" s="562" t="s">
        <v>63</v>
      </c>
      <c r="B21" s="563"/>
      <c r="C21" s="563"/>
      <c r="D21" s="563"/>
      <c r="E21" s="563"/>
      <c r="F21" s="563"/>
      <c r="G21" s="563"/>
      <c r="H21" s="563"/>
      <c r="I21" s="563"/>
      <c r="J21" s="563"/>
      <c r="K21" s="563"/>
      <c r="L21" s="563"/>
      <c r="M21" s="563"/>
      <c r="N21" s="563"/>
      <c r="O21" s="563"/>
      <c r="P21" s="563"/>
      <c r="Q21" s="563"/>
      <c r="R21" s="563"/>
      <c r="S21" s="563"/>
      <c r="T21" s="563"/>
      <c r="U21" s="563"/>
      <c r="V21" s="563"/>
      <c r="W21" s="563"/>
      <c r="X21" s="563"/>
      <c r="Y21" s="563"/>
      <c r="Z21" s="563"/>
      <c r="AA21" s="545"/>
      <c r="AB21" s="545"/>
      <c r="AC21" s="545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60">
        <v>4680115886643</v>
      </c>
      <c r="E22" s="561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3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4"/>
      <c r="R22" s="554"/>
      <c r="S22" s="554"/>
      <c r="T22" s="555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75"/>
      <c r="B23" s="563"/>
      <c r="C23" s="563"/>
      <c r="D23" s="563"/>
      <c r="E23" s="563"/>
      <c r="F23" s="563"/>
      <c r="G23" s="563"/>
      <c r="H23" s="563"/>
      <c r="I23" s="563"/>
      <c r="J23" s="563"/>
      <c r="K23" s="563"/>
      <c r="L23" s="563"/>
      <c r="M23" s="563"/>
      <c r="N23" s="563"/>
      <c r="O23" s="576"/>
      <c r="P23" s="566" t="s">
        <v>70</v>
      </c>
      <c r="Q23" s="567"/>
      <c r="R23" s="567"/>
      <c r="S23" s="567"/>
      <c r="T23" s="567"/>
      <c r="U23" s="567"/>
      <c r="V23" s="568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x14ac:dyDescent="0.2">
      <c r="A24" s="563"/>
      <c r="B24" s="563"/>
      <c r="C24" s="563"/>
      <c r="D24" s="563"/>
      <c r="E24" s="563"/>
      <c r="F24" s="563"/>
      <c r="G24" s="563"/>
      <c r="H24" s="563"/>
      <c r="I24" s="563"/>
      <c r="J24" s="563"/>
      <c r="K24" s="563"/>
      <c r="L24" s="563"/>
      <c r="M24" s="563"/>
      <c r="N24" s="563"/>
      <c r="O24" s="576"/>
      <c r="P24" s="566" t="s">
        <v>70</v>
      </c>
      <c r="Q24" s="567"/>
      <c r="R24" s="567"/>
      <c r="S24" s="567"/>
      <c r="T24" s="567"/>
      <c r="U24" s="567"/>
      <c r="V24" s="568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customHeight="1" x14ac:dyDescent="0.25">
      <c r="A25" s="562" t="s">
        <v>72</v>
      </c>
      <c r="B25" s="563"/>
      <c r="C25" s="563"/>
      <c r="D25" s="563"/>
      <c r="E25" s="563"/>
      <c r="F25" s="563"/>
      <c r="G25" s="563"/>
      <c r="H25" s="563"/>
      <c r="I25" s="563"/>
      <c r="J25" s="563"/>
      <c r="K25" s="563"/>
      <c r="L25" s="563"/>
      <c r="M25" s="563"/>
      <c r="N25" s="563"/>
      <c r="O25" s="563"/>
      <c r="P25" s="563"/>
      <c r="Q25" s="563"/>
      <c r="R25" s="563"/>
      <c r="S25" s="563"/>
      <c r="T25" s="563"/>
      <c r="U25" s="563"/>
      <c r="V25" s="563"/>
      <c r="W25" s="563"/>
      <c r="X25" s="563"/>
      <c r="Y25" s="563"/>
      <c r="Z25" s="563"/>
      <c r="AA25" s="545"/>
      <c r="AB25" s="545"/>
      <c r="AC25" s="545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60">
        <v>4680115885912</v>
      </c>
      <c r="E26" s="561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4"/>
      <c r="R26" s="554"/>
      <c r="S26" s="554"/>
      <c r="T26" s="555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60">
        <v>4607091388237</v>
      </c>
      <c r="E27" s="561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4"/>
      <c r="R27" s="554"/>
      <c r="S27" s="554"/>
      <c r="T27" s="555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60">
        <v>4680115886230</v>
      </c>
      <c r="E28" s="561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8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4"/>
      <c r="R28" s="554"/>
      <c r="S28" s="554"/>
      <c r="T28" s="555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60">
        <v>4680115886247</v>
      </c>
      <c r="E29" s="561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4"/>
      <c r="R29" s="554"/>
      <c r="S29" s="554"/>
      <c r="T29" s="555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60">
        <v>4680115885905</v>
      </c>
      <c r="E30" s="561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4"/>
      <c r="R30" s="554"/>
      <c r="S30" s="554"/>
      <c r="T30" s="555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4301051851</v>
      </c>
      <c r="D31" s="560">
        <v>4607091388244</v>
      </c>
      <c r="E31" s="561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1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4"/>
      <c r="R31" s="554"/>
      <c r="S31" s="554"/>
      <c r="T31" s="555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75"/>
      <c r="B32" s="563"/>
      <c r="C32" s="563"/>
      <c r="D32" s="563"/>
      <c r="E32" s="563"/>
      <c r="F32" s="563"/>
      <c r="G32" s="563"/>
      <c r="H32" s="563"/>
      <c r="I32" s="563"/>
      <c r="J32" s="563"/>
      <c r="K32" s="563"/>
      <c r="L32" s="563"/>
      <c r="M32" s="563"/>
      <c r="N32" s="563"/>
      <c r="O32" s="576"/>
      <c r="P32" s="566" t="s">
        <v>70</v>
      </c>
      <c r="Q32" s="567"/>
      <c r="R32" s="567"/>
      <c r="S32" s="567"/>
      <c r="T32" s="567"/>
      <c r="U32" s="567"/>
      <c r="V32" s="568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x14ac:dyDescent="0.2">
      <c r="A33" s="563"/>
      <c r="B33" s="563"/>
      <c r="C33" s="563"/>
      <c r="D33" s="563"/>
      <c r="E33" s="563"/>
      <c r="F33" s="563"/>
      <c r="G33" s="563"/>
      <c r="H33" s="563"/>
      <c r="I33" s="563"/>
      <c r="J33" s="563"/>
      <c r="K33" s="563"/>
      <c r="L33" s="563"/>
      <c r="M33" s="563"/>
      <c r="N33" s="563"/>
      <c r="O33" s="576"/>
      <c r="P33" s="566" t="s">
        <v>70</v>
      </c>
      <c r="Q33" s="567"/>
      <c r="R33" s="567"/>
      <c r="S33" s="567"/>
      <c r="T33" s="567"/>
      <c r="U33" s="567"/>
      <c r="V33" s="568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customHeight="1" x14ac:dyDescent="0.25">
      <c r="A34" s="562" t="s">
        <v>94</v>
      </c>
      <c r="B34" s="563"/>
      <c r="C34" s="563"/>
      <c r="D34" s="563"/>
      <c r="E34" s="563"/>
      <c r="F34" s="563"/>
      <c r="G34" s="563"/>
      <c r="H34" s="563"/>
      <c r="I34" s="563"/>
      <c r="J34" s="563"/>
      <c r="K34" s="563"/>
      <c r="L34" s="563"/>
      <c r="M34" s="563"/>
      <c r="N34" s="563"/>
      <c r="O34" s="563"/>
      <c r="P34" s="563"/>
      <c r="Q34" s="563"/>
      <c r="R34" s="563"/>
      <c r="S34" s="563"/>
      <c r="T34" s="563"/>
      <c r="U34" s="563"/>
      <c r="V34" s="563"/>
      <c r="W34" s="563"/>
      <c r="X34" s="563"/>
      <c r="Y34" s="563"/>
      <c r="Z34" s="563"/>
      <c r="AA34" s="545"/>
      <c r="AB34" s="545"/>
      <c r="AC34" s="545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60">
        <v>4607091388503</v>
      </c>
      <c r="E35" s="561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4"/>
      <c r="R35" s="554"/>
      <c r="S35" s="554"/>
      <c r="T35" s="555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75"/>
      <c r="B36" s="563"/>
      <c r="C36" s="563"/>
      <c r="D36" s="563"/>
      <c r="E36" s="563"/>
      <c r="F36" s="563"/>
      <c r="G36" s="563"/>
      <c r="H36" s="563"/>
      <c r="I36" s="563"/>
      <c r="J36" s="563"/>
      <c r="K36" s="563"/>
      <c r="L36" s="563"/>
      <c r="M36" s="563"/>
      <c r="N36" s="563"/>
      <c r="O36" s="576"/>
      <c r="P36" s="566" t="s">
        <v>70</v>
      </c>
      <c r="Q36" s="567"/>
      <c r="R36" s="567"/>
      <c r="S36" s="567"/>
      <c r="T36" s="567"/>
      <c r="U36" s="567"/>
      <c r="V36" s="568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x14ac:dyDescent="0.2">
      <c r="A37" s="563"/>
      <c r="B37" s="563"/>
      <c r="C37" s="563"/>
      <c r="D37" s="563"/>
      <c r="E37" s="563"/>
      <c r="F37" s="563"/>
      <c r="G37" s="563"/>
      <c r="H37" s="563"/>
      <c r="I37" s="563"/>
      <c r="J37" s="563"/>
      <c r="K37" s="563"/>
      <c r="L37" s="563"/>
      <c r="M37" s="563"/>
      <c r="N37" s="563"/>
      <c r="O37" s="576"/>
      <c r="P37" s="566" t="s">
        <v>70</v>
      </c>
      <c r="Q37" s="567"/>
      <c r="R37" s="567"/>
      <c r="S37" s="567"/>
      <c r="T37" s="567"/>
      <c r="U37" s="567"/>
      <c r="V37" s="568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customHeight="1" x14ac:dyDescent="0.2">
      <c r="A38" s="606" t="s">
        <v>100</v>
      </c>
      <c r="B38" s="607"/>
      <c r="C38" s="607"/>
      <c r="D38" s="607"/>
      <c r="E38" s="607"/>
      <c r="F38" s="607"/>
      <c r="G38" s="607"/>
      <c r="H38" s="607"/>
      <c r="I38" s="607"/>
      <c r="J38" s="607"/>
      <c r="K38" s="607"/>
      <c r="L38" s="607"/>
      <c r="M38" s="607"/>
      <c r="N38" s="607"/>
      <c r="O38" s="607"/>
      <c r="P38" s="607"/>
      <c r="Q38" s="607"/>
      <c r="R38" s="607"/>
      <c r="S38" s="607"/>
      <c r="T38" s="607"/>
      <c r="U38" s="607"/>
      <c r="V38" s="607"/>
      <c r="W38" s="607"/>
      <c r="X38" s="607"/>
      <c r="Y38" s="607"/>
      <c r="Z38" s="607"/>
      <c r="AA38" s="48"/>
      <c r="AB38" s="48"/>
      <c r="AC38" s="48"/>
    </row>
    <row r="39" spans="1:68" ht="16.5" customHeight="1" x14ac:dyDescent="0.25">
      <c r="A39" s="577" t="s">
        <v>101</v>
      </c>
      <c r="B39" s="563"/>
      <c r="C39" s="563"/>
      <c r="D39" s="563"/>
      <c r="E39" s="563"/>
      <c r="F39" s="563"/>
      <c r="G39" s="563"/>
      <c r="H39" s="563"/>
      <c r="I39" s="563"/>
      <c r="J39" s="563"/>
      <c r="K39" s="563"/>
      <c r="L39" s="563"/>
      <c r="M39" s="563"/>
      <c r="N39" s="563"/>
      <c r="O39" s="563"/>
      <c r="P39" s="563"/>
      <c r="Q39" s="563"/>
      <c r="R39" s="563"/>
      <c r="S39" s="563"/>
      <c r="T39" s="563"/>
      <c r="U39" s="563"/>
      <c r="V39" s="563"/>
      <c r="W39" s="563"/>
      <c r="X39" s="563"/>
      <c r="Y39" s="563"/>
      <c r="Z39" s="563"/>
      <c r="AA39" s="544"/>
      <c r="AB39" s="544"/>
      <c r="AC39" s="544"/>
    </row>
    <row r="40" spans="1:68" ht="14.25" customHeight="1" x14ac:dyDescent="0.25">
      <c r="A40" s="562" t="s">
        <v>102</v>
      </c>
      <c r="B40" s="563"/>
      <c r="C40" s="563"/>
      <c r="D40" s="563"/>
      <c r="E40" s="563"/>
      <c r="F40" s="563"/>
      <c r="G40" s="563"/>
      <c r="H40" s="563"/>
      <c r="I40" s="563"/>
      <c r="J40" s="563"/>
      <c r="K40" s="563"/>
      <c r="L40" s="563"/>
      <c r="M40" s="563"/>
      <c r="N40" s="563"/>
      <c r="O40" s="563"/>
      <c r="P40" s="563"/>
      <c r="Q40" s="563"/>
      <c r="R40" s="563"/>
      <c r="S40" s="563"/>
      <c r="T40" s="563"/>
      <c r="U40" s="563"/>
      <c r="V40" s="563"/>
      <c r="W40" s="563"/>
      <c r="X40" s="563"/>
      <c r="Y40" s="563"/>
      <c r="Z40" s="563"/>
      <c r="AA40" s="545"/>
      <c r="AB40" s="545"/>
      <c r="AC40" s="54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0">
        <v>4607091385670</v>
      </c>
      <c r="E41" s="561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4"/>
      <c r="R41" s="554"/>
      <c r="S41" s="554"/>
      <c r="T41" s="555"/>
      <c r="U41" s="34"/>
      <c r="V41" s="34"/>
      <c r="W41" s="35" t="s">
        <v>68</v>
      </c>
      <c r="X41" s="549">
        <v>0</v>
      </c>
      <c r="Y41" s="55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60">
        <v>4607091385687</v>
      </c>
      <c r="E42" s="561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3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4"/>
      <c r="R42" s="554"/>
      <c r="S42" s="554"/>
      <c r="T42" s="555"/>
      <c r="U42" s="34"/>
      <c r="V42" s="34"/>
      <c r="W42" s="35" t="s">
        <v>68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60">
        <v>4680115882539</v>
      </c>
      <c r="E43" s="561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70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4"/>
      <c r="R43" s="554"/>
      <c r="S43" s="554"/>
      <c r="T43" s="555"/>
      <c r="U43" s="34"/>
      <c r="V43" s="34"/>
      <c r="W43" s="35" t="s">
        <v>68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5"/>
      <c r="B44" s="563"/>
      <c r="C44" s="563"/>
      <c r="D44" s="563"/>
      <c r="E44" s="563"/>
      <c r="F44" s="563"/>
      <c r="G44" s="563"/>
      <c r="H44" s="563"/>
      <c r="I44" s="563"/>
      <c r="J44" s="563"/>
      <c r="K44" s="563"/>
      <c r="L44" s="563"/>
      <c r="M44" s="563"/>
      <c r="N44" s="563"/>
      <c r="O44" s="576"/>
      <c r="P44" s="566" t="s">
        <v>70</v>
      </c>
      <c r="Q44" s="567"/>
      <c r="R44" s="567"/>
      <c r="S44" s="567"/>
      <c r="T44" s="567"/>
      <c r="U44" s="567"/>
      <c r="V44" s="568"/>
      <c r="W44" s="37" t="s">
        <v>71</v>
      </c>
      <c r="X44" s="551">
        <f>IFERROR(X41/H41,"0")+IFERROR(X42/H42,"0")+IFERROR(X43/H43,"0")</f>
        <v>0</v>
      </c>
      <c r="Y44" s="551">
        <f>IFERROR(Y41/H41,"0")+IFERROR(Y42/H42,"0")+IFERROR(Y43/H43,"0")</f>
        <v>0</v>
      </c>
      <c r="Z44" s="551">
        <f>IFERROR(IF(Z41="",0,Z41),"0")+IFERROR(IF(Z42="",0,Z42),"0")+IFERROR(IF(Z43="",0,Z43),"0")</f>
        <v>0</v>
      </c>
      <c r="AA44" s="552"/>
      <c r="AB44" s="552"/>
      <c r="AC44" s="552"/>
    </row>
    <row r="45" spans="1:68" x14ac:dyDescent="0.2">
      <c r="A45" s="563"/>
      <c r="B45" s="563"/>
      <c r="C45" s="563"/>
      <c r="D45" s="563"/>
      <c r="E45" s="563"/>
      <c r="F45" s="563"/>
      <c r="G45" s="563"/>
      <c r="H45" s="563"/>
      <c r="I45" s="563"/>
      <c r="J45" s="563"/>
      <c r="K45" s="563"/>
      <c r="L45" s="563"/>
      <c r="M45" s="563"/>
      <c r="N45" s="563"/>
      <c r="O45" s="576"/>
      <c r="P45" s="566" t="s">
        <v>70</v>
      </c>
      <c r="Q45" s="567"/>
      <c r="R45" s="567"/>
      <c r="S45" s="567"/>
      <c r="T45" s="567"/>
      <c r="U45" s="567"/>
      <c r="V45" s="568"/>
      <c r="W45" s="37" t="s">
        <v>68</v>
      </c>
      <c r="X45" s="551">
        <f>IFERROR(SUM(X41:X43),"0")</f>
        <v>0</v>
      </c>
      <c r="Y45" s="551">
        <f>IFERROR(SUM(Y41:Y43),"0")</f>
        <v>0</v>
      </c>
      <c r="Z45" s="37"/>
      <c r="AA45" s="552"/>
      <c r="AB45" s="552"/>
      <c r="AC45" s="552"/>
    </row>
    <row r="46" spans="1:68" ht="14.25" customHeight="1" x14ac:dyDescent="0.25">
      <c r="A46" s="562" t="s">
        <v>72</v>
      </c>
      <c r="B46" s="563"/>
      <c r="C46" s="563"/>
      <c r="D46" s="563"/>
      <c r="E46" s="563"/>
      <c r="F46" s="563"/>
      <c r="G46" s="563"/>
      <c r="H46" s="563"/>
      <c r="I46" s="563"/>
      <c r="J46" s="563"/>
      <c r="K46" s="563"/>
      <c r="L46" s="563"/>
      <c r="M46" s="563"/>
      <c r="N46" s="563"/>
      <c r="O46" s="563"/>
      <c r="P46" s="563"/>
      <c r="Q46" s="563"/>
      <c r="R46" s="563"/>
      <c r="S46" s="563"/>
      <c r="T46" s="563"/>
      <c r="U46" s="563"/>
      <c r="V46" s="563"/>
      <c r="W46" s="563"/>
      <c r="X46" s="563"/>
      <c r="Y46" s="563"/>
      <c r="Z46" s="563"/>
      <c r="AA46" s="545"/>
      <c r="AB46" s="545"/>
      <c r="AC46" s="545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60">
        <v>4680115884915</v>
      </c>
      <c r="E47" s="561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4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4"/>
      <c r="R47" s="554"/>
      <c r="S47" s="554"/>
      <c r="T47" s="555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75"/>
      <c r="B48" s="563"/>
      <c r="C48" s="563"/>
      <c r="D48" s="563"/>
      <c r="E48" s="563"/>
      <c r="F48" s="563"/>
      <c r="G48" s="563"/>
      <c r="H48" s="563"/>
      <c r="I48" s="563"/>
      <c r="J48" s="563"/>
      <c r="K48" s="563"/>
      <c r="L48" s="563"/>
      <c r="M48" s="563"/>
      <c r="N48" s="563"/>
      <c r="O48" s="576"/>
      <c r="P48" s="566" t="s">
        <v>70</v>
      </c>
      <c r="Q48" s="567"/>
      <c r="R48" s="567"/>
      <c r="S48" s="567"/>
      <c r="T48" s="567"/>
      <c r="U48" s="567"/>
      <c r="V48" s="568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x14ac:dyDescent="0.2">
      <c r="A49" s="563"/>
      <c r="B49" s="563"/>
      <c r="C49" s="563"/>
      <c r="D49" s="563"/>
      <c r="E49" s="563"/>
      <c r="F49" s="563"/>
      <c r="G49" s="563"/>
      <c r="H49" s="563"/>
      <c r="I49" s="563"/>
      <c r="J49" s="563"/>
      <c r="K49" s="563"/>
      <c r="L49" s="563"/>
      <c r="M49" s="563"/>
      <c r="N49" s="563"/>
      <c r="O49" s="576"/>
      <c r="P49" s="566" t="s">
        <v>70</v>
      </c>
      <c r="Q49" s="567"/>
      <c r="R49" s="567"/>
      <c r="S49" s="567"/>
      <c r="T49" s="567"/>
      <c r="U49" s="567"/>
      <c r="V49" s="568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customHeight="1" x14ac:dyDescent="0.25">
      <c r="A50" s="577" t="s">
        <v>116</v>
      </c>
      <c r="B50" s="563"/>
      <c r="C50" s="563"/>
      <c r="D50" s="563"/>
      <c r="E50" s="563"/>
      <c r="F50" s="563"/>
      <c r="G50" s="563"/>
      <c r="H50" s="563"/>
      <c r="I50" s="563"/>
      <c r="J50" s="563"/>
      <c r="K50" s="563"/>
      <c r="L50" s="563"/>
      <c r="M50" s="563"/>
      <c r="N50" s="563"/>
      <c r="O50" s="563"/>
      <c r="P50" s="563"/>
      <c r="Q50" s="563"/>
      <c r="R50" s="563"/>
      <c r="S50" s="563"/>
      <c r="T50" s="563"/>
      <c r="U50" s="563"/>
      <c r="V50" s="563"/>
      <c r="W50" s="563"/>
      <c r="X50" s="563"/>
      <c r="Y50" s="563"/>
      <c r="Z50" s="563"/>
      <c r="AA50" s="544"/>
      <c r="AB50" s="544"/>
      <c r="AC50" s="544"/>
    </row>
    <row r="51" spans="1:68" ht="14.25" customHeight="1" x14ac:dyDescent="0.25">
      <c r="A51" s="562" t="s">
        <v>102</v>
      </c>
      <c r="B51" s="563"/>
      <c r="C51" s="563"/>
      <c r="D51" s="563"/>
      <c r="E51" s="563"/>
      <c r="F51" s="563"/>
      <c r="G51" s="563"/>
      <c r="H51" s="563"/>
      <c r="I51" s="563"/>
      <c r="J51" s="563"/>
      <c r="K51" s="563"/>
      <c r="L51" s="563"/>
      <c r="M51" s="563"/>
      <c r="N51" s="563"/>
      <c r="O51" s="563"/>
      <c r="P51" s="563"/>
      <c r="Q51" s="563"/>
      <c r="R51" s="563"/>
      <c r="S51" s="563"/>
      <c r="T51" s="563"/>
      <c r="U51" s="563"/>
      <c r="V51" s="563"/>
      <c r="W51" s="563"/>
      <c r="X51" s="563"/>
      <c r="Y51" s="563"/>
      <c r="Z51" s="563"/>
      <c r="AA51" s="545"/>
      <c r="AB51" s="545"/>
      <c r="AC51" s="545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60">
        <v>4680115885882</v>
      </c>
      <c r="E52" s="561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4"/>
      <c r="R52" s="554"/>
      <c r="S52" s="554"/>
      <c r="T52" s="555"/>
      <c r="U52" s="34"/>
      <c r="V52" s="34"/>
      <c r="W52" s="35" t="s">
        <v>68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0">
        <v>4680115881426</v>
      </c>
      <c r="E53" s="561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8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4"/>
      <c r="R53" s="554"/>
      <c r="S53" s="554"/>
      <c r="T53" s="555"/>
      <c r="U53" s="34"/>
      <c r="V53" s="34"/>
      <c r="W53" s="35" t="s">
        <v>68</v>
      </c>
      <c r="X53" s="549">
        <v>0</v>
      </c>
      <c r="Y53" s="55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60">
        <v>4680115880283</v>
      </c>
      <c r="E54" s="561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4"/>
      <c r="R54" s="554"/>
      <c r="S54" s="554"/>
      <c r="T54" s="555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60">
        <v>4680115881525</v>
      </c>
      <c r="E55" s="561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4"/>
      <c r="R55" s="554"/>
      <c r="S55" s="554"/>
      <c r="T55" s="555"/>
      <c r="U55" s="34"/>
      <c r="V55" s="34"/>
      <c r="W55" s="35" t="s">
        <v>68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60">
        <v>4680115885899</v>
      </c>
      <c r="E56" s="561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59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4"/>
      <c r="R56" s="554"/>
      <c r="S56" s="554"/>
      <c r="T56" s="555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60">
        <v>4680115881419</v>
      </c>
      <c r="E57" s="561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4"/>
      <c r="R57" s="554"/>
      <c r="S57" s="554"/>
      <c r="T57" s="555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75"/>
      <c r="B58" s="563"/>
      <c r="C58" s="563"/>
      <c r="D58" s="563"/>
      <c r="E58" s="563"/>
      <c r="F58" s="563"/>
      <c r="G58" s="563"/>
      <c r="H58" s="563"/>
      <c r="I58" s="563"/>
      <c r="J58" s="563"/>
      <c r="K58" s="563"/>
      <c r="L58" s="563"/>
      <c r="M58" s="563"/>
      <c r="N58" s="563"/>
      <c r="O58" s="576"/>
      <c r="P58" s="566" t="s">
        <v>70</v>
      </c>
      <c r="Q58" s="567"/>
      <c r="R58" s="567"/>
      <c r="S58" s="567"/>
      <c r="T58" s="567"/>
      <c r="U58" s="567"/>
      <c r="V58" s="568"/>
      <c r="W58" s="37" t="s">
        <v>71</v>
      </c>
      <c r="X58" s="551">
        <f>IFERROR(X52/H52,"0")+IFERROR(X53/H53,"0")+IFERROR(X54/H54,"0")+IFERROR(X55/H55,"0")+IFERROR(X56/H56,"0")+IFERROR(X57/H57,"0")</f>
        <v>0</v>
      </c>
      <c r="Y58" s="551">
        <f>IFERROR(Y52/H52,"0")+IFERROR(Y53/H53,"0")+IFERROR(Y54/H54,"0")+IFERROR(Y55/H55,"0")+IFERROR(Y56/H56,"0")+IFERROR(Y57/H57,"0")</f>
        <v>0</v>
      </c>
      <c r="Z58" s="551">
        <f>IFERROR(IF(Z52="",0,Z52),"0")+IFERROR(IF(Z53="",0,Z53),"0")+IFERROR(IF(Z54="",0,Z54),"0")+IFERROR(IF(Z55="",0,Z55),"0")+IFERROR(IF(Z56="",0,Z56),"0")+IFERROR(IF(Z57="",0,Z57),"0")</f>
        <v>0</v>
      </c>
      <c r="AA58" s="552"/>
      <c r="AB58" s="552"/>
      <c r="AC58" s="552"/>
    </row>
    <row r="59" spans="1:68" x14ac:dyDescent="0.2">
      <c r="A59" s="563"/>
      <c r="B59" s="563"/>
      <c r="C59" s="563"/>
      <c r="D59" s="563"/>
      <c r="E59" s="563"/>
      <c r="F59" s="563"/>
      <c r="G59" s="563"/>
      <c r="H59" s="563"/>
      <c r="I59" s="563"/>
      <c r="J59" s="563"/>
      <c r="K59" s="563"/>
      <c r="L59" s="563"/>
      <c r="M59" s="563"/>
      <c r="N59" s="563"/>
      <c r="O59" s="576"/>
      <c r="P59" s="566" t="s">
        <v>70</v>
      </c>
      <c r="Q59" s="567"/>
      <c r="R59" s="567"/>
      <c r="S59" s="567"/>
      <c r="T59" s="567"/>
      <c r="U59" s="567"/>
      <c r="V59" s="568"/>
      <c r="W59" s="37" t="s">
        <v>68</v>
      </c>
      <c r="X59" s="551">
        <f>IFERROR(SUM(X52:X57),"0")</f>
        <v>0</v>
      </c>
      <c r="Y59" s="551">
        <f>IFERROR(SUM(Y52:Y57),"0")</f>
        <v>0</v>
      </c>
      <c r="Z59" s="37"/>
      <c r="AA59" s="552"/>
      <c r="AB59" s="552"/>
      <c r="AC59" s="552"/>
    </row>
    <row r="60" spans="1:68" ht="14.25" customHeight="1" x14ac:dyDescent="0.25">
      <c r="A60" s="562" t="s">
        <v>134</v>
      </c>
      <c r="B60" s="563"/>
      <c r="C60" s="563"/>
      <c r="D60" s="563"/>
      <c r="E60" s="563"/>
      <c r="F60" s="563"/>
      <c r="G60" s="563"/>
      <c r="H60" s="563"/>
      <c r="I60" s="563"/>
      <c r="J60" s="563"/>
      <c r="K60" s="563"/>
      <c r="L60" s="563"/>
      <c r="M60" s="563"/>
      <c r="N60" s="563"/>
      <c r="O60" s="563"/>
      <c r="P60" s="563"/>
      <c r="Q60" s="563"/>
      <c r="R60" s="563"/>
      <c r="S60" s="563"/>
      <c r="T60" s="563"/>
      <c r="U60" s="563"/>
      <c r="V60" s="563"/>
      <c r="W60" s="563"/>
      <c r="X60" s="563"/>
      <c r="Y60" s="563"/>
      <c r="Z60" s="563"/>
      <c r="AA60" s="545"/>
      <c r="AB60" s="545"/>
      <c r="AC60" s="54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0">
        <v>4680115881440</v>
      </c>
      <c r="E61" s="561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4"/>
      <c r="R61" s="554"/>
      <c r="S61" s="554"/>
      <c r="T61" s="555"/>
      <c r="U61" s="34"/>
      <c r="V61" s="34"/>
      <c r="W61" s="35" t="s">
        <v>68</v>
      </c>
      <c r="X61" s="549">
        <v>0</v>
      </c>
      <c r="Y61" s="550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60">
        <v>4680115882751</v>
      </c>
      <c r="E62" s="561"/>
      <c r="F62" s="548">
        <v>0.45</v>
      </c>
      <c r="G62" s="32">
        <v>10</v>
      </c>
      <c r="H62" s="548">
        <v>4.5</v>
      </c>
      <c r="I62" s="54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2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54"/>
      <c r="R62" s="554"/>
      <c r="S62" s="554"/>
      <c r="T62" s="555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60">
        <v>4680115885950</v>
      </c>
      <c r="E63" s="561"/>
      <c r="F63" s="548">
        <v>0.37</v>
      </c>
      <c r="G63" s="32">
        <v>6</v>
      </c>
      <c r="H63" s="548">
        <v>2.2200000000000002</v>
      </c>
      <c r="I63" s="548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5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54"/>
      <c r="R63" s="554"/>
      <c r="S63" s="554"/>
      <c r="T63" s="555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60">
        <v>4680115881433</v>
      </c>
      <c r="E64" s="561"/>
      <c r="F64" s="548">
        <v>0.45</v>
      </c>
      <c r="G64" s="32">
        <v>6</v>
      </c>
      <c r="H64" s="548">
        <v>2.7</v>
      </c>
      <c r="I64" s="548">
        <v>2.88</v>
      </c>
      <c r="J64" s="32">
        <v>182</v>
      </c>
      <c r="K64" s="32" t="s">
        <v>75</v>
      </c>
      <c r="L64" s="32"/>
      <c r="M64" s="33" t="s">
        <v>106</v>
      </c>
      <c r="N64" s="33"/>
      <c r="O64" s="32">
        <v>50</v>
      </c>
      <c r="P64" s="83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54"/>
      <c r="R64" s="554"/>
      <c r="S64" s="554"/>
      <c r="T64" s="555"/>
      <c r="U64" s="34"/>
      <c r="V64" s="34"/>
      <c r="W64" s="35" t="s">
        <v>68</v>
      </c>
      <c r="X64" s="549">
        <v>0</v>
      </c>
      <c r="Y64" s="55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75"/>
      <c r="B65" s="563"/>
      <c r="C65" s="563"/>
      <c r="D65" s="563"/>
      <c r="E65" s="563"/>
      <c r="F65" s="563"/>
      <c r="G65" s="563"/>
      <c r="H65" s="563"/>
      <c r="I65" s="563"/>
      <c r="J65" s="563"/>
      <c r="K65" s="563"/>
      <c r="L65" s="563"/>
      <c r="M65" s="563"/>
      <c r="N65" s="563"/>
      <c r="O65" s="576"/>
      <c r="P65" s="566" t="s">
        <v>70</v>
      </c>
      <c r="Q65" s="567"/>
      <c r="R65" s="567"/>
      <c r="S65" s="567"/>
      <c r="T65" s="567"/>
      <c r="U65" s="567"/>
      <c r="V65" s="568"/>
      <c r="W65" s="37" t="s">
        <v>71</v>
      </c>
      <c r="X65" s="551">
        <f>IFERROR(X61/H61,"0")+IFERROR(X62/H62,"0")+IFERROR(X63/H63,"0")+IFERROR(X64/H64,"0")</f>
        <v>0</v>
      </c>
      <c r="Y65" s="551">
        <f>IFERROR(Y61/H61,"0")+IFERROR(Y62/H62,"0")+IFERROR(Y63/H63,"0")+IFERROR(Y64/H64,"0")</f>
        <v>0</v>
      </c>
      <c r="Z65" s="551">
        <f>IFERROR(IF(Z61="",0,Z61),"0")+IFERROR(IF(Z62="",0,Z62),"0")+IFERROR(IF(Z63="",0,Z63),"0")+IFERROR(IF(Z64="",0,Z64),"0")</f>
        <v>0</v>
      </c>
      <c r="AA65" s="552"/>
      <c r="AB65" s="552"/>
      <c r="AC65" s="552"/>
    </row>
    <row r="66" spans="1:68" x14ac:dyDescent="0.2">
      <c r="A66" s="563"/>
      <c r="B66" s="563"/>
      <c r="C66" s="563"/>
      <c r="D66" s="563"/>
      <c r="E66" s="563"/>
      <c r="F66" s="563"/>
      <c r="G66" s="563"/>
      <c r="H66" s="563"/>
      <c r="I66" s="563"/>
      <c r="J66" s="563"/>
      <c r="K66" s="563"/>
      <c r="L66" s="563"/>
      <c r="M66" s="563"/>
      <c r="N66" s="563"/>
      <c r="O66" s="576"/>
      <c r="P66" s="566" t="s">
        <v>70</v>
      </c>
      <c r="Q66" s="567"/>
      <c r="R66" s="567"/>
      <c r="S66" s="567"/>
      <c r="T66" s="567"/>
      <c r="U66" s="567"/>
      <c r="V66" s="568"/>
      <c r="W66" s="37" t="s">
        <v>68</v>
      </c>
      <c r="X66" s="551">
        <f>IFERROR(SUM(X61:X64),"0")</f>
        <v>0</v>
      </c>
      <c r="Y66" s="551">
        <f>IFERROR(SUM(Y61:Y64),"0")</f>
        <v>0</v>
      </c>
      <c r="Z66" s="37"/>
      <c r="AA66" s="552"/>
      <c r="AB66" s="552"/>
      <c r="AC66" s="552"/>
    </row>
    <row r="67" spans="1:68" ht="14.25" customHeight="1" x14ac:dyDescent="0.25">
      <c r="A67" s="562" t="s">
        <v>63</v>
      </c>
      <c r="B67" s="563"/>
      <c r="C67" s="563"/>
      <c r="D67" s="563"/>
      <c r="E67" s="563"/>
      <c r="F67" s="563"/>
      <c r="G67" s="563"/>
      <c r="H67" s="563"/>
      <c r="I67" s="563"/>
      <c r="J67" s="563"/>
      <c r="K67" s="563"/>
      <c r="L67" s="563"/>
      <c r="M67" s="563"/>
      <c r="N67" s="563"/>
      <c r="O67" s="563"/>
      <c r="P67" s="563"/>
      <c r="Q67" s="563"/>
      <c r="R67" s="563"/>
      <c r="S67" s="563"/>
      <c r="T67" s="563"/>
      <c r="U67" s="563"/>
      <c r="V67" s="563"/>
      <c r="W67" s="563"/>
      <c r="X67" s="563"/>
      <c r="Y67" s="563"/>
      <c r="Z67" s="563"/>
      <c r="AA67" s="545"/>
      <c r="AB67" s="545"/>
      <c r="AC67" s="545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60">
        <v>4680115885073</v>
      </c>
      <c r="E68" s="561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54"/>
      <c r="R68" s="554"/>
      <c r="S68" s="554"/>
      <c r="T68" s="555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60">
        <v>4680115885059</v>
      </c>
      <c r="E69" s="561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54"/>
      <c r="R69" s="554"/>
      <c r="S69" s="554"/>
      <c r="T69" s="555"/>
      <c r="U69" s="34"/>
      <c r="V69" s="34"/>
      <c r="W69" s="35" t="s">
        <v>68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60">
        <v>4680115885097</v>
      </c>
      <c r="E70" s="561"/>
      <c r="F70" s="548">
        <v>0.3</v>
      </c>
      <c r="G70" s="32">
        <v>6</v>
      </c>
      <c r="H70" s="548">
        <v>1.8</v>
      </c>
      <c r="I70" s="548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5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54"/>
      <c r="R70" s="554"/>
      <c r="S70" s="554"/>
      <c r="T70" s="555"/>
      <c r="U70" s="34"/>
      <c r="V70" s="34"/>
      <c r="W70" s="35" t="s">
        <v>68</v>
      </c>
      <c r="X70" s="549">
        <v>0</v>
      </c>
      <c r="Y70" s="55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75"/>
      <c r="B71" s="563"/>
      <c r="C71" s="563"/>
      <c r="D71" s="563"/>
      <c r="E71" s="563"/>
      <c r="F71" s="563"/>
      <c r="G71" s="563"/>
      <c r="H71" s="563"/>
      <c r="I71" s="563"/>
      <c r="J71" s="563"/>
      <c r="K71" s="563"/>
      <c r="L71" s="563"/>
      <c r="M71" s="563"/>
      <c r="N71" s="563"/>
      <c r="O71" s="576"/>
      <c r="P71" s="566" t="s">
        <v>70</v>
      </c>
      <c r="Q71" s="567"/>
      <c r="R71" s="567"/>
      <c r="S71" s="567"/>
      <c r="T71" s="567"/>
      <c r="U71" s="567"/>
      <c r="V71" s="568"/>
      <c r="W71" s="37" t="s">
        <v>71</v>
      </c>
      <c r="X71" s="551">
        <f>IFERROR(X68/H68,"0")+IFERROR(X69/H69,"0")+IFERROR(X70/H70,"0")</f>
        <v>0</v>
      </c>
      <c r="Y71" s="551">
        <f>IFERROR(Y68/H68,"0")+IFERROR(Y69/H69,"0")+IFERROR(Y70/H70,"0")</f>
        <v>0</v>
      </c>
      <c r="Z71" s="551">
        <f>IFERROR(IF(Z68="",0,Z68),"0")+IFERROR(IF(Z69="",0,Z69),"0")+IFERROR(IF(Z70="",0,Z70),"0")</f>
        <v>0</v>
      </c>
      <c r="AA71" s="552"/>
      <c r="AB71" s="552"/>
      <c r="AC71" s="552"/>
    </row>
    <row r="72" spans="1:68" x14ac:dyDescent="0.2">
      <c r="A72" s="563"/>
      <c r="B72" s="563"/>
      <c r="C72" s="563"/>
      <c r="D72" s="563"/>
      <c r="E72" s="563"/>
      <c r="F72" s="563"/>
      <c r="G72" s="563"/>
      <c r="H72" s="563"/>
      <c r="I72" s="563"/>
      <c r="J72" s="563"/>
      <c r="K72" s="563"/>
      <c r="L72" s="563"/>
      <c r="M72" s="563"/>
      <c r="N72" s="563"/>
      <c r="O72" s="576"/>
      <c r="P72" s="566" t="s">
        <v>70</v>
      </c>
      <c r="Q72" s="567"/>
      <c r="R72" s="567"/>
      <c r="S72" s="567"/>
      <c r="T72" s="567"/>
      <c r="U72" s="567"/>
      <c r="V72" s="568"/>
      <c r="W72" s="37" t="s">
        <v>68</v>
      </c>
      <c r="X72" s="551">
        <f>IFERROR(SUM(X68:X70),"0")</f>
        <v>0</v>
      </c>
      <c r="Y72" s="551">
        <f>IFERROR(SUM(Y68:Y70),"0")</f>
        <v>0</v>
      </c>
      <c r="Z72" s="37"/>
      <c r="AA72" s="552"/>
      <c r="AB72" s="552"/>
      <c r="AC72" s="552"/>
    </row>
    <row r="73" spans="1:68" ht="14.25" customHeight="1" x14ac:dyDescent="0.25">
      <c r="A73" s="562" t="s">
        <v>72</v>
      </c>
      <c r="B73" s="563"/>
      <c r="C73" s="563"/>
      <c r="D73" s="563"/>
      <c r="E73" s="563"/>
      <c r="F73" s="563"/>
      <c r="G73" s="563"/>
      <c r="H73" s="563"/>
      <c r="I73" s="563"/>
      <c r="J73" s="563"/>
      <c r="K73" s="563"/>
      <c r="L73" s="563"/>
      <c r="M73" s="563"/>
      <c r="N73" s="563"/>
      <c r="O73" s="563"/>
      <c r="P73" s="563"/>
      <c r="Q73" s="563"/>
      <c r="R73" s="563"/>
      <c r="S73" s="563"/>
      <c r="T73" s="563"/>
      <c r="U73" s="563"/>
      <c r="V73" s="563"/>
      <c r="W73" s="563"/>
      <c r="X73" s="563"/>
      <c r="Y73" s="563"/>
      <c r="Z73" s="563"/>
      <c r="AA73" s="545"/>
      <c r="AB73" s="545"/>
      <c r="AC73" s="545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60">
        <v>4680115881891</v>
      </c>
      <c r="E74" s="561"/>
      <c r="F74" s="548">
        <v>1.4</v>
      </c>
      <c r="G74" s="32">
        <v>6</v>
      </c>
      <c r="H74" s="548">
        <v>8.4</v>
      </c>
      <c r="I74" s="548">
        <v>8.9190000000000005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40</v>
      </c>
      <c r="P74" s="70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54"/>
      <c r="R74" s="554"/>
      <c r="S74" s="554"/>
      <c r="T74" s="555"/>
      <c r="U74" s="34"/>
      <c r="V74" s="34"/>
      <c r="W74" s="35" t="s">
        <v>68</v>
      </c>
      <c r="X74" s="549">
        <v>0</v>
      </c>
      <c r="Y74" s="55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60">
        <v>4680115885769</v>
      </c>
      <c r="E75" s="561"/>
      <c r="F75" s="548">
        <v>1.4</v>
      </c>
      <c r="G75" s="32">
        <v>6</v>
      </c>
      <c r="H75" s="548">
        <v>8.4</v>
      </c>
      <c r="I75" s="548">
        <v>8.8350000000000009</v>
      </c>
      <c r="J75" s="32">
        <v>64</v>
      </c>
      <c r="K75" s="32" t="s">
        <v>105</v>
      </c>
      <c r="L75" s="32"/>
      <c r="M75" s="33" t="s">
        <v>76</v>
      </c>
      <c r="N75" s="33"/>
      <c r="O75" s="32">
        <v>45</v>
      </c>
      <c r="P75" s="8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54"/>
      <c r="R75" s="554"/>
      <c r="S75" s="554"/>
      <c r="T75" s="555"/>
      <c r="U75" s="34"/>
      <c r="V75" s="34"/>
      <c r="W75" s="35" t="s">
        <v>68</v>
      </c>
      <c r="X75" s="549">
        <v>0</v>
      </c>
      <c r="Y75" s="55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60">
        <v>4680115884410</v>
      </c>
      <c r="E76" s="561"/>
      <c r="F76" s="548">
        <v>1.4</v>
      </c>
      <c r="G76" s="32">
        <v>6</v>
      </c>
      <c r="H76" s="548">
        <v>8.4</v>
      </c>
      <c r="I76" s="548">
        <v>8.907</v>
      </c>
      <c r="J76" s="32">
        <v>64</v>
      </c>
      <c r="K76" s="32" t="s">
        <v>105</v>
      </c>
      <c r="L76" s="32"/>
      <c r="M76" s="33" t="s">
        <v>76</v>
      </c>
      <c r="N76" s="33"/>
      <c r="O76" s="32">
        <v>40</v>
      </c>
      <c r="P76" s="71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54"/>
      <c r="R76" s="554"/>
      <c r="S76" s="554"/>
      <c r="T76" s="555"/>
      <c r="U76" s="34"/>
      <c r="V76" s="34"/>
      <c r="W76" s="35" t="s">
        <v>68</v>
      </c>
      <c r="X76" s="549">
        <v>0</v>
      </c>
      <c r="Y76" s="55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60">
        <v>4680115884311</v>
      </c>
      <c r="E77" s="561"/>
      <c r="F77" s="548">
        <v>0.3</v>
      </c>
      <c r="G77" s="32">
        <v>6</v>
      </c>
      <c r="H77" s="548">
        <v>1.8</v>
      </c>
      <c r="I77" s="548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3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54"/>
      <c r="R77" s="554"/>
      <c r="S77" s="554"/>
      <c r="T77" s="555"/>
      <c r="U77" s="34"/>
      <c r="V77" s="34"/>
      <c r="W77" s="35" t="s">
        <v>68</v>
      </c>
      <c r="X77" s="549">
        <v>0</v>
      </c>
      <c r="Y77" s="55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60">
        <v>4680115885929</v>
      </c>
      <c r="E78" s="561"/>
      <c r="F78" s="548">
        <v>0.42</v>
      </c>
      <c r="G78" s="32">
        <v>6</v>
      </c>
      <c r="H78" s="548">
        <v>2.52</v>
      </c>
      <c r="I78" s="548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66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54"/>
      <c r="R78" s="554"/>
      <c r="S78" s="554"/>
      <c r="T78" s="555"/>
      <c r="U78" s="34"/>
      <c r="V78" s="34"/>
      <c r="W78" s="35" t="s">
        <v>68</v>
      </c>
      <c r="X78" s="549">
        <v>0</v>
      </c>
      <c r="Y78" s="55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60">
        <v>4680115884403</v>
      </c>
      <c r="E79" s="561"/>
      <c r="F79" s="548">
        <v>0.3</v>
      </c>
      <c r="G79" s="32">
        <v>6</v>
      </c>
      <c r="H79" s="548">
        <v>1.8</v>
      </c>
      <c r="I79" s="548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55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54"/>
      <c r="R79" s="554"/>
      <c r="S79" s="554"/>
      <c r="T79" s="555"/>
      <c r="U79" s="34"/>
      <c r="V79" s="34"/>
      <c r="W79" s="35" t="s">
        <v>68</v>
      </c>
      <c r="X79" s="549">
        <v>0</v>
      </c>
      <c r="Y79" s="55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75"/>
      <c r="B80" s="563"/>
      <c r="C80" s="563"/>
      <c r="D80" s="563"/>
      <c r="E80" s="563"/>
      <c r="F80" s="563"/>
      <c r="G80" s="563"/>
      <c r="H80" s="563"/>
      <c r="I80" s="563"/>
      <c r="J80" s="563"/>
      <c r="K80" s="563"/>
      <c r="L80" s="563"/>
      <c r="M80" s="563"/>
      <c r="N80" s="563"/>
      <c r="O80" s="576"/>
      <c r="P80" s="566" t="s">
        <v>70</v>
      </c>
      <c r="Q80" s="567"/>
      <c r="R80" s="567"/>
      <c r="S80" s="567"/>
      <c r="T80" s="567"/>
      <c r="U80" s="567"/>
      <c r="V80" s="568"/>
      <c r="W80" s="37" t="s">
        <v>71</v>
      </c>
      <c r="X80" s="551">
        <f>IFERROR(X74/H74,"0")+IFERROR(X75/H75,"0")+IFERROR(X76/H76,"0")+IFERROR(X77/H77,"0")+IFERROR(X78/H78,"0")+IFERROR(X79/H79,"0")</f>
        <v>0</v>
      </c>
      <c r="Y80" s="551">
        <f>IFERROR(Y74/H74,"0")+IFERROR(Y75/H75,"0")+IFERROR(Y76/H76,"0")+IFERROR(Y77/H77,"0")+IFERROR(Y78/H78,"0")+IFERROR(Y79/H79,"0")</f>
        <v>0</v>
      </c>
      <c r="Z80" s="551">
        <f>IFERROR(IF(Z74="",0,Z74),"0")+IFERROR(IF(Z75="",0,Z75),"0")+IFERROR(IF(Z76="",0,Z76),"0")+IFERROR(IF(Z77="",0,Z77),"0")+IFERROR(IF(Z78="",0,Z78),"0")+IFERROR(IF(Z79="",0,Z79),"0")</f>
        <v>0</v>
      </c>
      <c r="AA80" s="552"/>
      <c r="AB80" s="552"/>
      <c r="AC80" s="552"/>
    </row>
    <row r="81" spans="1:68" x14ac:dyDescent="0.2">
      <c r="A81" s="563"/>
      <c r="B81" s="563"/>
      <c r="C81" s="563"/>
      <c r="D81" s="563"/>
      <c r="E81" s="563"/>
      <c r="F81" s="563"/>
      <c r="G81" s="563"/>
      <c r="H81" s="563"/>
      <c r="I81" s="563"/>
      <c r="J81" s="563"/>
      <c r="K81" s="563"/>
      <c r="L81" s="563"/>
      <c r="M81" s="563"/>
      <c r="N81" s="563"/>
      <c r="O81" s="576"/>
      <c r="P81" s="566" t="s">
        <v>70</v>
      </c>
      <c r="Q81" s="567"/>
      <c r="R81" s="567"/>
      <c r="S81" s="567"/>
      <c r="T81" s="567"/>
      <c r="U81" s="567"/>
      <c r="V81" s="568"/>
      <c r="W81" s="37" t="s">
        <v>68</v>
      </c>
      <c r="X81" s="551">
        <f>IFERROR(SUM(X74:X79),"0")</f>
        <v>0</v>
      </c>
      <c r="Y81" s="551">
        <f>IFERROR(SUM(Y74:Y79),"0")</f>
        <v>0</v>
      </c>
      <c r="Z81" s="37"/>
      <c r="AA81" s="552"/>
      <c r="AB81" s="552"/>
      <c r="AC81" s="552"/>
    </row>
    <row r="82" spans="1:68" ht="14.25" customHeight="1" x14ac:dyDescent="0.25">
      <c r="A82" s="562" t="s">
        <v>169</v>
      </c>
      <c r="B82" s="563"/>
      <c r="C82" s="563"/>
      <c r="D82" s="563"/>
      <c r="E82" s="563"/>
      <c r="F82" s="563"/>
      <c r="G82" s="563"/>
      <c r="H82" s="563"/>
      <c r="I82" s="563"/>
      <c r="J82" s="563"/>
      <c r="K82" s="563"/>
      <c r="L82" s="563"/>
      <c r="M82" s="563"/>
      <c r="N82" s="563"/>
      <c r="O82" s="563"/>
      <c r="P82" s="563"/>
      <c r="Q82" s="563"/>
      <c r="R82" s="563"/>
      <c r="S82" s="563"/>
      <c r="T82" s="563"/>
      <c r="U82" s="563"/>
      <c r="V82" s="563"/>
      <c r="W82" s="563"/>
      <c r="X82" s="563"/>
      <c r="Y82" s="563"/>
      <c r="Z82" s="563"/>
      <c r="AA82" s="545"/>
      <c r="AB82" s="545"/>
      <c r="AC82" s="545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60">
        <v>4680115881532</v>
      </c>
      <c r="E83" s="561"/>
      <c r="F83" s="548">
        <v>1.3</v>
      </c>
      <c r="G83" s="32">
        <v>6</v>
      </c>
      <c r="H83" s="548">
        <v>7.8</v>
      </c>
      <c r="I83" s="54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6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54"/>
      <c r="R83" s="554"/>
      <c r="S83" s="554"/>
      <c r="T83" s="555"/>
      <c r="U83" s="34"/>
      <c r="V83" s="34"/>
      <c r="W83" s="35" t="s">
        <v>68</v>
      </c>
      <c r="X83" s="549">
        <v>0</v>
      </c>
      <c r="Y83" s="55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60">
        <v>4680115881464</v>
      </c>
      <c r="E84" s="561"/>
      <c r="F84" s="548">
        <v>0.4</v>
      </c>
      <c r="G84" s="32">
        <v>6</v>
      </c>
      <c r="H84" s="548">
        <v>2.4</v>
      </c>
      <c r="I84" s="548">
        <v>2.61</v>
      </c>
      <c r="J84" s="32">
        <v>132</v>
      </c>
      <c r="K84" s="32" t="s">
        <v>110</v>
      </c>
      <c r="L84" s="32"/>
      <c r="M84" s="33" t="s">
        <v>76</v>
      </c>
      <c r="N84" s="33"/>
      <c r="O84" s="32">
        <v>30</v>
      </c>
      <c r="P84" s="7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54"/>
      <c r="R84" s="554"/>
      <c r="S84" s="554"/>
      <c r="T84" s="555"/>
      <c r="U84" s="34"/>
      <c r="V84" s="34"/>
      <c r="W84" s="35" t="s">
        <v>68</v>
      </c>
      <c r="X84" s="549">
        <v>0</v>
      </c>
      <c r="Y84" s="55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75"/>
      <c r="B85" s="563"/>
      <c r="C85" s="563"/>
      <c r="D85" s="563"/>
      <c r="E85" s="563"/>
      <c r="F85" s="563"/>
      <c r="G85" s="563"/>
      <c r="H85" s="563"/>
      <c r="I85" s="563"/>
      <c r="J85" s="563"/>
      <c r="K85" s="563"/>
      <c r="L85" s="563"/>
      <c r="M85" s="563"/>
      <c r="N85" s="563"/>
      <c r="O85" s="576"/>
      <c r="P85" s="566" t="s">
        <v>70</v>
      </c>
      <c r="Q85" s="567"/>
      <c r="R85" s="567"/>
      <c r="S85" s="567"/>
      <c r="T85" s="567"/>
      <c r="U85" s="567"/>
      <c r="V85" s="568"/>
      <c r="W85" s="37" t="s">
        <v>71</v>
      </c>
      <c r="X85" s="551">
        <f>IFERROR(X83/H83,"0")+IFERROR(X84/H84,"0")</f>
        <v>0</v>
      </c>
      <c r="Y85" s="551">
        <f>IFERROR(Y83/H83,"0")+IFERROR(Y84/H84,"0")</f>
        <v>0</v>
      </c>
      <c r="Z85" s="551">
        <f>IFERROR(IF(Z83="",0,Z83),"0")+IFERROR(IF(Z84="",0,Z84),"0")</f>
        <v>0</v>
      </c>
      <c r="AA85" s="552"/>
      <c r="AB85" s="552"/>
      <c r="AC85" s="552"/>
    </row>
    <row r="86" spans="1:68" x14ac:dyDescent="0.2">
      <c r="A86" s="563"/>
      <c r="B86" s="563"/>
      <c r="C86" s="563"/>
      <c r="D86" s="563"/>
      <c r="E86" s="563"/>
      <c r="F86" s="563"/>
      <c r="G86" s="563"/>
      <c r="H86" s="563"/>
      <c r="I86" s="563"/>
      <c r="J86" s="563"/>
      <c r="K86" s="563"/>
      <c r="L86" s="563"/>
      <c r="M86" s="563"/>
      <c r="N86" s="563"/>
      <c r="O86" s="576"/>
      <c r="P86" s="566" t="s">
        <v>70</v>
      </c>
      <c r="Q86" s="567"/>
      <c r="R86" s="567"/>
      <c r="S86" s="567"/>
      <c r="T86" s="567"/>
      <c r="U86" s="567"/>
      <c r="V86" s="568"/>
      <c r="W86" s="37" t="s">
        <v>68</v>
      </c>
      <c r="X86" s="551">
        <f>IFERROR(SUM(X83:X84),"0")</f>
        <v>0</v>
      </c>
      <c r="Y86" s="551">
        <f>IFERROR(SUM(Y83:Y84),"0")</f>
        <v>0</v>
      </c>
      <c r="Z86" s="37"/>
      <c r="AA86" s="552"/>
      <c r="AB86" s="552"/>
      <c r="AC86" s="552"/>
    </row>
    <row r="87" spans="1:68" ht="16.5" customHeight="1" x14ac:dyDescent="0.25">
      <c r="A87" s="577" t="s">
        <v>176</v>
      </c>
      <c r="B87" s="563"/>
      <c r="C87" s="563"/>
      <c r="D87" s="563"/>
      <c r="E87" s="563"/>
      <c r="F87" s="563"/>
      <c r="G87" s="563"/>
      <c r="H87" s="563"/>
      <c r="I87" s="563"/>
      <c r="J87" s="563"/>
      <c r="K87" s="563"/>
      <c r="L87" s="563"/>
      <c r="M87" s="563"/>
      <c r="N87" s="563"/>
      <c r="O87" s="563"/>
      <c r="P87" s="563"/>
      <c r="Q87" s="563"/>
      <c r="R87" s="563"/>
      <c r="S87" s="563"/>
      <c r="T87" s="563"/>
      <c r="U87" s="563"/>
      <c r="V87" s="563"/>
      <c r="W87" s="563"/>
      <c r="X87" s="563"/>
      <c r="Y87" s="563"/>
      <c r="Z87" s="563"/>
      <c r="AA87" s="544"/>
      <c r="AB87" s="544"/>
      <c r="AC87" s="544"/>
    </row>
    <row r="88" spans="1:68" ht="14.25" customHeight="1" x14ac:dyDescent="0.25">
      <c r="A88" s="562" t="s">
        <v>102</v>
      </c>
      <c r="B88" s="563"/>
      <c r="C88" s="563"/>
      <c r="D88" s="563"/>
      <c r="E88" s="563"/>
      <c r="F88" s="563"/>
      <c r="G88" s="563"/>
      <c r="H88" s="563"/>
      <c r="I88" s="563"/>
      <c r="J88" s="563"/>
      <c r="K88" s="563"/>
      <c r="L88" s="563"/>
      <c r="M88" s="563"/>
      <c r="N88" s="563"/>
      <c r="O88" s="563"/>
      <c r="P88" s="563"/>
      <c r="Q88" s="563"/>
      <c r="R88" s="563"/>
      <c r="S88" s="563"/>
      <c r="T88" s="563"/>
      <c r="U88" s="563"/>
      <c r="V88" s="563"/>
      <c r="W88" s="563"/>
      <c r="X88" s="563"/>
      <c r="Y88" s="563"/>
      <c r="Z88" s="563"/>
      <c r="AA88" s="545"/>
      <c r="AB88" s="545"/>
      <c r="AC88" s="545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60">
        <v>4680115881327</v>
      </c>
      <c r="E89" s="561"/>
      <c r="F89" s="548">
        <v>1.35</v>
      </c>
      <c r="G89" s="32">
        <v>8</v>
      </c>
      <c r="H89" s="548">
        <v>10.8</v>
      </c>
      <c r="I89" s="54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2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54"/>
      <c r="R89" s="554"/>
      <c r="S89" s="554"/>
      <c r="T89" s="555"/>
      <c r="U89" s="34"/>
      <c r="V89" s="34"/>
      <c r="W89" s="35" t="s">
        <v>68</v>
      </c>
      <c r="X89" s="549">
        <v>0</v>
      </c>
      <c r="Y89" s="550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180</v>
      </c>
      <c r="B90" s="54" t="s">
        <v>181</v>
      </c>
      <c r="C90" s="31">
        <v>4301011476</v>
      </c>
      <c r="D90" s="560">
        <v>4680115881518</v>
      </c>
      <c r="E90" s="561"/>
      <c r="F90" s="548">
        <v>0.4</v>
      </c>
      <c r="G90" s="32">
        <v>10</v>
      </c>
      <c r="H90" s="548">
        <v>4</v>
      </c>
      <c r="I90" s="548">
        <v>4.21</v>
      </c>
      <c r="J90" s="32">
        <v>132</v>
      </c>
      <c r="K90" s="32" t="s">
        <v>110</v>
      </c>
      <c r="L90" s="32"/>
      <c r="M90" s="33" t="s">
        <v>76</v>
      </c>
      <c r="N90" s="33"/>
      <c r="O90" s="32">
        <v>50</v>
      </c>
      <c r="P90" s="75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54"/>
      <c r="R90" s="554"/>
      <c r="S90" s="554"/>
      <c r="T90" s="555"/>
      <c r="U90" s="34"/>
      <c r="V90" s="34"/>
      <c r="W90" s="35" t="s">
        <v>68</v>
      </c>
      <c r="X90" s="549">
        <v>0</v>
      </c>
      <c r="Y90" s="55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60">
        <v>4680115881303</v>
      </c>
      <c r="E91" s="561"/>
      <c r="F91" s="548">
        <v>0.45</v>
      </c>
      <c r="G91" s="32">
        <v>10</v>
      </c>
      <c r="H91" s="548">
        <v>4.5</v>
      </c>
      <c r="I91" s="548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5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54"/>
      <c r="R91" s="554"/>
      <c r="S91" s="554"/>
      <c r="T91" s="555"/>
      <c r="U91" s="34"/>
      <c r="V91" s="34"/>
      <c r="W91" s="35" t="s">
        <v>68</v>
      </c>
      <c r="X91" s="549">
        <v>0</v>
      </c>
      <c r="Y91" s="55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75"/>
      <c r="B92" s="563"/>
      <c r="C92" s="563"/>
      <c r="D92" s="563"/>
      <c r="E92" s="563"/>
      <c r="F92" s="563"/>
      <c r="G92" s="563"/>
      <c r="H92" s="563"/>
      <c r="I92" s="563"/>
      <c r="J92" s="563"/>
      <c r="K92" s="563"/>
      <c r="L92" s="563"/>
      <c r="M92" s="563"/>
      <c r="N92" s="563"/>
      <c r="O92" s="576"/>
      <c r="P92" s="566" t="s">
        <v>70</v>
      </c>
      <c r="Q92" s="567"/>
      <c r="R92" s="567"/>
      <c r="S92" s="567"/>
      <c r="T92" s="567"/>
      <c r="U92" s="567"/>
      <c r="V92" s="568"/>
      <c r="W92" s="37" t="s">
        <v>71</v>
      </c>
      <c r="X92" s="551">
        <f>IFERROR(X89/H89,"0")+IFERROR(X90/H90,"0")+IFERROR(X91/H91,"0")</f>
        <v>0</v>
      </c>
      <c r="Y92" s="551">
        <f>IFERROR(Y89/H89,"0")+IFERROR(Y90/H90,"0")+IFERROR(Y91/H91,"0")</f>
        <v>0</v>
      </c>
      <c r="Z92" s="551">
        <f>IFERROR(IF(Z89="",0,Z89),"0")+IFERROR(IF(Z90="",0,Z90),"0")+IFERROR(IF(Z91="",0,Z91),"0")</f>
        <v>0</v>
      </c>
      <c r="AA92" s="552"/>
      <c r="AB92" s="552"/>
      <c r="AC92" s="552"/>
    </row>
    <row r="93" spans="1:68" x14ac:dyDescent="0.2">
      <c r="A93" s="563"/>
      <c r="B93" s="563"/>
      <c r="C93" s="563"/>
      <c r="D93" s="563"/>
      <c r="E93" s="563"/>
      <c r="F93" s="563"/>
      <c r="G93" s="563"/>
      <c r="H93" s="563"/>
      <c r="I93" s="563"/>
      <c r="J93" s="563"/>
      <c r="K93" s="563"/>
      <c r="L93" s="563"/>
      <c r="M93" s="563"/>
      <c r="N93" s="563"/>
      <c r="O93" s="576"/>
      <c r="P93" s="566" t="s">
        <v>70</v>
      </c>
      <c r="Q93" s="567"/>
      <c r="R93" s="567"/>
      <c r="S93" s="567"/>
      <c r="T93" s="567"/>
      <c r="U93" s="567"/>
      <c r="V93" s="568"/>
      <c r="W93" s="37" t="s">
        <v>68</v>
      </c>
      <c r="X93" s="551">
        <f>IFERROR(SUM(X89:X91),"0")</f>
        <v>0</v>
      </c>
      <c r="Y93" s="551">
        <f>IFERROR(SUM(Y89:Y91),"0")</f>
        <v>0</v>
      </c>
      <c r="Z93" s="37"/>
      <c r="AA93" s="552"/>
      <c r="AB93" s="552"/>
      <c r="AC93" s="552"/>
    </row>
    <row r="94" spans="1:68" ht="14.25" customHeight="1" x14ac:dyDescent="0.25">
      <c r="A94" s="562" t="s">
        <v>72</v>
      </c>
      <c r="B94" s="563"/>
      <c r="C94" s="563"/>
      <c r="D94" s="563"/>
      <c r="E94" s="563"/>
      <c r="F94" s="563"/>
      <c r="G94" s="563"/>
      <c r="H94" s="563"/>
      <c r="I94" s="563"/>
      <c r="J94" s="563"/>
      <c r="K94" s="563"/>
      <c r="L94" s="563"/>
      <c r="M94" s="563"/>
      <c r="N94" s="563"/>
      <c r="O94" s="563"/>
      <c r="P94" s="563"/>
      <c r="Q94" s="563"/>
      <c r="R94" s="563"/>
      <c r="S94" s="563"/>
      <c r="T94" s="563"/>
      <c r="U94" s="563"/>
      <c r="V94" s="563"/>
      <c r="W94" s="563"/>
      <c r="X94" s="563"/>
      <c r="Y94" s="563"/>
      <c r="Z94" s="563"/>
      <c r="AA94" s="545"/>
      <c r="AB94" s="545"/>
      <c r="AC94" s="545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60">
        <v>4607091386967</v>
      </c>
      <c r="E95" s="561"/>
      <c r="F95" s="548">
        <v>1.35</v>
      </c>
      <c r="G95" s="32">
        <v>6</v>
      </c>
      <c r="H95" s="548">
        <v>8.1</v>
      </c>
      <c r="I95" s="54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21" t="s">
        <v>186</v>
      </c>
      <c r="Q95" s="554"/>
      <c r="R95" s="554"/>
      <c r="S95" s="554"/>
      <c r="T95" s="555"/>
      <c r="U95" s="34"/>
      <c r="V95" s="34"/>
      <c r="W95" s="35" t="s">
        <v>68</v>
      </c>
      <c r="X95" s="549">
        <v>8</v>
      </c>
      <c r="Y95" s="550">
        <f>IFERROR(IF(X95="",0,CEILING((X95/$H95),1)*$H95),"")</f>
        <v>8.1</v>
      </c>
      <c r="Z95" s="36">
        <f>IFERROR(IF(Y95=0,"",ROUNDUP(Y95/H95,0)*0.01898),"")</f>
        <v>1.898E-2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8.5125925925925934</v>
      </c>
      <c r="BN95" s="64">
        <f>IFERROR(Y95*I95/H95,"0")</f>
        <v>8.6189999999999998</v>
      </c>
      <c r="BO95" s="64">
        <f>IFERROR(1/J95*(X95/H95),"0")</f>
        <v>1.54320987654321E-2</v>
      </c>
      <c r="BP95" s="64">
        <f>IFERROR(1/J95*(Y95/H95),"0")</f>
        <v>1.5625E-2</v>
      </c>
    </row>
    <row r="96" spans="1:68" ht="27" customHeight="1" x14ac:dyDescent="0.25">
      <c r="A96" s="54" t="s">
        <v>188</v>
      </c>
      <c r="B96" s="54" t="s">
        <v>189</v>
      </c>
      <c r="C96" s="31">
        <v>4301051788</v>
      </c>
      <c r="D96" s="560">
        <v>4680115884953</v>
      </c>
      <c r="E96" s="561"/>
      <c r="F96" s="548">
        <v>0.37</v>
      </c>
      <c r="G96" s="32">
        <v>6</v>
      </c>
      <c r="H96" s="548">
        <v>2.2200000000000002</v>
      </c>
      <c r="I96" s="548">
        <v>2.472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4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54"/>
      <c r="R96" s="554"/>
      <c r="S96" s="554"/>
      <c r="T96" s="555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191</v>
      </c>
      <c r="B97" s="54" t="s">
        <v>192</v>
      </c>
      <c r="C97" s="31">
        <v>4301052039</v>
      </c>
      <c r="D97" s="560">
        <v>4607091385731</v>
      </c>
      <c r="E97" s="561"/>
      <c r="F97" s="548">
        <v>0.45</v>
      </c>
      <c r="G97" s="32">
        <v>6</v>
      </c>
      <c r="H97" s="548">
        <v>2.7</v>
      </c>
      <c r="I97" s="548">
        <v>2.952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64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554"/>
      <c r="R97" s="554"/>
      <c r="S97" s="554"/>
      <c r="T97" s="555"/>
      <c r="U97" s="34"/>
      <c r="V97" s="34"/>
      <c r="W97" s="35" t="s">
        <v>68</v>
      </c>
      <c r="X97" s="549">
        <v>0</v>
      </c>
      <c r="Y97" s="55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193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191</v>
      </c>
      <c r="B98" s="54" t="s">
        <v>194</v>
      </c>
      <c r="C98" s="31">
        <v>4301051718</v>
      </c>
      <c r="D98" s="560">
        <v>4607091385731</v>
      </c>
      <c r="E98" s="561"/>
      <c r="F98" s="548">
        <v>0.45</v>
      </c>
      <c r="G98" s="32">
        <v>6</v>
      </c>
      <c r="H98" s="548">
        <v>2.7</v>
      </c>
      <c r="I98" s="548">
        <v>2.952</v>
      </c>
      <c r="J98" s="32">
        <v>182</v>
      </c>
      <c r="K98" s="32" t="s">
        <v>75</v>
      </c>
      <c r="L98" s="32"/>
      <c r="M98" s="33" t="s">
        <v>92</v>
      </c>
      <c r="N98" s="33"/>
      <c r="O98" s="32">
        <v>45</v>
      </c>
      <c r="P98" s="77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54"/>
      <c r="R98" s="554"/>
      <c r="S98" s="554"/>
      <c r="T98" s="555"/>
      <c r="U98" s="34"/>
      <c r="V98" s="34"/>
      <c r="W98" s="35" t="s">
        <v>68</v>
      </c>
      <c r="X98" s="549">
        <v>0</v>
      </c>
      <c r="Y98" s="55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customHeight="1" x14ac:dyDescent="0.25">
      <c r="A99" s="54" t="s">
        <v>195</v>
      </c>
      <c r="B99" s="54" t="s">
        <v>196</v>
      </c>
      <c r="C99" s="31">
        <v>4301051438</v>
      </c>
      <c r="D99" s="560">
        <v>4680115880894</v>
      </c>
      <c r="E99" s="561"/>
      <c r="F99" s="548">
        <v>0.33</v>
      </c>
      <c r="G99" s="32">
        <v>6</v>
      </c>
      <c r="H99" s="548">
        <v>1.98</v>
      </c>
      <c r="I99" s="548">
        <v>2.238</v>
      </c>
      <c r="J99" s="32">
        <v>182</v>
      </c>
      <c r="K99" s="32" t="s">
        <v>75</v>
      </c>
      <c r="L99" s="32"/>
      <c r="M99" s="33" t="s">
        <v>76</v>
      </c>
      <c r="N99" s="33"/>
      <c r="O99" s="32">
        <v>45</v>
      </c>
      <c r="P99" s="60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54"/>
      <c r="R99" s="554"/>
      <c r="S99" s="554"/>
      <c r="T99" s="555"/>
      <c r="U99" s="34"/>
      <c r="V99" s="34"/>
      <c r="W99" s="35" t="s">
        <v>68</v>
      </c>
      <c r="X99" s="549">
        <v>0</v>
      </c>
      <c r="Y99" s="55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75"/>
      <c r="B100" s="563"/>
      <c r="C100" s="563"/>
      <c r="D100" s="563"/>
      <c r="E100" s="563"/>
      <c r="F100" s="563"/>
      <c r="G100" s="563"/>
      <c r="H100" s="563"/>
      <c r="I100" s="563"/>
      <c r="J100" s="563"/>
      <c r="K100" s="563"/>
      <c r="L100" s="563"/>
      <c r="M100" s="563"/>
      <c r="N100" s="563"/>
      <c r="O100" s="576"/>
      <c r="P100" s="566" t="s">
        <v>70</v>
      </c>
      <c r="Q100" s="567"/>
      <c r="R100" s="567"/>
      <c r="S100" s="567"/>
      <c r="T100" s="567"/>
      <c r="U100" s="567"/>
      <c r="V100" s="568"/>
      <c r="W100" s="37" t="s">
        <v>71</v>
      </c>
      <c r="X100" s="551">
        <f>IFERROR(X95/H95,"0")+IFERROR(X96/H96,"0")+IFERROR(X97/H97,"0")+IFERROR(X98/H98,"0")+IFERROR(X99/H99,"0")</f>
        <v>0.98765432098765438</v>
      </c>
      <c r="Y100" s="551">
        <f>IFERROR(Y95/H95,"0")+IFERROR(Y96/H96,"0")+IFERROR(Y97/H97,"0")+IFERROR(Y98/H98,"0")+IFERROR(Y99/H99,"0")</f>
        <v>1</v>
      </c>
      <c r="Z100" s="551">
        <f>IFERROR(IF(Z95="",0,Z95),"0")+IFERROR(IF(Z96="",0,Z96),"0")+IFERROR(IF(Z97="",0,Z97),"0")+IFERROR(IF(Z98="",0,Z98),"0")+IFERROR(IF(Z99="",0,Z99),"0")</f>
        <v>1.898E-2</v>
      </c>
      <c r="AA100" s="552"/>
      <c r="AB100" s="552"/>
      <c r="AC100" s="552"/>
    </row>
    <row r="101" spans="1:68" x14ac:dyDescent="0.2">
      <c r="A101" s="563"/>
      <c r="B101" s="563"/>
      <c r="C101" s="563"/>
      <c r="D101" s="563"/>
      <c r="E101" s="563"/>
      <c r="F101" s="563"/>
      <c r="G101" s="563"/>
      <c r="H101" s="563"/>
      <c r="I101" s="563"/>
      <c r="J101" s="563"/>
      <c r="K101" s="563"/>
      <c r="L101" s="563"/>
      <c r="M101" s="563"/>
      <c r="N101" s="563"/>
      <c r="O101" s="576"/>
      <c r="P101" s="566" t="s">
        <v>70</v>
      </c>
      <c r="Q101" s="567"/>
      <c r="R101" s="567"/>
      <c r="S101" s="567"/>
      <c r="T101" s="567"/>
      <c r="U101" s="567"/>
      <c r="V101" s="568"/>
      <c r="W101" s="37" t="s">
        <v>68</v>
      </c>
      <c r="X101" s="551">
        <f>IFERROR(SUM(X95:X99),"0")</f>
        <v>8</v>
      </c>
      <c r="Y101" s="551">
        <f>IFERROR(SUM(Y95:Y99),"0")</f>
        <v>8.1</v>
      </c>
      <c r="Z101" s="37"/>
      <c r="AA101" s="552"/>
      <c r="AB101" s="552"/>
      <c r="AC101" s="552"/>
    </row>
    <row r="102" spans="1:68" ht="16.5" customHeight="1" x14ac:dyDescent="0.25">
      <c r="A102" s="577" t="s">
        <v>198</v>
      </c>
      <c r="B102" s="563"/>
      <c r="C102" s="563"/>
      <c r="D102" s="563"/>
      <c r="E102" s="563"/>
      <c r="F102" s="563"/>
      <c r="G102" s="563"/>
      <c r="H102" s="563"/>
      <c r="I102" s="563"/>
      <c r="J102" s="563"/>
      <c r="K102" s="563"/>
      <c r="L102" s="563"/>
      <c r="M102" s="563"/>
      <c r="N102" s="563"/>
      <c r="O102" s="563"/>
      <c r="P102" s="563"/>
      <c r="Q102" s="563"/>
      <c r="R102" s="563"/>
      <c r="S102" s="563"/>
      <c r="T102" s="563"/>
      <c r="U102" s="563"/>
      <c r="V102" s="563"/>
      <c r="W102" s="563"/>
      <c r="X102" s="563"/>
      <c r="Y102" s="563"/>
      <c r="Z102" s="563"/>
      <c r="AA102" s="544"/>
      <c r="AB102" s="544"/>
      <c r="AC102" s="544"/>
    </row>
    <row r="103" spans="1:68" ht="14.25" customHeight="1" x14ac:dyDescent="0.25">
      <c r="A103" s="562" t="s">
        <v>102</v>
      </c>
      <c r="B103" s="563"/>
      <c r="C103" s="563"/>
      <c r="D103" s="563"/>
      <c r="E103" s="563"/>
      <c r="F103" s="563"/>
      <c r="G103" s="563"/>
      <c r="H103" s="563"/>
      <c r="I103" s="563"/>
      <c r="J103" s="563"/>
      <c r="K103" s="563"/>
      <c r="L103" s="563"/>
      <c r="M103" s="563"/>
      <c r="N103" s="563"/>
      <c r="O103" s="563"/>
      <c r="P103" s="563"/>
      <c r="Q103" s="563"/>
      <c r="R103" s="563"/>
      <c r="S103" s="563"/>
      <c r="T103" s="563"/>
      <c r="U103" s="563"/>
      <c r="V103" s="563"/>
      <c r="W103" s="563"/>
      <c r="X103" s="563"/>
      <c r="Y103" s="563"/>
      <c r="Z103" s="563"/>
      <c r="AA103" s="545"/>
      <c r="AB103" s="545"/>
      <c r="AC103" s="545"/>
    </row>
    <row r="104" spans="1:68" ht="27" customHeight="1" x14ac:dyDescent="0.25">
      <c r="A104" s="54" t="s">
        <v>199</v>
      </c>
      <c r="B104" s="54" t="s">
        <v>200</v>
      </c>
      <c r="C104" s="31">
        <v>4301011514</v>
      </c>
      <c r="D104" s="560">
        <v>4680115882133</v>
      </c>
      <c r="E104" s="561"/>
      <c r="F104" s="548">
        <v>1.35</v>
      </c>
      <c r="G104" s="32">
        <v>8</v>
      </c>
      <c r="H104" s="548">
        <v>10.8</v>
      </c>
      <c r="I104" s="54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59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54"/>
      <c r="R104" s="554"/>
      <c r="S104" s="554"/>
      <c r="T104" s="555"/>
      <c r="U104" s="34"/>
      <c r="V104" s="34"/>
      <c r="W104" s="35" t="s">
        <v>68</v>
      </c>
      <c r="X104" s="549">
        <v>0</v>
      </c>
      <c r="Y104" s="550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202</v>
      </c>
      <c r="B105" s="54" t="s">
        <v>203</v>
      </c>
      <c r="C105" s="31">
        <v>4301011417</v>
      </c>
      <c r="D105" s="560">
        <v>4680115880269</v>
      </c>
      <c r="E105" s="561"/>
      <c r="F105" s="548">
        <v>0.375</v>
      </c>
      <c r="G105" s="32">
        <v>10</v>
      </c>
      <c r="H105" s="548">
        <v>3.75</v>
      </c>
      <c r="I105" s="548">
        <v>3.96</v>
      </c>
      <c r="J105" s="32">
        <v>132</v>
      </c>
      <c r="K105" s="32" t="s">
        <v>110</v>
      </c>
      <c r="L105" s="32"/>
      <c r="M105" s="33" t="s">
        <v>76</v>
      </c>
      <c r="N105" s="33"/>
      <c r="O105" s="32">
        <v>50</v>
      </c>
      <c r="P105" s="8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54"/>
      <c r="R105" s="554"/>
      <c r="S105" s="554"/>
      <c r="T105" s="555"/>
      <c r="U105" s="34"/>
      <c r="V105" s="34"/>
      <c r="W105" s="35" t="s">
        <v>68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204</v>
      </c>
      <c r="B106" s="54" t="s">
        <v>205</v>
      </c>
      <c r="C106" s="31">
        <v>4301011415</v>
      </c>
      <c r="D106" s="560">
        <v>4680115880429</v>
      </c>
      <c r="E106" s="561"/>
      <c r="F106" s="548">
        <v>0.45</v>
      </c>
      <c r="G106" s="32">
        <v>10</v>
      </c>
      <c r="H106" s="548">
        <v>4.5</v>
      </c>
      <c r="I106" s="548">
        <v>4.71</v>
      </c>
      <c r="J106" s="32">
        <v>132</v>
      </c>
      <c r="K106" s="32" t="s">
        <v>110</v>
      </c>
      <c r="L106" s="32"/>
      <c r="M106" s="33" t="s">
        <v>76</v>
      </c>
      <c r="N106" s="33"/>
      <c r="O106" s="32">
        <v>50</v>
      </c>
      <c r="P106" s="78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54"/>
      <c r="R106" s="554"/>
      <c r="S106" s="554"/>
      <c r="T106" s="555"/>
      <c r="U106" s="34"/>
      <c r="V106" s="34"/>
      <c r="W106" s="35" t="s">
        <v>68</v>
      </c>
      <c r="X106" s="549">
        <v>0</v>
      </c>
      <c r="Y106" s="55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206</v>
      </c>
      <c r="B107" s="54" t="s">
        <v>207</v>
      </c>
      <c r="C107" s="31">
        <v>4301011462</v>
      </c>
      <c r="D107" s="560">
        <v>4680115881457</v>
      </c>
      <c r="E107" s="561"/>
      <c r="F107" s="548">
        <v>0.75</v>
      </c>
      <c r="G107" s="32">
        <v>6</v>
      </c>
      <c r="H107" s="548">
        <v>4.5</v>
      </c>
      <c r="I107" s="548">
        <v>4.71</v>
      </c>
      <c r="J107" s="32">
        <v>132</v>
      </c>
      <c r="K107" s="32" t="s">
        <v>110</v>
      </c>
      <c r="L107" s="32"/>
      <c r="M107" s="33" t="s">
        <v>76</v>
      </c>
      <c r="N107" s="33"/>
      <c r="O107" s="32">
        <v>50</v>
      </c>
      <c r="P107" s="81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54"/>
      <c r="R107" s="554"/>
      <c r="S107" s="554"/>
      <c r="T107" s="555"/>
      <c r="U107" s="34"/>
      <c r="V107" s="34"/>
      <c r="W107" s="35" t="s">
        <v>68</v>
      </c>
      <c r="X107" s="549">
        <v>0</v>
      </c>
      <c r="Y107" s="55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75"/>
      <c r="B108" s="563"/>
      <c r="C108" s="563"/>
      <c r="D108" s="563"/>
      <c r="E108" s="563"/>
      <c r="F108" s="563"/>
      <c r="G108" s="563"/>
      <c r="H108" s="563"/>
      <c r="I108" s="563"/>
      <c r="J108" s="563"/>
      <c r="K108" s="563"/>
      <c r="L108" s="563"/>
      <c r="M108" s="563"/>
      <c r="N108" s="563"/>
      <c r="O108" s="576"/>
      <c r="P108" s="566" t="s">
        <v>70</v>
      </c>
      <c r="Q108" s="567"/>
      <c r="R108" s="567"/>
      <c r="S108" s="567"/>
      <c r="T108" s="567"/>
      <c r="U108" s="567"/>
      <c r="V108" s="568"/>
      <c r="W108" s="37" t="s">
        <v>71</v>
      </c>
      <c r="X108" s="551">
        <f>IFERROR(X104/H104,"0")+IFERROR(X105/H105,"0")+IFERROR(X106/H106,"0")+IFERROR(X107/H107,"0")</f>
        <v>0</v>
      </c>
      <c r="Y108" s="551">
        <f>IFERROR(Y104/H104,"0")+IFERROR(Y105/H105,"0")+IFERROR(Y106/H106,"0")+IFERROR(Y107/H107,"0")</f>
        <v>0</v>
      </c>
      <c r="Z108" s="551">
        <f>IFERROR(IF(Z104="",0,Z104),"0")+IFERROR(IF(Z105="",0,Z105),"0")+IFERROR(IF(Z106="",0,Z106),"0")+IFERROR(IF(Z107="",0,Z107),"0")</f>
        <v>0</v>
      </c>
      <c r="AA108" s="552"/>
      <c r="AB108" s="552"/>
      <c r="AC108" s="552"/>
    </row>
    <row r="109" spans="1:68" x14ac:dyDescent="0.2">
      <c r="A109" s="563"/>
      <c r="B109" s="563"/>
      <c r="C109" s="563"/>
      <c r="D109" s="563"/>
      <c r="E109" s="563"/>
      <c r="F109" s="563"/>
      <c r="G109" s="563"/>
      <c r="H109" s="563"/>
      <c r="I109" s="563"/>
      <c r="J109" s="563"/>
      <c r="K109" s="563"/>
      <c r="L109" s="563"/>
      <c r="M109" s="563"/>
      <c r="N109" s="563"/>
      <c r="O109" s="576"/>
      <c r="P109" s="566" t="s">
        <v>70</v>
      </c>
      <c r="Q109" s="567"/>
      <c r="R109" s="567"/>
      <c r="S109" s="567"/>
      <c r="T109" s="567"/>
      <c r="U109" s="567"/>
      <c r="V109" s="568"/>
      <c r="W109" s="37" t="s">
        <v>68</v>
      </c>
      <c r="X109" s="551">
        <f>IFERROR(SUM(X104:X107),"0")</f>
        <v>0</v>
      </c>
      <c r="Y109" s="551">
        <f>IFERROR(SUM(Y104:Y107),"0")</f>
        <v>0</v>
      </c>
      <c r="Z109" s="37"/>
      <c r="AA109" s="552"/>
      <c r="AB109" s="552"/>
      <c r="AC109" s="552"/>
    </row>
    <row r="110" spans="1:68" ht="14.25" customHeight="1" x14ac:dyDescent="0.25">
      <c r="A110" s="562" t="s">
        <v>134</v>
      </c>
      <c r="B110" s="563"/>
      <c r="C110" s="563"/>
      <c r="D110" s="563"/>
      <c r="E110" s="563"/>
      <c r="F110" s="563"/>
      <c r="G110" s="563"/>
      <c r="H110" s="563"/>
      <c r="I110" s="563"/>
      <c r="J110" s="563"/>
      <c r="K110" s="563"/>
      <c r="L110" s="563"/>
      <c r="M110" s="563"/>
      <c r="N110" s="563"/>
      <c r="O110" s="563"/>
      <c r="P110" s="563"/>
      <c r="Q110" s="563"/>
      <c r="R110" s="563"/>
      <c r="S110" s="563"/>
      <c r="T110" s="563"/>
      <c r="U110" s="563"/>
      <c r="V110" s="563"/>
      <c r="W110" s="563"/>
      <c r="X110" s="563"/>
      <c r="Y110" s="563"/>
      <c r="Z110" s="563"/>
      <c r="AA110" s="545"/>
      <c r="AB110" s="545"/>
      <c r="AC110" s="545"/>
    </row>
    <row r="111" spans="1:68" ht="16.5" customHeight="1" x14ac:dyDescent="0.25">
      <c r="A111" s="54" t="s">
        <v>208</v>
      </c>
      <c r="B111" s="54" t="s">
        <v>209</v>
      </c>
      <c r="C111" s="31">
        <v>4301020345</v>
      </c>
      <c r="D111" s="560">
        <v>4680115881488</v>
      </c>
      <c r="E111" s="561"/>
      <c r="F111" s="548">
        <v>1.35</v>
      </c>
      <c r="G111" s="32">
        <v>8</v>
      </c>
      <c r="H111" s="548">
        <v>10.8</v>
      </c>
      <c r="I111" s="54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79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54"/>
      <c r="R111" s="554"/>
      <c r="S111" s="554"/>
      <c r="T111" s="555"/>
      <c r="U111" s="34"/>
      <c r="V111" s="34"/>
      <c r="W111" s="35" t="s">
        <v>68</v>
      </c>
      <c r="X111" s="549">
        <v>0</v>
      </c>
      <c r="Y111" s="55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211</v>
      </c>
      <c r="B112" s="54" t="s">
        <v>212</v>
      </c>
      <c r="C112" s="31">
        <v>4301020346</v>
      </c>
      <c r="D112" s="560">
        <v>4680115882775</v>
      </c>
      <c r="E112" s="561"/>
      <c r="F112" s="548">
        <v>0.3</v>
      </c>
      <c r="G112" s="32">
        <v>8</v>
      </c>
      <c r="H112" s="548">
        <v>2.4</v>
      </c>
      <c r="I112" s="548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0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54"/>
      <c r="R112" s="554"/>
      <c r="S112" s="554"/>
      <c r="T112" s="555"/>
      <c r="U112" s="34"/>
      <c r="V112" s="34"/>
      <c r="W112" s="35" t="s">
        <v>68</v>
      </c>
      <c r="X112" s="549">
        <v>0</v>
      </c>
      <c r="Y112" s="55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213</v>
      </c>
      <c r="B113" s="54" t="s">
        <v>214</v>
      </c>
      <c r="C113" s="31">
        <v>4301020344</v>
      </c>
      <c r="D113" s="560">
        <v>4680115880658</v>
      </c>
      <c r="E113" s="561"/>
      <c r="F113" s="548">
        <v>0.4</v>
      </c>
      <c r="G113" s="32">
        <v>6</v>
      </c>
      <c r="H113" s="548">
        <v>2.4</v>
      </c>
      <c r="I113" s="548">
        <v>2.58</v>
      </c>
      <c r="J113" s="32">
        <v>182</v>
      </c>
      <c r="K113" s="32" t="s">
        <v>75</v>
      </c>
      <c r="L113" s="32"/>
      <c r="M113" s="33" t="s">
        <v>106</v>
      </c>
      <c r="N113" s="33"/>
      <c r="O113" s="32">
        <v>55</v>
      </c>
      <c r="P113" s="64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54"/>
      <c r="R113" s="554"/>
      <c r="S113" s="554"/>
      <c r="T113" s="555"/>
      <c r="U113" s="34"/>
      <c r="V113" s="34"/>
      <c r="W113" s="35" t="s">
        <v>68</v>
      </c>
      <c r="X113" s="549">
        <v>0</v>
      </c>
      <c r="Y113" s="55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75"/>
      <c r="B114" s="563"/>
      <c r="C114" s="563"/>
      <c r="D114" s="563"/>
      <c r="E114" s="563"/>
      <c r="F114" s="563"/>
      <c r="G114" s="563"/>
      <c r="H114" s="563"/>
      <c r="I114" s="563"/>
      <c r="J114" s="563"/>
      <c r="K114" s="563"/>
      <c r="L114" s="563"/>
      <c r="M114" s="563"/>
      <c r="N114" s="563"/>
      <c r="O114" s="576"/>
      <c r="P114" s="566" t="s">
        <v>70</v>
      </c>
      <c r="Q114" s="567"/>
      <c r="R114" s="567"/>
      <c r="S114" s="567"/>
      <c r="T114" s="567"/>
      <c r="U114" s="567"/>
      <c r="V114" s="568"/>
      <c r="W114" s="37" t="s">
        <v>71</v>
      </c>
      <c r="X114" s="551">
        <f>IFERROR(X111/H111,"0")+IFERROR(X112/H112,"0")+IFERROR(X113/H113,"0")</f>
        <v>0</v>
      </c>
      <c r="Y114" s="551">
        <f>IFERROR(Y111/H111,"0")+IFERROR(Y112/H112,"0")+IFERROR(Y113/H113,"0")</f>
        <v>0</v>
      </c>
      <c r="Z114" s="551">
        <f>IFERROR(IF(Z111="",0,Z111),"0")+IFERROR(IF(Z112="",0,Z112),"0")+IFERROR(IF(Z113="",0,Z113),"0")</f>
        <v>0</v>
      </c>
      <c r="AA114" s="552"/>
      <c r="AB114" s="552"/>
      <c r="AC114" s="552"/>
    </row>
    <row r="115" spans="1:68" x14ac:dyDescent="0.2">
      <c r="A115" s="563"/>
      <c r="B115" s="563"/>
      <c r="C115" s="563"/>
      <c r="D115" s="563"/>
      <c r="E115" s="563"/>
      <c r="F115" s="563"/>
      <c r="G115" s="563"/>
      <c r="H115" s="563"/>
      <c r="I115" s="563"/>
      <c r="J115" s="563"/>
      <c r="K115" s="563"/>
      <c r="L115" s="563"/>
      <c r="M115" s="563"/>
      <c r="N115" s="563"/>
      <c r="O115" s="576"/>
      <c r="P115" s="566" t="s">
        <v>70</v>
      </c>
      <c r="Q115" s="567"/>
      <c r="R115" s="567"/>
      <c r="S115" s="567"/>
      <c r="T115" s="567"/>
      <c r="U115" s="567"/>
      <c r="V115" s="568"/>
      <c r="W115" s="37" t="s">
        <v>68</v>
      </c>
      <c r="X115" s="551">
        <f>IFERROR(SUM(X111:X113),"0")</f>
        <v>0</v>
      </c>
      <c r="Y115" s="551">
        <f>IFERROR(SUM(Y111:Y113),"0")</f>
        <v>0</v>
      </c>
      <c r="Z115" s="37"/>
      <c r="AA115" s="552"/>
      <c r="AB115" s="552"/>
      <c r="AC115" s="552"/>
    </row>
    <row r="116" spans="1:68" ht="14.25" customHeight="1" x14ac:dyDescent="0.25">
      <c r="A116" s="562" t="s">
        <v>72</v>
      </c>
      <c r="B116" s="563"/>
      <c r="C116" s="563"/>
      <c r="D116" s="563"/>
      <c r="E116" s="563"/>
      <c r="F116" s="563"/>
      <c r="G116" s="563"/>
      <c r="H116" s="563"/>
      <c r="I116" s="563"/>
      <c r="J116" s="563"/>
      <c r="K116" s="563"/>
      <c r="L116" s="563"/>
      <c r="M116" s="563"/>
      <c r="N116" s="563"/>
      <c r="O116" s="563"/>
      <c r="P116" s="563"/>
      <c r="Q116" s="563"/>
      <c r="R116" s="563"/>
      <c r="S116" s="563"/>
      <c r="T116" s="563"/>
      <c r="U116" s="563"/>
      <c r="V116" s="563"/>
      <c r="W116" s="563"/>
      <c r="X116" s="563"/>
      <c r="Y116" s="563"/>
      <c r="Z116" s="563"/>
      <c r="AA116" s="545"/>
      <c r="AB116" s="545"/>
      <c r="AC116" s="545"/>
    </row>
    <row r="117" spans="1:68" ht="16.5" customHeight="1" x14ac:dyDescent="0.25">
      <c r="A117" s="54" t="s">
        <v>215</v>
      </c>
      <c r="B117" s="54" t="s">
        <v>216</v>
      </c>
      <c r="C117" s="31">
        <v>4301051724</v>
      </c>
      <c r="D117" s="560">
        <v>4607091385168</v>
      </c>
      <c r="E117" s="561"/>
      <c r="F117" s="548">
        <v>1.35</v>
      </c>
      <c r="G117" s="32">
        <v>6</v>
      </c>
      <c r="H117" s="548">
        <v>8.1</v>
      </c>
      <c r="I117" s="54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7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54"/>
      <c r="R117" s="554"/>
      <c r="S117" s="554"/>
      <c r="T117" s="555"/>
      <c r="U117" s="34"/>
      <c r="V117" s="34"/>
      <c r="W117" s="35" t="s">
        <v>68</v>
      </c>
      <c r="X117" s="549">
        <v>8</v>
      </c>
      <c r="Y117" s="550">
        <f>IFERROR(IF(X117="",0,CEILING((X117/$H117),1)*$H117),"")</f>
        <v>8.1</v>
      </c>
      <c r="Z117" s="36">
        <f>IFERROR(IF(Y117=0,"",ROUNDUP(Y117/H117,0)*0.01898),"")</f>
        <v>1.898E-2</v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8.5066666666666659</v>
      </c>
      <c r="BN117" s="64">
        <f>IFERROR(Y117*I117/H117,"0")</f>
        <v>8.6129999999999995</v>
      </c>
      <c r="BO117" s="64">
        <f>IFERROR(1/J117*(X117/H117),"0")</f>
        <v>1.54320987654321E-2</v>
      </c>
      <c r="BP117" s="64">
        <f>IFERROR(1/J117*(Y117/H117),"0")</f>
        <v>1.5625E-2</v>
      </c>
    </row>
    <row r="118" spans="1:68" ht="27" customHeight="1" x14ac:dyDescent="0.25">
      <c r="A118" s="54" t="s">
        <v>218</v>
      </c>
      <c r="B118" s="54" t="s">
        <v>219</v>
      </c>
      <c r="C118" s="31">
        <v>4301051730</v>
      </c>
      <c r="D118" s="560">
        <v>4607091383256</v>
      </c>
      <c r="E118" s="561"/>
      <c r="F118" s="548">
        <v>0.33</v>
      </c>
      <c r="G118" s="32">
        <v>6</v>
      </c>
      <c r="H118" s="548">
        <v>1.98</v>
      </c>
      <c r="I118" s="548">
        <v>2.226</v>
      </c>
      <c r="J118" s="32">
        <v>182</v>
      </c>
      <c r="K118" s="32" t="s">
        <v>75</v>
      </c>
      <c r="L118" s="32"/>
      <c r="M118" s="33" t="s">
        <v>92</v>
      </c>
      <c r="N118" s="33"/>
      <c r="O118" s="32">
        <v>45</v>
      </c>
      <c r="P118" s="67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54"/>
      <c r="R118" s="554"/>
      <c r="S118" s="554"/>
      <c r="T118" s="555"/>
      <c r="U118" s="34"/>
      <c r="V118" s="34"/>
      <c r="W118" s="35" t="s">
        <v>68</v>
      </c>
      <c r="X118" s="549">
        <v>0</v>
      </c>
      <c r="Y118" s="55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220</v>
      </c>
      <c r="B119" s="54" t="s">
        <v>221</v>
      </c>
      <c r="C119" s="31">
        <v>4301051721</v>
      </c>
      <c r="D119" s="560">
        <v>4607091385748</v>
      </c>
      <c r="E119" s="561"/>
      <c r="F119" s="548">
        <v>0.45</v>
      </c>
      <c r="G119" s="32">
        <v>6</v>
      </c>
      <c r="H119" s="548">
        <v>2.7</v>
      </c>
      <c r="I119" s="548">
        <v>2.952</v>
      </c>
      <c r="J119" s="32">
        <v>182</v>
      </c>
      <c r="K119" s="32" t="s">
        <v>75</v>
      </c>
      <c r="L119" s="32"/>
      <c r="M119" s="33" t="s">
        <v>92</v>
      </c>
      <c r="N119" s="33"/>
      <c r="O119" s="32">
        <v>45</v>
      </c>
      <c r="P119" s="67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54"/>
      <c r="R119" s="554"/>
      <c r="S119" s="554"/>
      <c r="T119" s="555"/>
      <c r="U119" s="34"/>
      <c r="V119" s="34"/>
      <c r="W119" s="35" t="s">
        <v>68</v>
      </c>
      <c r="X119" s="549">
        <v>0</v>
      </c>
      <c r="Y119" s="550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222</v>
      </c>
      <c r="B120" s="54" t="s">
        <v>223</v>
      </c>
      <c r="C120" s="31">
        <v>4301051740</v>
      </c>
      <c r="D120" s="560">
        <v>4680115884533</v>
      </c>
      <c r="E120" s="561"/>
      <c r="F120" s="548">
        <v>0.3</v>
      </c>
      <c r="G120" s="32">
        <v>6</v>
      </c>
      <c r="H120" s="548">
        <v>1.8</v>
      </c>
      <c r="I120" s="548">
        <v>1.98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45</v>
      </c>
      <c r="P120" s="62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54"/>
      <c r="R120" s="554"/>
      <c r="S120" s="554"/>
      <c r="T120" s="555"/>
      <c r="U120" s="34"/>
      <c r="V120" s="34"/>
      <c r="W120" s="35" t="s">
        <v>68</v>
      </c>
      <c r="X120" s="549">
        <v>0</v>
      </c>
      <c r="Y120" s="55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75"/>
      <c r="B121" s="563"/>
      <c r="C121" s="563"/>
      <c r="D121" s="563"/>
      <c r="E121" s="563"/>
      <c r="F121" s="563"/>
      <c r="G121" s="563"/>
      <c r="H121" s="563"/>
      <c r="I121" s="563"/>
      <c r="J121" s="563"/>
      <c r="K121" s="563"/>
      <c r="L121" s="563"/>
      <c r="M121" s="563"/>
      <c r="N121" s="563"/>
      <c r="O121" s="576"/>
      <c r="P121" s="566" t="s">
        <v>70</v>
      </c>
      <c r="Q121" s="567"/>
      <c r="R121" s="567"/>
      <c r="S121" s="567"/>
      <c r="T121" s="567"/>
      <c r="U121" s="567"/>
      <c r="V121" s="568"/>
      <c r="W121" s="37" t="s">
        <v>71</v>
      </c>
      <c r="X121" s="551">
        <f>IFERROR(X117/H117,"0")+IFERROR(X118/H118,"0")+IFERROR(X119/H119,"0")+IFERROR(X120/H120,"0")</f>
        <v>0.98765432098765438</v>
      </c>
      <c r="Y121" s="551">
        <f>IFERROR(Y117/H117,"0")+IFERROR(Y118/H118,"0")+IFERROR(Y119/H119,"0")+IFERROR(Y120/H120,"0")</f>
        <v>1</v>
      </c>
      <c r="Z121" s="551">
        <f>IFERROR(IF(Z117="",0,Z117),"0")+IFERROR(IF(Z118="",0,Z118),"0")+IFERROR(IF(Z119="",0,Z119),"0")+IFERROR(IF(Z120="",0,Z120),"0")</f>
        <v>1.898E-2</v>
      </c>
      <c r="AA121" s="552"/>
      <c r="AB121" s="552"/>
      <c r="AC121" s="552"/>
    </row>
    <row r="122" spans="1:68" x14ac:dyDescent="0.2">
      <c r="A122" s="563"/>
      <c r="B122" s="563"/>
      <c r="C122" s="563"/>
      <c r="D122" s="563"/>
      <c r="E122" s="563"/>
      <c r="F122" s="563"/>
      <c r="G122" s="563"/>
      <c r="H122" s="563"/>
      <c r="I122" s="563"/>
      <c r="J122" s="563"/>
      <c r="K122" s="563"/>
      <c r="L122" s="563"/>
      <c r="M122" s="563"/>
      <c r="N122" s="563"/>
      <c r="O122" s="576"/>
      <c r="P122" s="566" t="s">
        <v>70</v>
      </c>
      <c r="Q122" s="567"/>
      <c r="R122" s="567"/>
      <c r="S122" s="567"/>
      <c r="T122" s="567"/>
      <c r="U122" s="567"/>
      <c r="V122" s="568"/>
      <c r="W122" s="37" t="s">
        <v>68</v>
      </c>
      <c r="X122" s="551">
        <f>IFERROR(SUM(X117:X120),"0")</f>
        <v>8</v>
      </c>
      <c r="Y122" s="551">
        <f>IFERROR(SUM(Y117:Y120),"0")</f>
        <v>8.1</v>
      </c>
      <c r="Z122" s="37"/>
      <c r="AA122" s="552"/>
      <c r="AB122" s="552"/>
      <c r="AC122" s="552"/>
    </row>
    <row r="123" spans="1:68" ht="14.25" customHeight="1" x14ac:dyDescent="0.25">
      <c r="A123" s="562" t="s">
        <v>169</v>
      </c>
      <c r="B123" s="563"/>
      <c r="C123" s="563"/>
      <c r="D123" s="563"/>
      <c r="E123" s="563"/>
      <c r="F123" s="563"/>
      <c r="G123" s="563"/>
      <c r="H123" s="563"/>
      <c r="I123" s="563"/>
      <c r="J123" s="563"/>
      <c r="K123" s="563"/>
      <c r="L123" s="563"/>
      <c r="M123" s="563"/>
      <c r="N123" s="563"/>
      <c r="O123" s="563"/>
      <c r="P123" s="563"/>
      <c r="Q123" s="563"/>
      <c r="R123" s="563"/>
      <c r="S123" s="563"/>
      <c r="T123" s="563"/>
      <c r="U123" s="563"/>
      <c r="V123" s="563"/>
      <c r="W123" s="563"/>
      <c r="X123" s="563"/>
      <c r="Y123" s="563"/>
      <c r="Z123" s="563"/>
      <c r="AA123" s="545"/>
      <c r="AB123" s="545"/>
      <c r="AC123" s="545"/>
    </row>
    <row r="124" spans="1:68" ht="27" customHeight="1" x14ac:dyDescent="0.25">
      <c r="A124" s="54" t="s">
        <v>225</v>
      </c>
      <c r="B124" s="54" t="s">
        <v>226</v>
      </c>
      <c r="C124" s="31">
        <v>4301060357</v>
      </c>
      <c r="D124" s="560">
        <v>4680115882652</v>
      </c>
      <c r="E124" s="561"/>
      <c r="F124" s="548">
        <v>0.33</v>
      </c>
      <c r="G124" s="32">
        <v>6</v>
      </c>
      <c r="H124" s="548">
        <v>1.98</v>
      </c>
      <c r="I124" s="548">
        <v>2.82</v>
      </c>
      <c r="J124" s="32">
        <v>182</v>
      </c>
      <c r="K124" s="32" t="s">
        <v>75</v>
      </c>
      <c r="L124" s="32"/>
      <c r="M124" s="33" t="s">
        <v>76</v>
      </c>
      <c r="N124" s="33"/>
      <c r="O124" s="32">
        <v>40</v>
      </c>
      <c r="P124" s="87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54"/>
      <c r="R124" s="554"/>
      <c r="S124" s="554"/>
      <c r="T124" s="555"/>
      <c r="U124" s="34"/>
      <c r="V124" s="34"/>
      <c r="W124" s="35" t="s">
        <v>68</v>
      </c>
      <c r="X124" s="549">
        <v>0</v>
      </c>
      <c r="Y124" s="55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228</v>
      </c>
      <c r="B125" s="54" t="s">
        <v>229</v>
      </c>
      <c r="C125" s="31">
        <v>4301060317</v>
      </c>
      <c r="D125" s="560">
        <v>4680115880238</v>
      </c>
      <c r="E125" s="561"/>
      <c r="F125" s="548">
        <v>0.33</v>
      </c>
      <c r="G125" s="32">
        <v>6</v>
      </c>
      <c r="H125" s="548">
        <v>1.98</v>
      </c>
      <c r="I125" s="548">
        <v>2.238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80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54"/>
      <c r="R125" s="554"/>
      <c r="S125" s="554"/>
      <c r="T125" s="555"/>
      <c r="U125" s="34"/>
      <c r="V125" s="34"/>
      <c r="W125" s="35" t="s">
        <v>68</v>
      </c>
      <c r="X125" s="549">
        <v>0</v>
      </c>
      <c r="Y125" s="55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75"/>
      <c r="B126" s="563"/>
      <c r="C126" s="563"/>
      <c r="D126" s="563"/>
      <c r="E126" s="563"/>
      <c r="F126" s="563"/>
      <c r="G126" s="563"/>
      <c r="H126" s="563"/>
      <c r="I126" s="563"/>
      <c r="J126" s="563"/>
      <c r="K126" s="563"/>
      <c r="L126" s="563"/>
      <c r="M126" s="563"/>
      <c r="N126" s="563"/>
      <c r="O126" s="576"/>
      <c r="P126" s="566" t="s">
        <v>70</v>
      </c>
      <c r="Q126" s="567"/>
      <c r="R126" s="567"/>
      <c r="S126" s="567"/>
      <c r="T126" s="567"/>
      <c r="U126" s="567"/>
      <c r="V126" s="568"/>
      <c r="W126" s="37" t="s">
        <v>71</v>
      </c>
      <c r="X126" s="551">
        <f>IFERROR(X124/H124,"0")+IFERROR(X125/H125,"0")</f>
        <v>0</v>
      </c>
      <c r="Y126" s="551">
        <f>IFERROR(Y124/H124,"0")+IFERROR(Y125/H125,"0")</f>
        <v>0</v>
      </c>
      <c r="Z126" s="551">
        <f>IFERROR(IF(Z124="",0,Z124),"0")+IFERROR(IF(Z125="",0,Z125),"0")</f>
        <v>0</v>
      </c>
      <c r="AA126" s="552"/>
      <c r="AB126" s="552"/>
      <c r="AC126" s="552"/>
    </row>
    <row r="127" spans="1:68" x14ac:dyDescent="0.2">
      <c r="A127" s="563"/>
      <c r="B127" s="563"/>
      <c r="C127" s="563"/>
      <c r="D127" s="563"/>
      <c r="E127" s="563"/>
      <c r="F127" s="563"/>
      <c r="G127" s="563"/>
      <c r="H127" s="563"/>
      <c r="I127" s="563"/>
      <c r="J127" s="563"/>
      <c r="K127" s="563"/>
      <c r="L127" s="563"/>
      <c r="M127" s="563"/>
      <c r="N127" s="563"/>
      <c r="O127" s="576"/>
      <c r="P127" s="566" t="s">
        <v>70</v>
      </c>
      <c r="Q127" s="567"/>
      <c r="R127" s="567"/>
      <c r="S127" s="567"/>
      <c r="T127" s="567"/>
      <c r="U127" s="567"/>
      <c r="V127" s="568"/>
      <c r="W127" s="37" t="s">
        <v>68</v>
      </c>
      <c r="X127" s="551">
        <f>IFERROR(SUM(X124:X125),"0")</f>
        <v>0</v>
      </c>
      <c r="Y127" s="551">
        <f>IFERROR(SUM(Y124:Y125),"0")</f>
        <v>0</v>
      </c>
      <c r="Z127" s="37"/>
      <c r="AA127" s="552"/>
      <c r="AB127" s="552"/>
      <c r="AC127" s="552"/>
    </row>
    <row r="128" spans="1:68" ht="16.5" customHeight="1" x14ac:dyDescent="0.25">
      <c r="A128" s="577" t="s">
        <v>231</v>
      </c>
      <c r="B128" s="563"/>
      <c r="C128" s="563"/>
      <c r="D128" s="563"/>
      <c r="E128" s="563"/>
      <c r="F128" s="563"/>
      <c r="G128" s="563"/>
      <c r="H128" s="563"/>
      <c r="I128" s="563"/>
      <c r="J128" s="563"/>
      <c r="K128" s="563"/>
      <c r="L128" s="563"/>
      <c r="M128" s="563"/>
      <c r="N128" s="563"/>
      <c r="O128" s="563"/>
      <c r="P128" s="563"/>
      <c r="Q128" s="563"/>
      <c r="R128" s="563"/>
      <c r="S128" s="563"/>
      <c r="T128" s="563"/>
      <c r="U128" s="563"/>
      <c r="V128" s="563"/>
      <c r="W128" s="563"/>
      <c r="X128" s="563"/>
      <c r="Y128" s="563"/>
      <c r="Z128" s="563"/>
      <c r="AA128" s="544"/>
      <c r="AB128" s="544"/>
      <c r="AC128" s="544"/>
    </row>
    <row r="129" spans="1:68" ht="14.25" customHeight="1" x14ac:dyDescent="0.25">
      <c r="A129" s="562" t="s">
        <v>102</v>
      </c>
      <c r="B129" s="563"/>
      <c r="C129" s="563"/>
      <c r="D129" s="563"/>
      <c r="E129" s="563"/>
      <c r="F129" s="563"/>
      <c r="G129" s="563"/>
      <c r="H129" s="563"/>
      <c r="I129" s="563"/>
      <c r="J129" s="563"/>
      <c r="K129" s="563"/>
      <c r="L129" s="563"/>
      <c r="M129" s="563"/>
      <c r="N129" s="563"/>
      <c r="O129" s="563"/>
      <c r="P129" s="563"/>
      <c r="Q129" s="563"/>
      <c r="R129" s="563"/>
      <c r="S129" s="563"/>
      <c r="T129" s="563"/>
      <c r="U129" s="563"/>
      <c r="V129" s="563"/>
      <c r="W129" s="563"/>
      <c r="X129" s="563"/>
      <c r="Y129" s="563"/>
      <c r="Z129" s="563"/>
      <c r="AA129" s="545"/>
      <c r="AB129" s="545"/>
      <c r="AC129" s="545"/>
    </row>
    <row r="130" spans="1:68" ht="27" customHeight="1" x14ac:dyDescent="0.25">
      <c r="A130" s="54" t="s">
        <v>232</v>
      </c>
      <c r="B130" s="54" t="s">
        <v>233</v>
      </c>
      <c r="C130" s="31">
        <v>4301011562</v>
      </c>
      <c r="D130" s="560">
        <v>4680115882577</v>
      </c>
      <c r="E130" s="561"/>
      <c r="F130" s="548">
        <v>0.4</v>
      </c>
      <c r="G130" s="32">
        <v>8</v>
      </c>
      <c r="H130" s="548">
        <v>3.2</v>
      </c>
      <c r="I130" s="548">
        <v>3.38</v>
      </c>
      <c r="J130" s="32">
        <v>182</v>
      </c>
      <c r="K130" s="32" t="s">
        <v>75</v>
      </c>
      <c r="L130" s="32"/>
      <c r="M130" s="33" t="s">
        <v>97</v>
      </c>
      <c r="N130" s="33"/>
      <c r="O130" s="32">
        <v>90</v>
      </c>
      <c r="P130" s="79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54"/>
      <c r="R130" s="554"/>
      <c r="S130" s="554"/>
      <c r="T130" s="555"/>
      <c r="U130" s="34"/>
      <c r="V130" s="34"/>
      <c r="W130" s="35" t="s">
        <v>68</v>
      </c>
      <c r="X130" s="549">
        <v>0</v>
      </c>
      <c r="Y130" s="55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232</v>
      </c>
      <c r="B131" s="54" t="s">
        <v>235</v>
      </c>
      <c r="C131" s="31">
        <v>4301011564</v>
      </c>
      <c r="D131" s="560">
        <v>4680115882577</v>
      </c>
      <c r="E131" s="561"/>
      <c r="F131" s="548">
        <v>0.4</v>
      </c>
      <c r="G131" s="32">
        <v>8</v>
      </c>
      <c r="H131" s="548">
        <v>3.2</v>
      </c>
      <c r="I131" s="548">
        <v>3.38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65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54"/>
      <c r="R131" s="554"/>
      <c r="S131" s="554"/>
      <c r="T131" s="555"/>
      <c r="U131" s="34"/>
      <c r="V131" s="34"/>
      <c r="W131" s="35" t="s">
        <v>68</v>
      </c>
      <c r="X131" s="549">
        <v>0</v>
      </c>
      <c r="Y131" s="55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75"/>
      <c r="B132" s="563"/>
      <c r="C132" s="563"/>
      <c r="D132" s="563"/>
      <c r="E132" s="563"/>
      <c r="F132" s="563"/>
      <c r="G132" s="563"/>
      <c r="H132" s="563"/>
      <c r="I132" s="563"/>
      <c r="J132" s="563"/>
      <c r="K132" s="563"/>
      <c r="L132" s="563"/>
      <c r="M132" s="563"/>
      <c r="N132" s="563"/>
      <c r="O132" s="576"/>
      <c r="P132" s="566" t="s">
        <v>70</v>
      </c>
      <c r="Q132" s="567"/>
      <c r="R132" s="567"/>
      <c r="S132" s="567"/>
      <c r="T132" s="567"/>
      <c r="U132" s="567"/>
      <c r="V132" s="568"/>
      <c r="W132" s="37" t="s">
        <v>71</v>
      </c>
      <c r="X132" s="551">
        <f>IFERROR(X130/H130,"0")+IFERROR(X131/H131,"0")</f>
        <v>0</v>
      </c>
      <c r="Y132" s="551">
        <f>IFERROR(Y130/H130,"0")+IFERROR(Y131/H131,"0")</f>
        <v>0</v>
      </c>
      <c r="Z132" s="551">
        <f>IFERROR(IF(Z130="",0,Z130),"0")+IFERROR(IF(Z131="",0,Z131),"0")</f>
        <v>0</v>
      </c>
      <c r="AA132" s="552"/>
      <c r="AB132" s="552"/>
      <c r="AC132" s="552"/>
    </row>
    <row r="133" spans="1:68" x14ac:dyDescent="0.2">
      <c r="A133" s="563"/>
      <c r="B133" s="563"/>
      <c r="C133" s="563"/>
      <c r="D133" s="563"/>
      <c r="E133" s="563"/>
      <c r="F133" s="563"/>
      <c r="G133" s="563"/>
      <c r="H133" s="563"/>
      <c r="I133" s="563"/>
      <c r="J133" s="563"/>
      <c r="K133" s="563"/>
      <c r="L133" s="563"/>
      <c r="M133" s="563"/>
      <c r="N133" s="563"/>
      <c r="O133" s="576"/>
      <c r="P133" s="566" t="s">
        <v>70</v>
      </c>
      <c r="Q133" s="567"/>
      <c r="R133" s="567"/>
      <c r="S133" s="567"/>
      <c r="T133" s="567"/>
      <c r="U133" s="567"/>
      <c r="V133" s="568"/>
      <c r="W133" s="37" t="s">
        <v>68</v>
      </c>
      <c r="X133" s="551">
        <f>IFERROR(SUM(X130:X131),"0")</f>
        <v>0</v>
      </c>
      <c r="Y133" s="551">
        <f>IFERROR(SUM(Y130:Y131),"0")</f>
        <v>0</v>
      </c>
      <c r="Z133" s="37"/>
      <c r="AA133" s="552"/>
      <c r="AB133" s="552"/>
      <c r="AC133" s="552"/>
    </row>
    <row r="134" spans="1:68" ht="14.25" customHeight="1" x14ac:dyDescent="0.25">
      <c r="A134" s="562" t="s">
        <v>63</v>
      </c>
      <c r="B134" s="563"/>
      <c r="C134" s="563"/>
      <c r="D134" s="563"/>
      <c r="E134" s="563"/>
      <c r="F134" s="563"/>
      <c r="G134" s="563"/>
      <c r="H134" s="563"/>
      <c r="I134" s="563"/>
      <c r="J134" s="563"/>
      <c r="K134" s="563"/>
      <c r="L134" s="563"/>
      <c r="M134" s="563"/>
      <c r="N134" s="563"/>
      <c r="O134" s="563"/>
      <c r="P134" s="563"/>
      <c r="Q134" s="563"/>
      <c r="R134" s="563"/>
      <c r="S134" s="563"/>
      <c r="T134" s="563"/>
      <c r="U134" s="563"/>
      <c r="V134" s="563"/>
      <c r="W134" s="563"/>
      <c r="X134" s="563"/>
      <c r="Y134" s="563"/>
      <c r="Z134" s="563"/>
      <c r="AA134" s="545"/>
      <c r="AB134" s="545"/>
      <c r="AC134" s="545"/>
    </row>
    <row r="135" spans="1:68" ht="27" customHeight="1" x14ac:dyDescent="0.25">
      <c r="A135" s="54" t="s">
        <v>236</v>
      </c>
      <c r="B135" s="54" t="s">
        <v>237</v>
      </c>
      <c r="C135" s="31">
        <v>4301031235</v>
      </c>
      <c r="D135" s="560">
        <v>4680115883444</v>
      </c>
      <c r="E135" s="561"/>
      <c r="F135" s="548">
        <v>0.35</v>
      </c>
      <c r="G135" s="32">
        <v>8</v>
      </c>
      <c r="H135" s="548">
        <v>2.8</v>
      </c>
      <c r="I135" s="548">
        <v>3.0680000000000001</v>
      </c>
      <c r="J135" s="32">
        <v>182</v>
      </c>
      <c r="K135" s="32" t="s">
        <v>75</v>
      </c>
      <c r="L135" s="32"/>
      <c r="M135" s="33" t="s">
        <v>97</v>
      </c>
      <c r="N135" s="33"/>
      <c r="O135" s="32">
        <v>90</v>
      </c>
      <c r="P135" s="83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54"/>
      <c r="R135" s="554"/>
      <c r="S135" s="554"/>
      <c r="T135" s="555"/>
      <c r="U135" s="34"/>
      <c r="V135" s="34"/>
      <c r="W135" s="35" t="s">
        <v>68</v>
      </c>
      <c r="X135" s="549">
        <v>0</v>
      </c>
      <c r="Y135" s="55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236</v>
      </c>
      <c r="B136" s="54" t="s">
        <v>239</v>
      </c>
      <c r="C136" s="31">
        <v>4301031234</v>
      </c>
      <c r="D136" s="560">
        <v>4680115883444</v>
      </c>
      <c r="E136" s="561"/>
      <c r="F136" s="548">
        <v>0.35</v>
      </c>
      <c r="G136" s="32">
        <v>8</v>
      </c>
      <c r="H136" s="548">
        <v>2.8</v>
      </c>
      <c r="I136" s="548">
        <v>3.0680000000000001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90</v>
      </c>
      <c r="P136" s="85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54"/>
      <c r="R136" s="554"/>
      <c r="S136" s="554"/>
      <c r="T136" s="555"/>
      <c r="U136" s="34"/>
      <c r="V136" s="34"/>
      <c r="W136" s="35" t="s">
        <v>68</v>
      </c>
      <c r="X136" s="549">
        <v>0</v>
      </c>
      <c r="Y136" s="55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75"/>
      <c r="B137" s="563"/>
      <c r="C137" s="563"/>
      <c r="D137" s="563"/>
      <c r="E137" s="563"/>
      <c r="F137" s="563"/>
      <c r="G137" s="563"/>
      <c r="H137" s="563"/>
      <c r="I137" s="563"/>
      <c r="J137" s="563"/>
      <c r="K137" s="563"/>
      <c r="L137" s="563"/>
      <c r="M137" s="563"/>
      <c r="N137" s="563"/>
      <c r="O137" s="576"/>
      <c r="P137" s="566" t="s">
        <v>70</v>
      </c>
      <c r="Q137" s="567"/>
      <c r="R137" s="567"/>
      <c r="S137" s="567"/>
      <c r="T137" s="567"/>
      <c r="U137" s="567"/>
      <c r="V137" s="568"/>
      <c r="W137" s="37" t="s">
        <v>71</v>
      </c>
      <c r="X137" s="551">
        <f>IFERROR(X135/H135,"0")+IFERROR(X136/H136,"0")</f>
        <v>0</v>
      </c>
      <c r="Y137" s="551">
        <f>IFERROR(Y135/H135,"0")+IFERROR(Y136/H136,"0")</f>
        <v>0</v>
      </c>
      <c r="Z137" s="551">
        <f>IFERROR(IF(Z135="",0,Z135),"0")+IFERROR(IF(Z136="",0,Z136),"0")</f>
        <v>0</v>
      </c>
      <c r="AA137" s="552"/>
      <c r="AB137" s="552"/>
      <c r="AC137" s="552"/>
    </row>
    <row r="138" spans="1:68" x14ac:dyDescent="0.2">
      <c r="A138" s="563"/>
      <c r="B138" s="563"/>
      <c r="C138" s="563"/>
      <c r="D138" s="563"/>
      <c r="E138" s="563"/>
      <c r="F138" s="563"/>
      <c r="G138" s="563"/>
      <c r="H138" s="563"/>
      <c r="I138" s="563"/>
      <c r="J138" s="563"/>
      <c r="K138" s="563"/>
      <c r="L138" s="563"/>
      <c r="M138" s="563"/>
      <c r="N138" s="563"/>
      <c r="O138" s="576"/>
      <c r="P138" s="566" t="s">
        <v>70</v>
      </c>
      <c r="Q138" s="567"/>
      <c r="R138" s="567"/>
      <c r="S138" s="567"/>
      <c r="T138" s="567"/>
      <c r="U138" s="567"/>
      <c r="V138" s="568"/>
      <c r="W138" s="37" t="s">
        <v>68</v>
      </c>
      <c r="X138" s="551">
        <f>IFERROR(SUM(X135:X136),"0")</f>
        <v>0</v>
      </c>
      <c r="Y138" s="551">
        <f>IFERROR(SUM(Y135:Y136),"0")</f>
        <v>0</v>
      </c>
      <c r="Z138" s="37"/>
      <c r="AA138" s="552"/>
      <c r="AB138" s="552"/>
      <c r="AC138" s="552"/>
    </row>
    <row r="139" spans="1:68" ht="14.25" customHeight="1" x14ac:dyDescent="0.25">
      <c r="A139" s="562" t="s">
        <v>72</v>
      </c>
      <c r="B139" s="563"/>
      <c r="C139" s="563"/>
      <c r="D139" s="563"/>
      <c r="E139" s="563"/>
      <c r="F139" s="563"/>
      <c r="G139" s="563"/>
      <c r="H139" s="563"/>
      <c r="I139" s="563"/>
      <c r="J139" s="563"/>
      <c r="K139" s="563"/>
      <c r="L139" s="563"/>
      <c r="M139" s="563"/>
      <c r="N139" s="563"/>
      <c r="O139" s="563"/>
      <c r="P139" s="563"/>
      <c r="Q139" s="563"/>
      <c r="R139" s="563"/>
      <c r="S139" s="563"/>
      <c r="T139" s="563"/>
      <c r="U139" s="563"/>
      <c r="V139" s="563"/>
      <c r="W139" s="563"/>
      <c r="X139" s="563"/>
      <c r="Y139" s="563"/>
      <c r="Z139" s="563"/>
      <c r="AA139" s="545"/>
      <c r="AB139" s="545"/>
      <c r="AC139" s="545"/>
    </row>
    <row r="140" spans="1:68" ht="16.5" customHeight="1" x14ac:dyDescent="0.25">
      <c r="A140" s="54" t="s">
        <v>240</v>
      </c>
      <c r="B140" s="54" t="s">
        <v>241</v>
      </c>
      <c r="C140" s="31">
        <v>4301051477</v>
      </c>
      <c r="D140" s="560">
        <v>4680115882584</v>
      </c>
      <c r="E140" s="561"/>
      <c r="F140" s="548">
        <v>0.33</v>
      </c>
      <c r="G140" s="32">
        <v>8</v>
      </c>
      <c r="H140" s="548">
        <v>2.64</v>
      </c>
      <c r="I140" s="548">
        <v>2.9079999999999999</v>
      </c>
      <c r="J140" s="32">
        <v>182</v>
      </c>
      <c r="K140" s="32" t="s">
        <v>75</v>
      </c>
      <c r="L140" s="32"/>
      <c r="M140" s="33" t="s">
        <v>97</v>
      </c>
      <c r="N140" s="33"/>
      <c r="O140" s="32">
        <v>60</v>
      </c>
      <c r="P140" s="71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54"/>
      <c r="R140" s="554"/>
      <c r="S140" s="554"/>
      <c r="T140" s="555"/>
      <c r="U140" s="34"/>
      <c r="V140" s="34"/>
      <c r="W140" s="35" t="s">
        <v>68</v>
      </c>
      <c r="X140" s="549">
        <v>0</v>
      </c>
      <c r="Y140" s="55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240</v>
      </c>
      <c r="B141" s="54" t="s">
        <v>242</v>
      </c>
      <c r="C141" s="31">
        <v>4301051476</v>
      </c>
      <c r="D141" s="560">
        <v>4680115882584</v>
      </c>
      <c r="E141" s="561"/>
      <c r="F141" s="548">
        <v>0.33</v>
      </c>
      <c r="G141" s="32">
        <v>8</v>
      </c>
      <c r="H141" s="548">
        <v>2.64</v>
      </c>
      <c r="I141" s="548">
        <v>2.9079999999999999</v>
      </c>
      <c r="J141" s="32">
        <v>182</v>
      </c>
      <c r="K141" s="32" t="s">
        <v>75</v>
      </c>
      <c r="L141" s="32"/>
      <c r="M141" s="33" t="s">
        <v>97</v>
      </c>
      <c r="N141" s="33"/>
      <c r="O141" s="32">
        <v>60</v>
      </c>
      <c r="P141" s="73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54"/>
      <c r="R141" s="554"/>
      <c r="S141" s="554"/>
      <c r="T141" s="555"/>
      <c r="U141" s="34"/>
      <c r="V141" s="34"/>
      <c r="W141" s="35" t="s">
        <v>68</v>
      </c>
      <c r="X141" s="549">
        <v>0</v>
      </c>
      <c r="Y141" s="55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75"/>
      <c r="B142" s="563"/>
      <c r="C142" s="563"/>
      <c r="D142" s="563"/>
      <c r="E142" s="563"/>
      <c r="F142" s="563"/>
      <c r="G142" s="563"/>
      <c r="H142" s="563"/>
      <c r="I142" s="563"/>
      <c r="J142" s="563"/>
      <c r="K142" s="563"/>
      <c r="L142" s="563"/>
      <c r="M142" s="563"/>
      <c r="N142" s="563"/>
      <c r="O142" s="576"/>
      <c r="P142" s="566" t="s">
        <v>70</v>
      </c>
      <c r="Q142" s="567"/>
      <c r="R142" s="567"/>
      <c r="S142" s="567"/>
      <c r="T142" s="567"/>
      <c r="U142" s="567"/>
      <c r="V142" s="568"/>
      <c r="W142" s="37" t="s">
        <v>71</v>
      </c>
      <c r="X142" s="551">
        <f>IFERROR(X140/H140,"0")+IFERROR(X141/H141,"0")</f>
        <v>0</v>
      </c>
      <c r="Y142" s="551">
        <f>IFERROR(Y140/H140,"0")+IFERROR(Y141/H141,"0")</f>
        <v>0</v>
      </c>
      <c r="Z142" s="551">
        <f>IFERROR(IF(Z140="",0,Z140),"0")+IFERROR(IF(Z141="",0,Z141),"0")</f>
        <v>0</v>
      </c>
      <c r="AA142" s="552"/>
      <c r="AB142" s="552"/>
      <c r="AC142" s="552"/>
    </row>
    <row r="143" spans="1:68" x14ac:dyDescent="0.2">
      <c r="A143" s="563"/>
      <c r="B143" s="563"/>
      <c r="C143" s="563"/>
      <c r="D143" s="563"/>
      <c r="E143" s="563"/>
      <c r="F143" s="563"/>
      <c r="G143" s="563"/>
      <c r="H143" s="563"/>
      <c r="I143" s="563"/>
      <c r="J143" s="563"/>
      <c r="K143" s="563"/>
      <c r="L143" s="563"/>
      <c r="M143" s="563"/>
      <c r="N143" s="563"/>
      <c r="O143" s="576"/>
      <c r="P143" s="566" t="s">
        <v>70</v>
      </c>
      <c r="Q143" s="567"/>
      <c r="R143" s="567"/>
      <c r="S143" s="567"/>
      <c r="T143" s="567"/>
      <c r="U143" s="567"/>
      <c r="V143" s="568"/>
      <c r="W143" s="37" t="s">
        <v>68</v>
      </c>
      <c r="X143" s="551">
        <f>IFERROR(SUM(X140:X141),"0")</f>
        <v>0</v>
      </c>
      <c r="Y143" s="551">
        <f>IFERROR(SUM(Y140:Y141),"0")</f>
        <v>0</v>
      </c>
      <c r="Z143" s="37"/>
      <c r="AA143" s="552"/>
      <c r="AB143" s="552"/>
      <c r="AC143" s="552"/>
    </row>
    <row r="144" spans="1:68" ht="16.5" customHeight="1" x14ac:dyDescent="0.25">
      <c r="A144" s="577" t="s">
        <v>100</v>
      </c>
      <c r="B144" s="563"/>
      <c r="C144" s="563"/>
      <c r="D144" s="563"/>
      <c r="E144" s="563"/>
      <c r="F144" s="563"/>
      <c r="G144" s="563"/>
      <c r="H144" s="563"/>
      <c r="I144" s="563"/>
      <c r="J144" s="563"/>
      <c r="K144" s="563"/>
      <c r="L144" s="563"/>
      <c r="M144" s="563"/>
      <c r="N144" s="563"/>
      <c r="O144" s="563"/>
      <c r="P144" s="563"/>
      <c r="Q144" s="563"/>
      <c r="R144" s="563"/>
      <c r="S144" s="563"/>
      <c r="T144" s="563"/>
      <c r="U144" s="563"/>
      <c r="V144" s="563"/>
      <c r="W144" s="563"/>
      <c r="X144" s="563"/>
      <c r="Y144" s="563"/>
      <c r="Z144" s="563"/>
      <c r="AA144" s="544"/>
      <c r="AB144" s="544"/>
      <c r="AC144" s="544"/>
    </row>
    <row r="145" spans="1:68" ht="14.25" customHeight="1" x14ac:dyDescent="0.25">
      <c r="A145" s="562" t="s">
        <v>102</v>
      </c>
      <c r="B145" s="563"/>
      <c r="C145" s="563"/>
      <c r="D145" s="563"/>
      <c r="E145" s="563"/>
      <c r="F145" s="563"/>
      <c r="G145" s="563"/>
      <c r="H145" s="563"/>
      <c r="I145" s="563"/>
      <c r="J145" s="563"/>
      <c r="K145" s="563"/>
      <c r="L145" s="563"/>
      <c r="M145" s="563"/>
      <c r="N145" s="563"/>
      <c r="O145" s="563"/>
      <c r="P145" s="563"/>
      <c r="Q145" s="563"/>
      <c r="R145" s="563"/>
      <c r="S145" s="563"/>
      <c r="T145" s="563"/>
      <c r="U145" s="563"/>
      <c r="V145" s="563"/>
      <c r="W145" s="563"/>
      <c r="X145" s="563"/>
      <c r="Y145" s="563"/>
      <c r="Z145" s="563"/>
      <c r="AA145" s="545"/>
      <c r="AB145" s="545"/>
      <c r="AC145" s="545"/>
    </row>
    <row r="146" spans="1:68" ht="27" customHeight="1" x14ac:dyDescent="0.25">
      <c r="A146" s="54" t="s">
        <v>243</v>
      </c>
      <c r="B146" s="54" t="s">
        <v>244</v>
      </c>
      <c r="C146" s="31">
        <v>4301011705</v>
      </c>
      <c r="D146" s="560">
        <v>4607091384604</v>
      </c>
      <c r="E146" s="561"/>
      <c r="F146" s="548">
        <v>0.4</v>
      </c>
      <c r="G146" s="32">
        <v>10</v>
      </c>
      <c r="H146" s="548">
        <v>4</v>
      </c>
      <c r="I146" s="54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4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54"/>
      <c r="R146" s="554"/>
      <c r="S146" s="554"/>
      <c r="T146" s="555"/>
      <c r="U146" s="34"/>
      <c r="V146" s="34"/>
      <c r="W146" s="35" t="s">
        <v>68</v>
      </c>
      <c r="X146" s="549">
        <v>0</v>
      </c>
      <c r="Y146" s="55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75"/>
      <c r="B147" s="563"/>
      <c r="C147" s="563"/>
      <c r="D147" s="563"/>
      <c r="E147" s="563"/>
      <c r="F147" s="563"/>
      <c r="G147" s="563"/>
      <c r="H147" s="563"/>
      <c r="I147" s="563"/>
      <c r="J147" s="563"/>
      <c r="K147" s="563"/>
      <c r="L147" s="563"/>
      <c r="M147" s="563"/>
      <c r="N147" s="563"/>
      <c r="O147" s="576"/>
      <c r="P147" s="566" t="s">
        <v>70</v>
      </c>
      <c r="Q147" s="567"/>
      <c r="R147" s="567"/>
      <c r="S147" s="567"/>
      <c r="T147" s="567"/>
      <c r="U147" s="567"/>
      <c r="V147" s="568"/>
      <c r="W147" s="37" t="s">
        <v>71</v>
      </c>
      <c r="X147" s="551">
        <f>IFERROR(X146/H146,"0")</f>
        <v>0</v>
      </c>
      <c r="Y147" s="551">
        <f>IFERROR(Y146/H146,"0")</f>
        <v>0</v>
      </c>
      <c r="Z147" s="551">
        <f>IFERROR(IF(Z146="",0,Z146),"0")</f>
        <v>0</v>
      </c>
      <c r="AA147" s="552"/>
      <c r="AB147" s="552"/>
      <c r="AC147" s="552"/>
    </row>
    <row r="148" spans="1:68" x14ac:dyDescent="0.2">
      <c r="A148" s="563"/>
      <c r="B148" s="563"/>
      <c r="C148" s="563"/>
      <c r="D148" s="563"/>
      <c r="E148" s="563"/>
      <c r="F148" s="563"/>
      <c r="G148" s="563"/>
      <c r="H148" s="563"/>
      <c r="I148" s="563"/>
      <c r="J148" s="563"/>
      <c r="K148" s="563"/>
      <c r="L148" s="563"/>
      <c r="M148" s="563"/>
      <c r="N148" s="563"/>
      <c r="O148" s="576"/>
      <c r="P148" s="566" t="s">
        <v>70</v>
      </c>
      <c r="Q148" s="567"/>
      <c r="R148" s="567"/>
      <c r="S148" s="567"/>
      <c r="T148" s="567"/>
      <c r="U148" s="567"/>
      <c r="V148" s="568"/>
      <c r="W148" s="37" t="s">
        <v>68</v>
      </c>
      <c r="X148" s="551">
        <f>IFERROR(SUM(X146:X146),"0")</f>
        <v>0</v>
      </c>
      <c r="Y148" s="551">
        <f>IFERROR(SUM(Y146:Y146),"0")</f>
        <v>0</v>
      </c>
      <c r="Z148" s="37"/>
      <c r="AA148" s="552"/>
      <c r="AB148" s="552"/>
      <c r="AC148" s="552"/>
    </row>
    <row r="149" spans="1:68" ht="14.25" customHeight="1" x14ac:dyDescent="0.25">
      <c r="A149" s="562" t="s">
        <v>63</v>
      </c>
      <c r="B149" s="563"/>
      <c r="C149" s="563"/>
      <c r="D149" s="563"/>
      <c r="E149" s="563"/>
      <c r="F149" s="563"/>
      <c r="G149" s="563"/>
      <c r="H149" s="563"/>
      <c r="I149" s="563"/>
      <c r="J149" s="563"/>
      <c r="K149" s="563"/>
      <c r="L149" s="563"/>
      <c r="M149" s="563"/>
      <c r="N149" s="563"/>
      <c r="O149" s="563"/>
      <c r="P149" s="563"/>
      <c r="Q149" s="563"/>
      <c r="R149" s="563"/>
      <c r="S149" s="563"/>
      <c r="T149" s="563"/>
      <c r="U149" s="563"/>
      <c r="V149" s="563"/>
      <c r="W149" s="563"/>
      <c r="X149" s="563"/>
      <c r="Y149" s="563"/>
      <c r="Z149" s="563"/>
      <c r="AA149" s="545"/>
      <c r="AB149" s="545"/>
      <c r="AC149" s="545"/>
    </row>
    <row r="150" spans="1:68" ht="16.5" customHeight="1" x14ac:dyDescent="0.25">
      <c r="A150" s="54" t="s">
        <v>246</v>
      </c>
      <c r="B150" s="54" t="s">
        <v>247</v>
      </c>
      <c r="C150" s="31">
        <v>4301030895</v>
      </c>
      <c r="D150" s="560">
        <v>4607091387667</v>
      </c>
      <c r="E150" s="561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8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54"/>
      <c r="R150" s="554"/>
      <c r="S150" s="554"/>
      <c r="T150" s="555"/>
      <c r="U150" s="34"/>
      <c r="V150" s="34"/>
      <c r="W150" s="35" t="s">
        <v>68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249</v>
      </c>
      <c r="B151" s="54" t="s">
        <v>250</v>
      </c>
      <c r="C151" s="31">
        <v>4301030961</v>
      </c>
      <c r="D151" s="560">
        <v>4607091387636</v>
      </c>
      <c r="E151" s="561"/>
      <c r="F151" s="548">
        <v>0.7</v>
      </c>
      <c r="G151" s="32">
        <v>6</v>
      </c>
      <c r="H151" s="548">
        <v>4.2</v>
      </c>
      <c r="I151" s="548">
        <v>4.47</v>
      </c>
      <c r="J151" s="32">
        <v>182</v>
      </c>
      <c r="K151" s="32" t="s">
        <v>75</v>
      </c>
      <c r="L151" s="32"/>
      <c r="M151" s="33" t="s">
        <v>67</v>
      </c>
      <c r="N151" s="33"/>
      <c r="O151" s="32">
        <v>40</v>
      </c>
      <c r="P151" s="8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54"/>
      <c r="R151" s="554"/>
      <c r="S151" s="554"/>
      <c r="T151" s="555"/>
      <c r="U151" s="34"/>
      <c r="V151" s="34"/>
      <c r="W151" s="35" t="s">
        <v>68</v>
      </c>
      <c r="X151" s="549">
        <v>0</v>
      </c>
      <c r="Y151" s="55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252</v>
      </c>
      <c r="B152" s="54" t="s">
        <v>253</v>
      </c>
      <c r="C152" s="31">
        <v>4301030963</v>
      </c>
      <c r="D152" s="560">
        <v>4607091382426</v>
      </c>
      <c r="E152" s="561"/>
      <c r="F152" s="548">
        <v>0.9</v>
      </c>
      <c r="G152" s="32">
        <v>10</v>
      </c>
      <c r="H152" s="548">
        <v>9</v>
      </c>
      <c r="I152" s="548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58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54"/>
      <c r="R152" s="554"/>
      <c r="S152" s="554"/>
      <c r="T152" s="555"/>
      <c r="U152" s="34"/>
      <c r="V152" s="34"/>
      <c r="W152" s="35" t="s">
        <v>68</v>
      </c>
      <c r="X152" s="549">
        <v>0</v>
      </c>
      <c r="Y152" s="55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75"/>
      <c r="B153" s="563"/>
      <c r="C153" s="563"/>
      <c r="D153" s="563"/>
      <c r="E153" s="563"/>
      <c r="F153" s="563"/>
      <c r="G153" s="563"/>
      <c r="H153" s="563"/>
      <c r="I153" s="563"/>
      <c r="J153" s="563"/>
      <c r="K153" s="563"/>
      <c r="L153" s="563"/>
      <c r="M153" s="563"/>
      <c r="N153" s="563"/>
      <c r="O153" s="576"/>
      <c r="P153" s="566" t="s">
        <v>70</v>
      </c>
      <c r="Q153" s="567"/>
      <c r="R153" s="567"/>
      <c r="S153" s="567"/>
      <c r="T153" s="567"/>
      <c r="U153" s="567"/>
      <c r="V153" s="568"/>
      <c r="W153" s="37" t="s">
        <v>71</v>
      </c>
      <c r="X153" s="551">
        <f>IFERROR(X150/H150,"0")+IFERROR(X151/H151,"0")+IFERROR(X152/H152,"0")</f>
        <v>0</v>
      </c>
      <c r="Y153" s="551">
        <f>IFERROR(Y150/H150,"0")+IFERROR(Y151/H151,"0")+IFERROR(Y152/H152,"0")</f>
        <v>0</v>
      </c>
      <c r="Z153" s="551">
        <f>IFERROR(IF(Z150="",0,Z150),"0")+IFERROR(IF(Z151="",0,Z151),"0")+IFERROR(IF(Z152="",0,Z152),"0")</f>
        <v>0</v>
      </c>
      <c r="AA153" s="552"/>
      <c r="AB153" s="552"/>
      <c r="AC153" s="552"/>
    </row>
    <row r="154" spans="1:68" x14ac:dyDescent="0.2">
      <c r="A154" s="563"/>
      <c r="B154" s="563"/>
      <c r="C154" s="563"/>
      <c r="D154" s="563"/>
      <c r="E154" s="563"/>
      <c r="F154" s="563"/>
      <c r="G154" s="563"/>
      <c r="H154" s="563"/>
      <c r="I154" s="563"/>
      <c r="J154" s="563"/>
      <c r="K154" s="563"/>
      <c r="L154" s="563"/>
      <c r="M154" s="563"/>
      <c r="N154" s="563"/>
      <c r="O154" s="576"/>
      <c r="P154" s="566" t="s">
        <v>70</v>
      </c>
      <c r="Q154" s="567"/>
      <c r="R154" s="567"/>
      <c r="S154" s="567"/>
      <c r="T154" s="567"/>
      <c r="U154" s="567"/>
      <c r="V154" s="568"/>
      <c r="W154" s="37" t="s">
        <v>68</v>
      </c>
      <c r="X154" s="551">
        <f>IFERROR(SUM(X150:X152),"0")</f>
        <v>0</v>
      </c>
      <c r="Y154" s="551">
        <f>IFERROR(SUM(Y150:Y152),"0")</f>
        <v>0</v>
      </c>
      <c r="Z154" s="37"/>
      <c r="AA154" s="552"/>
      <c r="AB154" s="552"/>
      <c r="AC154" s="552"/>
    </row>
    <row r="155" spans="1:68" ht="27.75" customHeight="1" x14ac:dyDescent="0.2">
      <c r="A155" s="606" t="s">
        <v>255</v>
      </c>
      <c r="B155" s="607"/>
      <c r="C155" s="607"/>
      <c r="D155" s="607"/>
      <c r="E155" s="607"/>
      <c r="F155" s="607"/>
      <c r="G155" s="607"/>
      <c r="H155" s="607"/>
      <c r="I155" s="607"/>
      <c r="J155" s="607"/>
      <c r="K155" s="607"/>
      <c r="L155" s="607"/>
      <c r="M155" s="607"/>
      <c r="N155" s="607"/>
      <c r="O155" s="607"/>
      <c r="P155" s="607"/>
      <c r="Q155" s="607"/>
      <c r="R155" s="607"/>
      <c r="S155" s="607"/>
      <c r="T155" s="607"/>
      <c r="U155" s="607"/>
      <c r="V155" s="607"/>
      <c r="W155" s="607"/>
      <c r="X155" s="607"/>
      <c r="Y155" s="607"/>
      <c r="Z155" s="607"/>
      <c r="AA155" s="48"/>
      <c r="AB155" s="48"/>
      <c r="AC155" s="48"/>
    </row>
    <row r="156" spans="1:68" ht="16.5" customHeight="1" x14ac:dyDescent="0.25">
      <c r="A156" s="577" t="s">
        <v>256</v>
      </c>
      <c r="B156" s="563"/>
      <c r="C156" s="563"/>
      <c r="D156" s="563"/>
      <c r="E156" s="563"/>
      <c r="F156" s="563"/>
      <c r="G156" s="563"/>
      <c r="H156" s="563"/>
      <c r="I156" s="563"/>
      <c r="J156" s="563"/>
      <c r="K156" s="563"/>
      <c r="L156" s="563"/>
      <c r="M156" s="563"/>
      <c r="N156" s="563"/>
      <c r="O156" s="563"/>
      <c r="P156" s="563"/>
      <c r="Q156" s="563"/>
      <c r="R156" s="563"/>
      <c r="S156" s="563"/>
      <c r="T156" s="563"/>
      <c r="U156" s="563"/>
      <c r="V156" s="563"/>
      <c r="W156" s="563"/>
      <c r="X156" s="563"/>
      <c r="Y156" s="563"/>
      <c r="Z156" s="563"/>
      <c r="AA156" s="544"/>
      <c r="AB156" s="544"/>
      <c r="AC156" s="544"/>
    </row>
    <row r="157" spans="1:68" ht="14.25" customHeight="1" x14ac:dyDescent="0.25">
      <c r="A157" s="562" t="s">
        <v>134</v>
      </c>
      <c r="B157" s="563"/>
      <c r="C157" s="563"/>
      <c r="D157" s="563"/>
      <c r="E157" s="563"/>
      <c r="F157" s="563"/>
      <c r="G157" s="563"/>
      <c r="H157" s="563"/>
      <c r="I157" s="563"/>
      <c r="J157" s="563"/>
      <c r="K157" s="563"/>
      <c r="L157" s="563"/>
      <c r="M157" s="563"/>
      <c r="N157" s="563"/>
      <c r="O157" s="563"/>
      <c r="P157" s="563"/>
      <c r="Q157" s="563"/>
      <c r="R157" s="563"/>
      <c r="S157" s="563"/>
      <c r="T157" s="563"/>
      <c r="U157" s="563"/>
      <c r="V157" s="563"/>
      <c r="W157" s="563"/>
      <c r="X157" s="563"/>
      <c r="Y157" s="563"/>
      <c r="Z157" s="563"/>
      <c r="AA157" s="545"/>
      <c r="AB157" s="545"/>
      <c r="AC157" s="545"/>
    </row>
    <row r="158" spans="1:68" ht="27" customHeight="1" x14ac:dyDescent="0.25">
      <c r="A158" s="54" t="s">
        <v>257</v>
      </c>
      <c r="B158" s="54" t="s">
        <v>258</v>
      </c>
      <c r="C158" s="31">
        <v>4301020323</v>
      </c>
      <c r="D158" s="560">
        <v>4680115886223</v>
      </c>
      <c r="E158" s="561"/>
      <c r="F158" s="548">
        <v>0.33</v>
      </c>
      <c r="G158" s="32">
        <v>6</v>
      </c>
      <c r="H158" s="548">
        <v>1.98</v>
      </c>
      <c r="I158" s="548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2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54"/>
      <c r="R158" s="554"/>
      <c r="S158" s="554"/>
      <c r="T158" s="555"/>
      <c r="U158" s="34"/>
      <c r="V158" s="34"/>
      <c r="W158" s="35" t="s">
        <v>68</v>
      </c>
      <c r="X158" s="549">
        <v>0</v>
      </c>
      <c r="Y158" s="55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75"/>
      <c r="B159" s="563"/>
      <c r="C159" s="563"/>
      <c r="D159" s="563"/>
      <c r="E159" s="563"/>
      <c r="F159" s="563"/>
      <c r="G159" s="563"/>
      <c r="H159" s="563"/>
      <c r="I159" s="563"/>
      <c r="J159" s="563"/>
      <c r="K159" s="563"/>
      <c r="L159" s="563"/>
      <c r="M159" s="563"/>
      <c r="N159" s="563"/>
      <c r="O159" s="576"/>
      <c r="P159" s="566" t="s">
        <v>70</v>
      </c>
      <c r="Q159" s="567"/>
      <c r="R159" s="567"/>
      <c r="S159" s="567"/>
      <c r="T159" s="567"/>
      <c r="U159" s="567"/>
      <c r="V159" s="568"/>
      <c r="W159" s="37" t="s">
        <v>71</v>
      </c>
      <c r="X159" s="551">
        <f>IFERROR(X158/H158,"0")</f>
        <v>0</v>
      </c>
      <c r="Y159" s="551">
        <f>IFERROR(Y158/H158,"0")</f>
        <v>0</v>
      </c>
      <c r="Z159" s="551">
        <f>IFERROR(IF(Z158="",0,Z158),"0")</f>
        <v>0</v>
      </c>
      <c r="AA159" s="552"/>
      <c r="AB159" s="552"/>
      <c r="AC159" s="552"/>
    </row>
    <row r="160" spans="1:68" x14ac:dyDescent="0.2">
      <c r="A160" s="563"/>
      <c r="B160" s="563"/>
      <c r="C160" s="563"/>
      <c r="D160" s="563"/>
      <c r="E160" s="563"/>
      <c r="F160" s="563"/>
      <c r="G160" s="563"/>
      <c r="H160" s="563"/>
      <c r="I160" s="563"/>
      <c r="J160" s="563"/>
      <c r="K160" s="563"/>
      <c r="L160" s="563"/>
      <c r="M160" s="563"/>
      <c r="N160" s="563"/>
      <c r="O160" s="576"/>
      <c r="P160" s="566" t="s">
        <v>70</v>
      </c>
      <c r="Q160" s="567"/>
      <c r="R160" s="567"/>
      <c r="S160" s="567"/>
      <c r="T160" s="567"/>
      <c r="U160" s="567"/>
      <c r="V160" s="568"/>
      <c r="W160" s="37" t="s">
        <v>68</v>
      </c>
      <c r="X160" s="551">
        <f>IFERROR(SUM(X158:X158),"0")</f>
        <v>0</v>
      </c>
      <c r="Y160" s="551">
        <f>IFERROR(SUM(Y158:Y158),"0")</f>
        <v>0</v>
      </c>
      <c r="Z160" s="37"/>
      <c r="AA160" s="552"/>
      <c r="AB160" s="552"/>
      <c r="AC160" s="552"/>
    </row>
    <row r="161" spans="1:68" ht="14.25" customHeight="1" x14ac:dyDescent="0.25">
      <c r="A161" s="562" t="s">
        <v>63</v>
      </c>
      <c r="B161" s="563"/>
      <c r="C161" s="563"/>
      <c r="D161" s="563"/>
      <c r="E161" s="563"/>
      <c r="F161" s="563"/>
      <c r="G161" s="563"/>
      <c r="H161" s="563"/>
      <c r="I161" s="563"/>
      <c r="J161" s="563"/>
      <c r="K161" s="563"/>
      <c r="L161" s="563"/>
      <c r="M161" s="563"/>
      <c r="N161" s="563"/>
      <c r="O161" s="563"/>
      <c r="P161" s="563"/>
      <c r="Q161" s="563"/>
      <c r="R161" s="563"/>
      <c r="S161" s="563"/>
      <c r="T161" s="563"/>
      <c r="U161" s="563"/>
      <c r="V161" s="563"/>
      <c r="W161" s="563"/>
      <c r="X161" s="563"/>
      <c r="Y161" s="563"/>
      <c r="Z161" s="563"/>
      <c r="AA161" s="545"/>
      <c r="AB161" s="545"/>
      <c r="AC161" s="545"/>
    </row>
    <row r="162" spans="1:68" ht="27" customHeight="1" x14ac:dyDescent="0.25">
      <c r="A162" s="54" t="s">
        <v>260</v>
      </c>
      <c r="B162" s="54" t="s">
        <v>261</v>
      </c>
      <c r="C162" s="31">
        <v>4301031191</v>
      </c>
      <c r="D162" s="560">
        <v>4680115880993</v>
      </c>
      <c r="E162" s="561"/>
      <c r="F162" s="548">
        <v>0.7</v>
      </c>
      <c r="G162" s="32">
        <v>6</v>
      </c>
      <c r="H162" s="548">
        <v>4.2</v>
      </c>
      <c r="I162" s="548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8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54"/>
      <c r="R162" s="554"/>
      <c r="S162" s="554"/>
      <c r="T162" s="555"/>
      <c r="U162" s="34"/>
      <c r="V162" s="34"/>
      <c r="W162" s="35" t="s">
        <v>68</v>
      </c>
      <c r="X162" s="549">
        <v>0</v>
      </c>
      <c r="Y162" s="55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263</v>
      </c>
      <c r="B163" s="54" t="s">
        <v>264</v>
      </c>
      <c r="C163" s="31">
        <v>4301031204</v>
      </c>
      <c r="D163" s="560">
        <v>4680115881761</v>
      </c>
      <c r="E163" s="561"/>
      <c r="F163" s="548">
        <v>0.7</v>
      </c>
      <c r="G163" s="32">
        <v>6</v>
      </c>
      <c r="H163" s="548">
        <v>4.2</v>
      </c>
      <c r="I163" s="548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54"/>
      <c r="R163" s="554"/>
      <c r="S163" s="554"/>
      <c r="T163" s="555"/>
      <c r="U163" s="34"/>
      <c r="V163" s="34"/>
      <c r="W163" s="35" t="s">
        <v>68</v>
      </c>
      <c r="X163" s="549">
        <v>0</v>
      </c>
      <c r="Y163" s="55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4301031201</v>
      </c>
      <c r="D164" s="560">
        <v>4680115881563</v>
      </c>
      <c r="E164" s="561"/>
      <c r="F164" s="548">
        <v>0.7</v>
      </c>
      <c r="G164" s="32">
        <v>6</v>
      </c>
      <c r="H164" s="548">
        <v>4.2</v>
      </c>
      <c r="I164" s="548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9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54"/>
      <c r="R164" s="554"/>
      <c r="S164" s="554"/>
      <c r="T164" s="555"/>
      <c r="U164" s="34"/>
      <c r="V164" s="34"/>
      <c r="W164" s="35" t="s">
        <v>68</v>
      </c>
      <c r="X164" s="549">
        <v>0</v>
      </c>
      <c r="Y164" s="550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269</v>
      </c>
      <c r="B165" s="54" t="s">
        <v>270</v>
      </c>
      <c r="C165" s="31">
        <v>4301031199</v>
      </c>
      <c r="D165" s="560">
        <v>4680115880986</v>
      </c>
      <c r="E165" s="561"/>
      <c r="F165" s="548">
        <v>0.35</v>
      </c>
      <c r="G165" s="32">
        <v>6</v>
      </c>
      <c r="H165" s="548">
        <v>2.1</v>
      </c>
      <c r="I165" s="548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54"/>
      <c r="R165" s="554"/>
      <c r="S165" s="554"/>
      <c r="T165" s="555"/>
      <c r="U165" s="34"/>
      <c r="V165" s="34"/>
      <c r="W165" s="35" t="s">
        <v>68</v>
      </c>
      <c r="X165" s="549">
        <v>0</v>
      </c>
      <c r="Y165" s="550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customHeight="1" x14ac:dyDescent="0.25">
      <c r="A166" s="54" t="s">
        <v>271</v>
      </c>
      <c r="B166" s="54" t="s">
        <v>272</v>
      </c>
      <c r="C166" s="31">
        <v>4301031205</v>
      </c>
      <c r="D166" s="560">
        <v>4680115881785</v>
      </c>
      <c r="E166" s="561"/>
      <c r="F166" s="548">
        <v>0.35</v>
      </c>
      <c r="G166" s="32">
        <v>6</v>
      </c>
      <c r="H166" s="548">
        <v>2.1</v>
      </c>
      <c r="I166" s="548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3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54"/>
      <c r="R166" s="554"/>
      <c r="S166" s="554"/>
      <c r="T166" s="555"/>
      <c r="U166" s="34"/>
      <c r="V166" s="34"/>
      <c r="W166" s="35" t="s">
        <v>68</v>
      </c>
      <c r="X166" s="549">
        <v>0</v>
      </c>
      <c r="Y166" s="55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273</v>
      </c>
      <c r="B167" s="54" t="s">
        <v>274</v>
      </c>
      <c r="C167" s="31">
        <v>4301031399</v>
      </c>
      <c r="D167" s="560">
        <v>4680115886537</v>
      </c>
      <c r="E167" s="561"/>
      <c r="F167" s="548">
        <v>0.3</v>
      </c>
      <c r="G167" s="32">
        <v>6</v>
      </c>
      <c r="H167" s="548">
        <v>1.8</v>
      </c>
      <c r="I167" s="548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7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54"/>
      <c r="R167" s="554"/>
      <c r="S167" s="554"/>
      <c r="T167" s="555"/>
      <c r="U167" s="34"/>
      <c r="V167" s="34"/>
      <c r="W167" s="35" t="s">
        <v>68</v>
      </c>
      <c r="X167" s="549">
        <v>0</v>
      </c>
      <c r="Y167" s="55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276</v>
      </c>
      <c r="B168" s="54" t="s">
        <v>277</v>
      </c>
      <c r="C168" s="31">
        <v>4301031202</v>
      </c>
      <c r="D168" s="560">
        <v>4680115881679</v>
      </c>
      <c r="E168" s="561"/>
      <c r="F168" s="548">
        <v>0.35</v>
      </c>
      <c r="G168" s="32">
        <v>6</v>
      </c>
      <c r="H168" s="548">
        <v>2.1</v>
      </c>
      <c r="I168" s="548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54"/>
      <c r="R168" s="554"/>
      <c r="S168" s="554"/>
      <c r="T168" s="555"/>
      <c r="U168" s="34"/>
      <c r="V168" s="34"/>
      <c r="W168" s="35" t="s">
        <v>68</v>
      </c>
      <c r="X168" s="549">
        <v>0</v>
      </c>
      <c r="Y168" s="550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customHeight="1" x14ac:dyDescent="0.25">
      <c r="A169" s="54" t="s">
        <v>278</v>
      </c>
      <c r="B169" s="54" t="s">
        <v>279</v>
      </c>
      <c r="C169" s="31">
        <v>4301031158</v>
      </c>
      <c r="D169" s="560">
        <v>4680115880191</v>
      </c>
      <c r="E169" s="561"/>
      <c r="F169" s="548">
        <v>0.4</v>
      </c>
      <c r="G169" s="32">
        <v>6</v>
      </c>
      <c r="H169" s="548">
        <v>2.4</v>
      </c>
      <c r="I169" s="548">
        <v>2.58</v>
      </c>
      <c r="J169" s="32">
        <v>182</v>
      </c>
      <c r="K169" s="32" t="s">
        <v>75</v>
      </c>
      <c r="L169" s="32"/>
      <c r="M169" s="33" t="s">
        <v>67</v>
      </c>
      <c r="N169" s="33"/>
      <c r="O169" s="32">
        <v>40</v>
      </c>
      <c r="P169" s="6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54"/>
      <c r="R169" s="554"/>
      <c r="S169" s="554"/>
      <c r="T169" s="555"/>
      <c r="U169" s="34"/>
      <c r="V169" s="34"/>
      <c r="W169" s="35" t="s">
        <v>68</v>
      </c>
      <c r="X169" s="549">
        <v>0</v>
      </c>
      <c r="Y169" s="55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280</v>
      </c>
      <c r="B170" s="54" t="s">
        <v>281</v>
      </c>
      <c r="C170" s="31">
        <v>4301031245</v>
      </c>
      <c r="D170" s="560">
        <v>4680115883963</v>
      </c>
      <c r="E170" s="561"/>
      <c r="F170" s="548">
        <v>0.28000000000000003</v>
      </c>
      <c r="G170" s="32">
        <v>6</v>
      </c>
      <c r="H170" s="548">
        <v>1.68</v>
      </c>
      <c r="I170" s="548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54"/>
      <c r="R170" s="554"/>
      <c r="S170" s="554"/>
      <c r="T170" s="555"/>
      <c r="U170" s="34"/>
      <c r="V170" s="34"/>
      <c r="W170" s="35" t="s">
        <v>68</v>
      </c>
      <c r="X170" s="549">
        <v>0</v>
      </c>
      <c r="Y170" s="55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75"/>
      <c r="B171" s="563"/>
      <c r="C171" s="563"/>
      <c r="D171" s="563"/>
      <c r="E171" s="563"/>
      <c r="F171" s="563"/>
      <c r="G171" s="563"/>
      <c r="H171" s="563"/>
      <c r="I171" s="563"/>
      <c r="J171" s="563"/>
      <c r="K171" s="563"/>
      <c r="L171" s="563"/>
      <c r="M171" s="563"/>
      <c r="N171" s="563"/>
      <c r="O171" s="576"/>
      <c r="P171" s="566" t="s">
        <v>70</v>
      </c>
      <c r="Q171" s="567"/>
      <c r="R171" s="567"/>
      <c r="S171" s="567"/>
      <c r="T171" s="567"/>
      <c r="U171" s="567"/>
      <c r="V171" s="568"/>
      <c r="W171" s="37" t="s">
        <v>71</v>
      </c>
      <c r="X171" s="551">
        <f>IFERROR(X162/H162,"0")+IFERROR(X163/H163,"0")+IFERROR(X164/H164,"0")+IFERROR(X165/H165,"0")+IFERROR(X166/H166,"0")+IFERROR(X167/H167,"0")+IFERROR(X168/H168,"0")+IFERROR(X169/H169,"0")+IFERROR(X170/H170,"0")</f>
        <v>0</v>
      </c>
      <c r="Y171" s="551">
        <f>IFERROR(Y162/H162,"0")+IFERROR(Y163/H163,"0")+IFERROR(Y164/H164,"0")+IFERROR(Y165/H165,"0")+IFERROR(Y166/H166,"0")+IFERROR(Y167/H167,"0")+IFERROR(Y168/H168,"0")+IFERROR(Y169/H169,"0")+IFERROR(Y170/H170,"0")</f>
        <v>0</v>
      </c>
      <c r="Z171" s="55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52"/>
      <c r="AB171" s="552"/>
      <c r="AC171" s="552"/>
    </row>
    <row r="172" spans="1:68" x14ac:dyDescent="0.2">
      <c r="A172" s="563"/>
      <c r="B172" s="563"/>
      <c r="C172" s="563"/>
      <c r="D172" s="563"/>
      <c r="E172" s="563"/>
      <c r="F172" s="563"/>
      <c r="G172" s="563"/>
      <c r="H172" s="563"/>
      <c r="I172" s="563"/>
      <c r="J172" s="563"/>
      <c r="K172" s="563"/>
      <c r="L172" s="563"/>
      <c r="M172" s="563"/>
      <c r="N172" s="563"/>
      <c r="O172" s="576"/>
      <c r="P172" s="566" t="s">
        <v>70</v>
      </c>
      <c r="Q172" s="567"/>
      <c r="R172" s="567"/>
      <c r="S172" s="567"/>
      <c r="T172" s="567"/>
      <c r="U172" s="567"/>
      <c r="V172" s="568"/>
      <c r="W172" s="37" t="s">
        <v>68</v>
      </c>
      <c r="X172" s="551">
        <f>IFERROR(SUM(X162:X170),"0")</f>
        <v>0</v>
      </c>
      <c r="Y172" s="551">
        <f>IFERROR(SUM(Y162:Y170),"0")</f>
        <v>0</v>
      </c>
      <c r="Z172" s="37"/>
      <c r="AA172" s="552"/>
      <c r="AB172" s="552"/>
      <c r="AC172" s="552"/>
    </row>
    <row r="173" spans="1:68" ht="14.25" customHeight="1" x14ac:dyDescent="0.25">
      <c r="A173" s="562" t="s">
        <v>94</v>
      </c>
      <c r="B173" s="563"/>
      <c r="C173" s="563"/>
      <c r="D173" s="563"/>
      <c r="E173" s="563"/>
      <c r="F173" s="563"/>
      <c r="G173" s="563"/>
      <c r="H173" s="563"/>
      <c r="I173" s="563"/>
      <c r="J173" s="563"/>
      <c r="K173" s="563"/>
      <c r="L173" s="563"/>
      <c r="M173" s="563"/>
      <c r="N173" s="563"/>
      <c r="O173" s="563"/>
      <c r="P173" s="563"/>
      <c r="Q173" s="563"/>
      <c r="R173" s="563"/>
      <c r="S173" s="563"/>
      <c r="T173" s="563"/>
      <c r="U173" s="563"/>
      <c r="V173" s="563"/>
      <c r="W173" s="563"/>
      <c r="X173" s="563"/>
      <c r="Y173" s="563"/>
      <c r="Z173" s="563"/>
      <c r="AA173" s="545"/>
      <c r="AB173" s="545"/>
      <c r="AC173" s="545"/>
    </row>
    <row r="174" spans="1:68" ht="27" customHeight="1" x14ac:dyDescent="0.25">
      <c r="A174" s="54" t="s">
        <v>283</v>
      </c>
      <c r="B174" s="54" t="s">
        <v>284</v>
      </c>
      <c r="C174" s="31">
        <v>4301032053</v>
      </c>
      <c r="D174" s="560">
        <v>4680115886780</v>
      </c>
      <c r="E174" s="561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6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54"/>
      <c r="R174" s="554"/>
      <c r="S174" s="554"/>
      <c r="T174" s="555"/>
      <c r="U174" s="34"/>
      <c r="V174" s="34"/>
      <c r="W174" s="35" t="s">
        <v>68</v>
      </c>
      <c r="X174" s="549">
        <v>0</v>
      </c>
      <c r="Y174" s="55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288</v>
      </c>
      <c r="B175" s="54" t="s">
        <v>289</v>
      </c>
      <c r="C175" s="31">
        <v>4301032051</v>
      </c>
      <c r="D175" s="560">
        <v>4680115886742</v>
      </c>
      <c r="E175" s="561"/>
      <c r="F175" s="548">
        <v>7.0000000000000007E-2</v>
      </c>
      <c r="G175" s="32">
        <v>18</v>
      </c>
      <c r="H175" s="548">
        <v>1.26</v>
      </c>
      <c r="I175" s="548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78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54"/>
      <c r="R175" s="554"/>
      <c r="S175" s="554"/>
      <c r="T175" s="555"/>
      <c r="U175" s="34"/>
      <c r="V175" s="34"/>
      <c r="W175" s="35" t="s">
        <v>68</v>
      </c>
      <c r="X175" s="549">
        <v>0</v>
      </c>
      <c r="Y175" s="55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291</v>
      </c>
      <c r="B176" s="54" t="s">
        <v>292</v>
      </c>
      <c r="C176" s="31">
        <v>4301032052</v>
      </c>
      <c r="D176" s="560">
        <v>4680115886766</v>
      </c>
      <c r="E176" s="561"/>
      <c r="F176" s="548">
        <v>7.0000000000000007E-2</v>
      </c>
      <c r="G176" s="32">
        <v>18</v>
      </c>
      <c r="H176" s="548">
        <v>1.26</v>
      </c>
      <c r="I176" s="548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0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54"/>
      <c r="R176" s="554"/>
      <c r="S176" s="554"/>
      <c r="T176" s="555"/>
      <c r="U176" s="34"/>
      <c r="V176" s="34"/>
      <c r="W176" s="35" t="s">
        <v>68</v>
      </c>
      <c r="X176" s="549">
        <v>0</v>
      </c>
      <c r="Y176" s="55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75"/>
      <c r="B177" s="563"/>
      <c r="C177" s="563"/>
      <c r="D177" s="563"/>
      <c r="E177" s="563"/>
      <c r="F177" s="563"/>
      <c r="G177" s="563"/>
      <c r="H177" s="563"/>
      <c r="I177" s="563"/>
      <c r="J177" s="563"/>
      <c r="K177" s="563"/>
      <c r="L177" s="563"/>
      <c r="M177" s="563"/>
      <c r="N177" s="563"/>
      <c r="O177" s="576"/>
      <c r="P177" s="566" t="s">
        <v>70</v>
      </c>
      <c r="Q177" s="567"/>
      <c r="R177" s="567"/>
      <c r="S177" s="567"/>
      <c r="T177" s="567"/>
      <c r="U177" s="567"/>
      <c r="V177" s="568"/>
      <c r="W177" s="37" t="s">
        <v>71</v>
      </c>
      <c r="X177" s="551">
        <f>IFERROR(X174/H174,"0")+IFERROR(X175/H175,"0")+IFERROR(X176/H176,"0")</f>
        <v>0</v>
      </c>
      <c r="Y177" s="551">
        <f>IFERROR(Y174/H174,"0")+IFERROR(Y175/H175,"0")+IFERROR(Y176/H176,"0")</f>
        <v>0</v>
      </c>
      <c r="Z177" s="551">
        <f>IFERROR(IF(Z174="",0,Z174),"0")+IFERROR(IF(Z175="",0,Z175),"0")+IFERROR(IF(Z176="",0,Z176),"0")</f>
        <v>0</v>
      </c>
      <c r="AA177" s="552"/>
      <c r="AB177" s="552"/>
      <c r="AC177" s="552"/>
    </row>
    <row r="178" spans="1:68" x14ac:dyDescent="0.2">
      <c r="A178" s="563"/>
      <c r="B178" s="563"/>
      <c r="C178" s="563"/>
      <c r="D178" s="563"/>
      <c r="E178" s="563"/>
      <c r="F178" s="563"/>
      <c r="G178" s="563"/>
      <c r="H178" s="563"/>
      <c r="I178" s="563"/>
      <c r="J178" s="563"/>
      <c r="K178" s="563"/>
      <c r="L178" s="563"/>
      <c r="M178" s="563"/>
      <c r="N178" s="563"/>
      <c r="O178" s="576"/>
      <c r="P178" s="566" t="s">
        <v>70</v>
      </c>
      <c r="Q178" s="567"/>
      <c r="R178" s="567"/>
      <c r="S178" s="567"/>
      <c r="T178" s="567"/>
      <c r="U178" s="567"/>
      <c r="V178" s="568"/>
      <c r="W178" s="37" t="s">
        <v>68</v>
      </c>
      <c r="X178" s="551">
        <f>IFERROR(SUM(X174:X176),"0")</f>
        <v>0</v>
      </c>
      <c r="Y178" s="551">
        <f>IFERROR(SUM(Y174:Y176),"0")</f>
        <v>0</v>
      </c>
      <c r="Z178" s="37"/>
      <c r="AA178" s="552"/>
      <c r="AB178" s="552"/>
      <c r="AC178" s="552"/>
    </row>
    <row r="179" spans="1:68" ht="14.25" customHeight="1" x14ac:dyDescent="0.25">
      <c r="A179" s="562" t="s">
        <v>293</v>
      </c>
      <c r="B179" s="563"/>
      <c r="C179" s="563"/>
      <c r="D179" s="563"/>
      <c r="E179" s="563"/>
      <c r="F179" s="563"/>
      <c r="G179" s="563"/>
      <c r="H179" s="563"/>
      <c r="I179" s="563"/>
      <c r="J179" s="563"/>
      <c r="K179" s="563"/>
      <c r="L179" s="563"/>
      <c r="M179" s="563"/>
      <c r="N179" s="563"/>
      <c r="O179" s="563"/>
      <c r="P179" s="563"/>
      <c r="Q179" s="563"/>
      <c r="R179" s="563"/>
      <c r="S179" s="563"/>
      <c r="T179" s="563"/>
      <c r="U179" s="563"/>
      <c r="V179" s="563"/>
      <c r="W179" s="563"/>
      <c r="X179" s="563"/>
      <c r="Y179" s="563"/>
      <c r="Z179" s="563"/>
      <c r="AA179" s="545"/>
      <c r="AB179" s="545"/>
      <c r="AC179" s="545"/>
    </row>
    <row r="180" spans="1:68" ht="27" customHeight="1" x14ac:dyDescent="0.25">
      <c r="A180" s="54" t="s">
        <v>294</v>
      </c>
      <c r="B180" s="54" t="s">
        <v>295</v>
      </c>
      <c r="C180" s="31">
        <v>4301170013</v>
      </c>
      <c r="D180" s="560">
        <v>4680115886797</v>
      </c>
      <c r="E180" s="561"/>
      <c r="F180" s="548">
        <v>7.0000000000000007E-2</v>
      </c>
      <c r="G180" s="32">
        <v>18</v>
      </c>
      <c r="H180" s="548">
        <v>1.26</v>
      </c>
      <c r="I180" s="548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66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54"/>
      <c r="R180" s="554"/>
      <c r="S180" s="554"/>
      <c r="T180" s="555"/>
      <c r="U180" s="34"/>
      <c r="V180" s="34"/>
      <c r="W180" s="35" t="s">
        <v>68</v>
      </c>
      <c r="X180" s="549">
        <v>0</v>
      </c>
      <c r="Y180" s="55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75"/>
      <c r="B181" s="563"/>
      <c r="C181" s="563"/>
      <c r="D181" s="563"/>
      <c r="E181" s="563"/>
      <c r="F181" s="563"/>
      <c r="G181" s="563"/>
      <c r="H181" s="563"/>
      <c r="I181" s="563"/>
      <c r="J181" s="563"/>
      <c r="K181" s="563"/>
      <c r="L181" s="563"/>
      <c r="M181" s="563"/>
      <c r="N181" s="563"/>
      <c r="O181" s="576"/>
      <c r="P181" s="566" t="s">
        <v>70</v>
      </c>
      <c r="Q181" s="567"/>
      <c r="R181" s="567"/>
      <c r="S181" s="567"/>
      <c r="T181" s="567"/>
      <c r="U181" s="567"/>
      <c r="V181" s="568"/>
      <c r="W181" s="37" t="s">
        <v>71</v>
      </c>
      <c r="X181" s="551">
        <f>IFERROR(X180/H180,"0")</f>
        <v>0</v>
      </c>
      <c r="Y181" s="551">
        <f>IFERROR(Y180/H180,"0")</f>
        <v>0</v>
      </c>
      <c r="Z181" s="551">
        <f>IFERROR(IF(Z180="",0,Z180),"0")</f>
        <v>0</v>
      </c>
      <c r="AA181" s="552"/>
      <c r="AB181" s="552"/>
      <c r="AC181" s="552"/>
    </row>
    <row r="182" spans="1:68" x14ac:dyDescent="0.2">
      <c r="A182" s="563"/>
      <c r="B182" s="563"/>
      <c r="C182" s="563"/>
      <c r="D182" s="563"/>
      <c r="E182" s="563"/>
      <c r="F182" s="563"/>
      <c r="G182" s="563"/>
      <c r="H182" s="563"/>
      <c r="I182" s="563"/>
      <c r="J182" s="563"/>
      <c r="K182" s="563"/>
      <c r="L182" s="563"/>
      <c r="M182" s="563"/>
      <c r="N182" s="563"/>
      <c r="O182" s="576"/>
      <c r="P182" s="566" t="s">
        <v>70</v>
      </c>
      <c r="Q182" s="567"/>
      <c r="R182" s="567"/>
      <c r="S182" s="567"/>
      <c r="T182" s="567"/>
      <c r="U182" s="567"/>
      <c r="V182" s="568"/>
      <c r="W182" s="37" t="s">
        <v>68</v>
      </c>
      <c r="X182" s="551">
        <f>IFERROR(SUM(X180:X180),"0")</f>
        <v>0</v>
      </c>
      <c r="Y182" s="551">
        <f>IFERROR(SUM(Y180:Y180),"0")</f>
        <v>0</v>
      </c>
      <c r="Z182" s="37"/>
      <c r="AA182" s="552"/>
      <c r="AB182" s="552"/>
      <c r="AC182" s="552"/>
    </row>
    <row r="183" spans="1:68" ht="16.5" customHeight="1" x14ac:dyDescent="0.25">
      <c r="A183" s="577" t="s">
        <v>296</v>
      </c>
      <c r="B183" s="563"/>
      <c r="C183" s="563"/>
      <c r="D183" s="563"/>
      <c r="E183" s="563"/>
      <c r="F183" s="563"/>
      <c r="G183" s="563"/>
      <c r="H183" s="563"/>
      <c r="I183" s="563"/>
      <c r="J183" s="563"/>
      <c r="K183" s="563"/>
      <c r="L183" s="563"/>
      <c r="M183" s="563"/>
      <c r="N183" s="563"/>
      <c r="O183" s="563"/>
      <c r="P183" s="563"/>
      <c r="Q183" s="563"/>
      <c r="R183" s="563"/>
      <c r="S183" s="563"/>
      <c r="T183" s="563"/>
      <c r="U183" s="563"/>
      <c r="V183" s="563"/>
      <c r="W183" s="563"/>
      <c r="X183" s="563"/>
      <c r="Y183" s="563"/>
      <c r="Z183" s="563"/>
      <c r="AA183" s="544"/>
      <c r="AB183" s="544"/>
      <c r="AC183" s="544"/>
    </row>
    <row r="184" spans="1:68" ht="14.25" customHeight="1" x14ac:dyDescent="0.25">
      <c r="A184" s="562" t="s">
        <v>102</v>
      </c>
      <c r="B184" s="563"/>
      <c r="C184" s="563"/>
      <c r="D184" s="563"/>
      <c r="E184" s="563"/>
      <c r="F184" s="563"/>
      <c r="G184" s="563"/>
      <c r="H184" s="563"/>
      <c r="I184" s="563"/>
      <c r="J184" s="563"/>
      <c r="K184" s="563"/>
      <c r="L184" s="563"/>
      <c r="M184" s="563"/>
      <c r="N184" s="563"/>
      <c r="O184" s="563"/>
      <c r="P184" s="563"/>
      <c r="Q184" s="563"/>
      <c r="R184" s="563"/>
      <c r="S184" s="563"/>
      <c r="T184" s="563"/>
      <c r="U184" s="563"/>
      <c r="V184" s="563"/>
      <c r="W184" s="563"/>
      <c r="X184" s="563"/>
      <c r="Y184" s="563"/>
      <c r="Z184" s="563"/>
      <c r="AA184" s="545"/>
      <c r="AB184" s="545"/>
      <c r="AC184" s="545"/>
    </row>
    <row r="185" spans="1:68" ht="16.5" customHeight="1" x14ac:dyDescent="0.25">
      <c r="A185" s="54" t="s">
        <v>297</v>
      </c>
      <c r="B185" s="54" t="s">
        <v>298</v>
      </c>
      <c r="C185" s="31">
        <v>4301011450</v>
      </c>
      <c r="D185" s="560">
        <v>4680115881402</v>
      </c>
      <c r="E185" s="561"/>
      <c r="F185" s="548">
        <v>1.35</v>
      </c>
      <c r="G185" s="32">
        <v>8</v>
      </c>
      <c r="H185" s="548">
        <v>10.8</v>
      </c>
      <c r="I185" s="54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54"/>
      <c r="R185" s="554"/>
      <c r="S185" s="554"/>
      <c r="T185" s="555"/>
      <c r="U185" s="34"/>
      <c r="V185" s="34"/>
      <c r="W185" s="35" t="s">
        <v>68</v>
      </c>
      <c r="X185" s="549">
        <v>0</v>
      </c>
      <c r="Y185" s="55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300</v>
      </c>
      <c r="B186" s="54" t="s">
        <v>301</v>
      </c>
      <c r="C186" s="31">
        <v>4301011768</v>
      </c>
      <c r="D186" s="560">
        <v>4680115881396</v>
      </c>
      <c r="E186" s="561"/>
      <c r="F186" s="548">
        <v>0.45</v>
      </c>
      <c r="G186" s="32">
        <v>6</v>
      </c>
      <c r="H186" s="548">
        <v>2.7</v>
      </c>
      <c r="I186" s="548">
        <v>2.88</v>
      </c>
      <c r="J186" s="32">
        <v>182</v>
      </c>
      <c r="K186" s="32" t="s">
        <v>75</v>
      </c>
      <c r="L186" s="32"/>
      <c r="M186" s="33" t="s">
        <v>106</v>
      </c>
      <c r="N186" s="33"/>
      <c r="O186" s="32">
        <v>55</v>
      </c>
      <c r="P186" s="84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54"/>
      <c r="R186" s="554"/>
      <c r="S186" s="554"/>
      <c r="T186" s="555"/>
      <c r="U186" s="34"/>
      <c r="V186" s="34"/>
      <c r="W186" s="35" t="s">
        <v>68</v>
      </c>
      <c r="X186" s="549">
        <v>0</v>
      </c>
      <c r="Y186" s="55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75"/>
      <c r="B187" s="563"/>
      <c r="C187" s="563"/>
      <c r="D187" s="563"/>
      <c r="E187" s="563"/>
      <c r="F187" s="563"/>
      <c r="G187" s="563"/>
      <c r="H187" s="563"/>
      <c r="I187" s="563"/>
      <c r="J187" s="563"/>
      <c r="K187" s="563"/>
      <c r="L187" s="563"/>
      <c r="M187" s="563"/>
      <c r="N187" s="563"/>
      <c r="O187" s="576"/>
      <c r="P187" s="566" t="s">
        <v>70</v>
      </c>
      <c r="Q187" s="567"/>
      <c r="R187" s="567"/>
      <c r="S187" s="567"/>
      <c r="T187" s="567"/>
      <c r="U187" s="567"/>
      <c r="V187" s="568"/>
      <c r="W187" s="37" t="s">
        <v>71</v>
      </c>
      <c r="X187" s="551">
        <f>IFERROR(X185/H185,"0")+IFERROR(X186/H186,"0")</f>
        <v>0</v>
      </c>
      <c r="Y187" s="551">
        <f>IFERROR(Y185/H185,"0")+IFERROR(Y186/H186,"0")</f>
        <v>0</v>
      </c>
      <c r="Z187" s="551">
        <f>IFERROR(IF(Z185="",0,Z185),"0")+IFERROR(IF(Z186="",0,Z186),"0")</f>
        <v>0</v>
      </c>
      <c r="AA187" s="552"/>
      <c r="AB187" s="552"/>
      <c r="AC187" s="552"/>
    </row>
    <row r="188" spans="1:68" x14ac:dyDescent="0.2">
      <c r="A188" s="563"/>
      <c r="B188" s="563"/>
      <c r="C188" s="563"/>
      <c r="D188" s="563"/>
      <c r="E188" s="563"/>
      <c r="F188" s="563"/>
      <c r="G188" s="563"/>
      <c r="H188" s="563"/>
      <c r="I188" s="563"/>
      <c r="J188" s="563"/>
      <c r="K188" s="563"/>
      <c r="L188" s="563"/>
      <c r="M188" s="563"/>
      <c r="N188" s="563"/>
      <c r="O188" s="576"/>
      <c r="P188" s="566" t="s">
        <v>70</v>
      </c>
      <c r="Q188" s="567"/>
      <c r="R188" s="567"/>
      <c r="S188" s="567"/>
      <c r="T188" s="567"/>
      <c r="U188" s="567"/>
      <c r="V188" s="568"/>
      <c r="W188" s="37" t="s">
        <v>68</v>
      </c>
      <c r="X188" s="551">
        <f>IFERROR(SUM(X185:X186),"0")</f>
        <v>0</v>
      </c>
      <c r="Y188" s="551">
        <f>IFERROR(SUM(Y185:Y186),"0")</f>
        <v>0</v>
      </c>
      <c r="Z188" s="37"/>
      <c r="AA188" s="552"/>
      <c r="AB188" s="552"/>
      <c r="AC188" s="552"/>
    </row>
    <row r="189" spans="1:68" ht="14.25" customHeight="1" x14ac:dyDescent="0.25">
      <c r="A189" s="562" t="s">
        <v>134</v>
      </c>
      <c r="B189" s="563"/>
      <c r="C189" s="563"/>
      <c r="D189" s="563"/>
      <c r="E189" s="563"/>
      <c r="F189" s="563"/>
      <c r="G189" s="563"/>
      <c r="H189" s="563"/>
      <c r="I189" s="563"/>
      <c r="J189" s="563"/>
      <c r="K189" s="563"/>
      <c r="L189" s="563"/>
      <c r="M189" s="563"/>
      <c r="N189" s="563"/>
      <c r="O189" s="563"/>
      <c r="P189" s="563"/>
      <c r="Q189" s="563"/>
      <c r="R189" s="563"/>
      <c r="S189" s="563"/>
      <c r="T189" s="563"/>
      <c r="U189" s="563"/>
      <c r="V189" s="563"/>
      <c r="W189" s="563"/>
      <c r="X189" s="563"/>
      <c r="Y189" s="563"/>
      <c r="Z189" s="563"/>
      <c r="AA189" s="545"/>
      <c r="AB189" s="545"/>
      <c r="AC189" s="545"/>
    </row>
    <row r="190" spans="1:68" ht="16.5" customHeight="1" x14ac:dyDescent="0.25">
      <c r="A190" s="54" t="s">
        <v>302</v>
      </c>
      <c r="B190" s="54" t="s">
        <v>303</v>
      </c>
      <c r="C190" s="31">
        <v>4301020262</v>
      </c>
      <c r="D190" s="560">
        <v>4680115882935</v>
      </c>
      <c r="E190" s="561"/>
      <c r="F190" s="548">
        <v>1.35</v>
      </c>
      <c r="G190" s="32">
        <v>8</v>
      </c>
      <c r="H190" s="548">
        <v>10.8</v>
      </c>
      <c r="I190" s="548">
        <v>11.234999999999999</v>
      </c>
      <c r="J190" s="32">
        <v>64</v>
      </c>
      <c r="K190" s="32" t="s">
        <v>105</v>
      </c>
      <c r="L190" s="32"/>
      <c r="M190" s="33" t="s">
        <v>76</v>
      </c>
      <c r="N190" s="33"/>
      <c r="O190" s="32">
        <v>50</v>
      </c>
      <c r="P190" s="79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54"/>
      <c r="R190" s="554"/>
      <c r="S190" s="554"/>
      <c r="T190" s="555"/>
      <c r="U190" s="34"/>
      <c r="V190" s="34"/>
      <c r="W190" s="35" t="s">
        <v>68</v>
      </c>
      <c r="X190" s="549">
        <v>0</v>
      </c>
      <c r="Y190" s="55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305</v>
      </c>
      <c r="B191" s="54" t="s">
        <v>306</v>
      </c>
      <c r="C191" s="31">
        <v>4301020220</v>
      </c>
      <c r="D191" s="560">
        <v>4680115880764</v>
      </c>
      <c r="E191" s="561"/>
      <c r="F191" s="548">
        <v>0.35</v>
      </c>
      <c r="G191" s="32">
        <v>6</v>
      </c>
      <c r="H191" s="548">
        <v>2.1</v>
      </c>
      <c r="I191" s="548">
        <v>2.2799999999999998</v>
      </c>
      <c r="J191" s="32">
        <v>182</v>
      </c>
      <c r="K191" s="32" t="s">
        <v>75</v>
      </c>
      <c r="L191" s="32"/>
      <c r="M191" s="33" t="s">
        <v>106</v>
      </c>
      <c r="N191" s="33"/>
      <c r="O191" s="32">
        <v>50</v>
      </c>
      <c r="P191" s="83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54"/>
      <c r="R191" s="554"/>
      <c r="S191" s="554"/>
      <c r="T191" s="555"/>
      <c r="U191" s="34"/>
      <c r="V191" s="34"/>
      <c r="W191" s="35" t="s">
        <v>68</v>
      </c>
      <c r="X191" s="549">
        <v>0</v>
      </c>
      <c r="Y191" s="55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75"/>
      <c r="B192" s="563"/>
      <c r="C192" s="563"/>
      <c r="D192" s="563"/>
      <c r="E192" s="563"/>
      <c r="F192" s="563"/>
      <c r="G192" s="563"/>
      <c r="H192" s="563"/>
      <c r="I192" s="563"/>
      <c r="J192" s="563"/>
      <c r="K192" s="563"/>
      <c r="L192" s="563"/>
      <c r="M192" s="563"/>
      <c r="N192" s="563"/>
      <c r="O192" s="576"/>
      <c r="P192" s="566" t="s">
        <v>70</v>
      </c>
      <c r="Q192" s="567"/>
      <c r="R192" s="567"/>
      <c r="S192" s="567"/>
      <c r="T192" s="567"/>
      <c r="U192" s="567"/>
      <c r="V192" s="568"/>
      <c r="W192" s="37" t="s">
        <v>71</v>
      </c>
      <c r="X192" s="551">
        <f>IFERROR(X190/H190,"0")+IFERROR(X191/H191,"0")</f>
        <v>0</v>
      </c>
      <c r="Y192" s="551">
        <f>IFERROR(Y190/H190,"0")+IFERROR(Y191/H191,"0")</f>
        <v>0</v>
      </c>
      <c r="Z192" s="551">
        <f>IFERROR(IF(Z190="",0,Z190),"0")+IFERROR(IF(Z191="",0,Z191),"0")</f>
        <v>0</v>
      </c>
      <c r="AA192" s="552"/>
      <c r="AB192" s="552"/>
      <c r="AC192" s="552"/>
    </row>
    <row r="193" spans="1:68" x14ac:dyDescent="0.2">
      <c r="A193" s="563"/>
      <c r="B193" s="563"/>
      <c r="C193" s="563"/>
      <c r="D193" s="563"/>
      <c r="E193" s="563"/>
      <c r="F193" s="563"/>
      <c r="G193" s="563"/>
      <c r="H193" s="563"/>
      <c r="I193" s="563"/>
      <c r="J193" s="563"/>
      <c r="K193" s="563"/>
      <c r="L193" s="563"/>
      <c r="M193" s="563"/>
      <c r="N193" s="563"/>
      <c r="O193" s="576"/>
      <c r="P193" s="566" t="s">
        <v>70</v>
      </c>
      <c r="Q193" s="567"/>
      <c r="R193" s="567"/>
      <c r="S193" s="567"/>
      <c r="T193" s="567"/>
      <c r="U193" s="567"/>
      <c r="V193" s="568"/>
      <c r="W193" s="37" t="s">
        <v>68</v>
      </c>
      <c r="X193" s="551">
        <f>IFERROR(SUM(X190:X191),"0")</f>
        <v>0</v>
      </c>
      <c r="Y193" s="551">
        <f>IFERROR(SUM(Y190:Y191),"0")</f>
        <v>0</v>
      </c>
      <c r="Z193" s="37"/>
      <c r="AA193" s="552"/>
      <c r="AB193" s="552"/>
      <c r="AC193" s="552"/>
    </row>
    <row r="194" spans="1:68" ht="14.25" customHeight="1" x14ac:dyDescent="0.25">
      <c r="A194" s="562" t="s">
        <v>63</v>
      </c>
      <c r="B194" s="563"/>
      <c r="C194" s="563"/>
      <c r="D194" s="563"/>
      <c r="E194" s="563"/>
      <c r="F194" s="563"/>
      <c r="G194" s="563"/>
      <c r="H194" s="563"/>
      <c r="I194" s="563"/>
      <c r="J194" s="563"/>
      <c r="K194" s="563"/>
      <c r="L194" s="563"/>
      <c r="M194" s="563"/>
      <c r="N194" s="563"/>
      <c r="O194" s="563"/>
      <c r="P194" s="563"/>
      <c r="Q194" s="563"/>
      <c r="R194" s="563"/>
      <c r="S194" s="563"/>
      <c r="T194" s="563"/>
      <c r="U194" s="563"/>
      <c r="V194" s="563"/>
      <c r="W194" s="563"/>
      <c r="X194" s="563"/>
      <c r="Y194" s="563"/>
      <c r="Z194" s="563"/>
      <c r="AA194" s="545"/>
      <c r="AB194" s="545"/>
      <c r="AC194" s="545"/>
    </row>
    <row r="195" spans="1:68" ht="27" customHeight="1" x14ac:dyDescent="0.25">
      <c r="A195" s="54" t="s">
        <v>307</v>
      </c>
      <c r="B195" s="54" t="s">
        <v>308</v>
      </c>
      <c r="C195" s="31">
        <v>4301031224</v>
      </c>
      <c r="D195" s="560">
        <v>4680115882683</v>
      </c>
      <c r="E195" s="561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54"/>
      <c r="R195" s="554"/>
      <c r="S195" s="554"/>
      <c r="T195" s="555"/>
      <c r="U195" s="34"/>
      <c r="V195" s="34"/>
      <c r="W195" s="35" t="s">
        <v>68</v>
      </c>
      <c r="X195" s="549">
        <v>0</v>
      </c>
      <c r="Y195" s="550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customHeight="1" x14ac:dyDescent="0.25">
      <c r="A196" s="54" t="s">
        <v>310</v>
      </c>
      <c r="B196" s="54" t="s">
        <v>311</v>
      </c>
      <c r="C196" s="31">
        <v>4301031230</v>
      </c>
      <c r="D196" s="560">
        <v>4680115882690</v>
      </c>
      <c r="E196" s="561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54"/>
      <c r="R196" s="554"/>
      <c r="S196" s="554"/>
      <c r="T196" s="555"/>
      <c r="U196" s="34"/>
      <c r="V196" s="34"/>
      <c r="W196" s="35" t="s">
        <v>68</v>
      </c>
      <c r="X196" s="549">
        <v>0</v>
      </c>
      <c r="Y196" s="550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customHeight="1" x14ac:dyDescent="0.25">
      <c r="A197" s="54" t="s">
        <v>313</v>
      </c>
      <c r="B197" s="54" t="s">
        <v>314</v>
      </c>
      <c r="C197" s="31">
        <v>4301031220</v>
      </c>
      <c r="D197" s="560">
        <v>4680115882669</v>
      </c>
      <c r="E197" s="561"/>
      <c r="F197" s="548">
        <v>0.9</v>
      </c>
      <c r="G197" s="32">
        <v>6</v>
      </c>
      <c r="H197" s="548">
        <v>5.4</v>
      </c>
      <c r="I197" s="548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6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54"/>
      <c r="R197" s="554"/>
      <c r="S197" s="554"/>
      <c r="T197" s="555"/>
      <c r="U197" s="34"/>
      <c r="V197" s="34"/>
      <c r="W197" s="35" t="s">
        <v>68</v>
      </c>
      <c r="X197" s="549">
        <v>0</v>
      </c>
      <c r="Y197" s="55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4301031221</v>
      </c>
      <c r="D198" s="560">
        <v>4680115882676</v>
      </c>
      <c r="E198" s="561"/>
      <c r="F198" s="548">
        <v>0.9</v>
      </c>
      <c r="G198" s="32">
        <v>6</v>
      </c>
      <c r="H198" s="548">
        <v>5.4</v>
      </c>
      <c r="I198" s="548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2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54"/>
      <c r="R198" s="554"/>
      <c r="S198" s="554"/>
      <c r="T198" s="555"/>
      <c r="U198" s="34"/>
      <c r="V198" s="34"/>
      <c r="W198" s="35" t="s">
        <v>68</v>
      </c>
      <c r="X198" s="549">
        <v>0</v>
      </c>
      <c r="Y198" s="55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319</v>
      </c>
      <c r="B199" s="54" t="s">
        <v>320</v>
      </c>
      <c r="C199" s="31">
        <v>4301031223</v>
      </c>
      <c r="D199" s="560">
        <v>4680115884014</v>
      </c>
      <c r="E199" s="561"/>
      <c r="F199" s="548">
        <v>0.3</v>
      </c>
      <c r="G199" s="32">
        <v>6</v>
      </c>
      <c r="H199" s="548">
        <v>1.8</v>
      </c>
      <c r="I199" s="548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54"/>
      <c r="R199" s="554"/>
      <c r="S199" s="554"/>
      <c r="T199" s="555"/>
      <c r="U199" s="34"/>
      <c r="V199" s="34"/>
      <c r="W199" s="35" t="s">
        <v>68</v>
      </c>
      <c r="X199" s="549">
        <v>0</v>
      </c>
      <c r="Y199" s="55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customHeight="1" x14ac:dyDescent="0.25">
      <c r="A200" s="54" t="s">
        <v>321</v>
      </c>
      <c r="B200" s="54" t="s">
        <v>322</v>
      </c>
      <c r="C200" s="31">
        <v>4301031222</v>
      </c>
      <c r="D200" s="560">
        <v>4680115884007</v>
      </c>
      <c r="E200" s="561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54"/>
      <c r="R200" s="554"/>
      <c r="S200" s="554"/>
      <c r="T200" s="555"/>
      <c r="U200" s="34"/>
      <c r="V200" s="34"/>
      <c r="W200" s="35" t="s">
        <v>68</v>
      </c>
      <c r="X200" s="549">
        <v>0</v>
      </c>
      <c r="Y200" s="55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customHeight="1" x14ac:dyDescent="0.25">
      <c r="A201" s="54" t="s">
        <v>323</v>
      </c>
      <c r="B201" s="54" t="s">
        <v>324</v>
      </c>
      <c r="C201" s="31">
        <v>4301031229</v>
      </c>
      <c r="D201" s="560">
        <v>4680115884038</v>
      </c>
      <c r="E201" s="561"/>
      <c r="F201" s="548">
        <v>0.3</v>
      </c>
      <c r="G201" s="32">
        <v>6</v>
      </c>
      <c r="H201" s="548">
        <v>1.8</v>
      </c>
      <c r="I201" s="548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0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54"/>
      <c r="R201" s="554"/>
      <c r="S201" s="554"/>
      <c r="T201" s="555"/>
      <c r="U201" s="34"/>
      <c r="V201" s="34"/>
      <c r="W201" s="35" t="s">
        <v>68</v>
      </c>
      <c r="X201" s="549">
        <v>0</v>
      </c>
      <c r="Y201" s="55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325</v>
      </c>
      <c r="B202" s="54" t="s">
        <v>326</v>
      </c>
      <c r="C202" s="31">
        <v>4301031225</v>
      </c>
      <c r="D202" s="560">
        <v>4680115884021</v>
      </c>
      <c r="E202" s="561"/>
      <c r="F202" s="548">
        <v>0.3</v>
      </c>
      <c r="G202" s="32">
        <v>6</v>
      </c>
      <c r="H202" s="548">
        <v>1.8</v>
      </c>
      <c r="I202" s="548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8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54"/>
      <c r="R202" s="554"/>
      <c r="S202" s="554"/>
      <c r="T202" s="555"/>
      <c r="U202" s="34"/>
      <c r="V202" s="34"/>
      <c r="W202" s="35" t="s">
        <v>68</v>
      </c>
      <c r="X202" s="549">
        <v>0</v>
      </c>
      <c r="Y202" s="55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75"/>
      <c r="B203" s="563"/>
      <c r="C203" s="563"/>
      <c r="D203" s="563"/>
      <c r="E203" s="563"/>
      <c r="F203" s="563"/>
      <c r="G203" s="563"/>
      <c r="H203" s="563"/>
      <c r="I203" s="563"/>
      <c r="J203" s="563"/>
      <c r="K203" s="563"/>
      <c r="L203" s="563"/>
      <c r="M203" s="563"/>
      <c r="N203" s="563"/>
      <c r="O203" s="576"/>
      <c r="P203" s="566" t="s">
        <v>70</v>
      </c>
      <c r="Q203" s="567"/>
      <c r="R203" s="567"/>
      <c r="S203" s="567"/>
      <c r="T203" s="567"/>
      <c r="U203" s="567"/>
      <c r="V203" s="568"/>
      <c r="W203" s="37" t="s">
        <v>71</v>
      </c>
      <c r="X203" s="551">
        <f>IFERROR(X195/H195,"0")+IFERROR(X196/H196,"0")+IFERROR(X197/H197,"0")+IFERROR(X198/H198,"0")+IFERROR(X199/H199,"0")+IFERROR(X200/H200,"0")+IFERROR(X201/H201,"0")+IFERROR(X202/H202,"0")</f>
        <v>0</v>
      </c>
      <c r="Y203" s="551">
        <f>IFERROR(Y195/H195,"0")+IFERROR(Y196/H196,"0")+IFERROR(Y197/H197,"0")+IFERROR(Y198/H198,"0")+IFERROR(Y199/H199,"0")+IFERROR(Y200/H200,"0")+IFERROR(Y201/H201,"0")+IFERROR(Y202/H202,"0")</f>
        <v>0</v>
      </c>
      <c r="Z203" s="55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52"/>
      <c r="AB203" s="552"/>
      <c r="AC203" s="552"/>
    </row>
    <row r="204" spans="1:68" x14ac:dyDescent="0.2">
      <c r="A204" s="563"/>
      <c r="B204" s="563"/>
      <c r="C204" s="563"/>
      <c r="D204" s="563"/>
      <c r="E204" s="563"/>
      <c r="F204" s="563"/>
      <c r="G204" s="563"/>
      <c r="H204" s="563"/>
      <c r="I204" s="563"/>
      <c r="J204" s="563"/>
      <c r="K204" s="563"/>
      <c r="L204" s="563"/>
      <c r="M204" s="563"/>
      <c r="N204" s="563"/>
      <c r="O204" s="576"/>
      <c r="P204" s="566" t="s">
        <v>70</v>
      </c>
      <c r="Q204" s="567"/>
      <c r="R204" s="567"/>
      <c r="S204" s="567"/>
      <c r="T204" s="567"/>
      <c r="U204" s="567"/>
      <c r="V204" s="568"/>
      <c r="W204" s="37" t="s">
        <v>68</v>
      </c>
      <c r="X204" s="551">
        <f>IFERROR(SUM(X195:X202),"0")</f>
        <v>0</v>
      </c>
      <c r="Y204" s="551">
        <f>IFERROR(SUM(Y195:Y202),"0")</f>
        <v>0</v>
      </c>
      <c r="Z204" s="37"/>
      <c r="AA204" s="552"/>
      <c r="AB204" s="552"/>
      <c r="AC204" s="552"/>
    </row>
    <row r="205" spans="1:68" ht="14.25" customHeight="1" x14ac:dyDescent="0.25">
      <c r="A205" s="562" t="s">
        <v>72</v>
      </c>
      <c r="B205" s="563"/>
      <c r="C205" s="563"/>
      <c r="D205" s="563"/>
      <c r="E205" s="563"/>
      <c r="F205" s="563"/>
      <c r="G205" s="563"/>
      <c r="H205" s="563"/>
      <c r="I205" s="563"/>
      <c r="J205" s="563"/>
      <c r="K205" s="563"/>
      <c r="L205" s="563"/>
      <c r="M205" s="563"/>
      <c r="N205" s="563"/>
      <c r="O205" s="563"/>
      <c r="P205" s="563"/>
      <c r="Q205" s="563"/>
      <c r="R205" s="563"/>
      <c r="S205" s="563"/>
      <c r="T205" s="563"/>
      <c r="U205" s="563"/>
      <c r="V205" s="563"/>
      <c r="W205" s="563"/>
      <c r="X205" s="563"/>
      <c r="Y205" s="563"/>
      <c r="Z205" s="563"/>
      <c r="AA205" s="545"/>
      <c r="AB205" s="545"/>
      <c r="AC205" s="545"/>
    </row>
    <row r="206" spans="1:68" ht="27" customHeight="1" x14ac:dyDescent="0.25">
      <c r="A206" s="54" t="s">
        <v>327</v>
      </c>
      <c r="B206" s="54" t="s">
        <v>328</v>
      </c>
      <c r="C206" s="31">
        <v>4301051408</v>
      </c>
      <c r="D206" s="560">
        <v>4680115881594</v>
      </c>
      <c r="E206" s="561"/>
      <c r="F206" s="548">
        <v>1.35</v>
      </c>
      <c r="G206" s="32">
        <v>6</v>
      </c>
      <c r="H206" s="548">
        <v>8.1</v>
      </c>
      <c r="I206" s="548">
        <v>8.6189999999999998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40</v>
      </c>
      <c r="P206" s="74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54"/>
      <c r="R206" s="554"/>
      <c r="S206" s="554"/>
      <c r="T206" s="555"/>
      <c r="U206" s="34"/>
      <c r="V206" s="34"/>
      <c r="W206" s="35" t="s">
        <v>68</v>
      </c>
      <c r="X206" s="549">
        <v>0</v>
      </c>
      <c r="Y206" s="55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330</v>
      </c>
      <c r="B207" s="54" t="s">
        <v>331</v>
      </c>
      <c r="C207" s="31">
        <v>4301051411</v>
      </c>
      <c r="D207" s="560">
        <v>4680115881617</v>
      </c>
      <c r="E207" s="561"/>
      <c r="F207" s="548">
        <v>1.35</v>
      </c>
      <c r="G207" s="32">
        <v>6</v>
      </c>
      <c r="H207" s="548">
        <v>8.1</v>
      </c>
      <c r="I207" s="548">
        <v>8.6010000000000009</v>
      </c>
      <c r="J207" s="32">
        <v>64</v>
      </c>
      <c r="K207" s="32" t="s">
        <v>105</v>
      </c>
      <c r="L207" s="32"/>
      <c r="M207" s="33" t="s">
        <v>76</v>
      </c>
      <c r="N207" s="33"/>
      <c r="O207" s="32">
        <v>40</v>
      </c>
      <c r="P207" s="74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54"/>
      <c r="R207" s="554"/>
      <c r="S207" s="554"/>
      <c r="T207" s="555"/>
      <c r="U207" s="34"/>
      <c r="V207" s="34"/>
      <c r="W207" s="35" t="s">
        <v>68</v>
      </c>
      <c r="X207" s="549">
        <v>0</v>
      </c>
      <c r="Y207" s="55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333</v>
      </c>
      <c r="B208" s="54" t="s">
        <v>334</v>
      </c>
      <c r="C208" s="31">
        <v>4301051656</v>
      </c>
      <c r="D208" s="560">
        <v>4680115880573</v>
      </c>
      <c r="E208" s="561"/>
      <c r="F208" s="548">
        <v>1.45</v>
      </c>
      <c r="G208" s="32">
        <v>6</v>
      </c>
      <c r="H208" s="548">
        <v>8.6999999999999993</v>
      </c>
      <c r="I208" s="548">
        <v>9.2189999999999994</v>
      </c>
      <c r="J208" s="32">
        <v>64</v>
      </c>
      <c r="K208" s="32" t="s">
        <v>105</v>
      </c>
      <c r="L208" s="32"/>
      <c r="M208" s="33" t="s">
        <v>76</v>
      </c>
      <c r="N208" s="33"/>
      <c r="O208" s="32">
        <v>45</v>
      </c>
      <c r="P208" s="69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54"/>
      <c r="R208" s="554"/>
      <c r="S208" s="554"/>
      <c r="T208" s="555"/>
      <c r="U208" s="34"/>
      <c r="V208" s="34"/>
      <c r="W208" s="35" t="s">
        <v>68</v>
      </c>
      <c r="X208" s="549">
        <v>0</v>
      </c>
      <c r="Y208" s="55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336</v>
      </c>
      <c r="B209" s="54" t="s">
        <v>337</v>
      </c>
      <c r="C209" s="31">
        <v>4301051407</v>
      </c>
      <c r="D209" s="560">
        <v>4680115882195</v>
      </c>
      <c r="E209" s="561"/>
      <c r="F209" s="548">
        <v>0.4</v>
      </c>
      <c r="G209" s="32">
        <v>6</v>
      </c>
      <c r="H209" s="548">
        <v>2.4</v>
      </c>
      <c r="I209" s="548">
        <v>2.67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40</v>
      </c>
      <c r="P209" s="6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54"/>
      <c r="R209" s="554"/>
      <c r="S209" s="554"/>
      <c r="T209" s="555"/>
      <c r="U209" s="34"/>
      <c r="V209" s="34"/>
      <c r="W209" s="35" t="s">
        <v>68</v>
      </c>
      <c r="X209" s="549">
        <v>0</v>
      </c>
      <c r="Y209" s="550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customHeight="1" x14ac:dyDescent="0.25">
      <c r="A210" s="54" t="s">
        <v>338</v>
      </c>
      <c r="B210" s="54" t="s">
        <v>339</v>
      </c>
      <c r="C210" s="31">
        <v>4301051752</v>
      </c>
      <c r="D210" s="560">
        <v>4680115882607</v>
      </c>
      <c r="E210" s="561"/>
      <c r="F210" s="548">
        <v>0.3</v>
      </c>
      <c r="G210" s="32">
        <v>6</v>
      </c>
      <c r="H210" s="548">
        <v>1.8</v>
      </c>
      <c r="I210" s="548">
        <v>2.052</v>
      </c>
      <c r="J210" s="32">
        <v>182</v>
      </c>
      <c r="K210" s="32" t="s">
        <v>75</v>
      </c>
      <c r="L210" s="32"/>
      <c r="M210" s="33" t="s">
        <v>92</v>
      </c>
      <c r="N210" s="33"/>
      <c r="O210" s="32">
        <v>45</v>
      </c>
      <c r="P210" s="6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54"/>
      <c r="R210" s="554"/>
      <c r="S210" s="554"/>
      <c r="T210" s="555"/>
      <c r="U210" s="34"/>
      <c r="V210" s="34"/>
      <c r="W210" s="35" t="s">
        <v>68</v>
      </c>
      <c r="X210" s="549">
        <v>0</v>
      </c>
      <c r="Y210" s="550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4301051666</v>
      </c>
      <c r="D211" s="560">
        <v>4680115880092</v>
      </c>
      <c r="E211" s="561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45</v>
      </c>
      <c r="P211" s="72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54"/>
      <c r="R211" s="554"/>
      <c r="S211" s="554"/>
      <c r="T211" s="555"/>
      <c r="U211" s="34"/>
      <c r="V211" s="34"/>
      <c r="W211" s="35" t="s">
        <v>68</v>
      </c>
      <c r="X211" s="549">
        <v>0</v>
      </c>
      <c r="Y211" s="550">
        <f t="shared" si="26"/>
        <v>0</v>
      </c>
      <c r="Z211" s="36" t="str">
        <f t="shared" si="31"/>
        <v/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customHeight="1" x14ac:dyDescent="0.25">
      <c r="A212" s="54" t="s">
        <v>343</v>
      </c>
      <c r="B212" s="54" t="s">
        <v>344</v>
      </c>
      <c r="C212" s="31">
        <v>4301051668</v>
      </c>
      <c r="D212" s="560">
        <v>4680115880221</v>
      </c>
      <c r="E212" s="561"/>
      <c r="F212" s="548">
        <v>0.4</v>
      </c>
      <c r="G212" s="32">
        <v>6</v>
      </c>
      <c r="H212" s="548">
        <v>2.4</v>
      </c>
      <c r="I212" s="548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7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54"/>
      <c r="R212" s="554"/>
      <c r="S212" s="554"/>
      <c r="T212" s="555"/>
      <c r="U212" s="34"/>
      <c r="V212" s="34"/>
      <c r="W212" s="35" t="s">
        <v>68</v>
      </c>
      <c r="X212" s="549">
        <v>0</v>
      </c>
      <c r="Y212" s="550">
        <f t="shared" si="26"/>
        <v>0</v>
      </c>
      <c r="Z212" s="36" t="str">
        <f t="shared" si="31"/>
        <v/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345</v>
      </c>
      <c r="B213" s="54" t="s">
        <v>346</v>
      </c>
      <c r="C213" s="31">
        <v>4301051945</v>
      </c>
      <c r="D213" s="560">
        <v>4680115880504</v>
      </c>
      <c r="E213" s="561"/>
      <c r="F213" s="548">
        <v>0.4</v>
      </c>
      <c r="G213" s="32">
        <v>6</v>
      </c>
      <c r="H213" s="548">
        <v>2.4</v>
      </c>
      <c r="I213" s="548">
        <v>2.6520000000000001</v>
      </c>
      <c r="J213" s="32">
        <v>182</v>
      </c>
      <c r="K213" s="32" t="s">
        <v>75</v>
      </c>
      <c r="L213" s="32"/>
      <c r="M213" s="33" t="s">
        <v>92</v>
      </c>
      <c r="N213" s="33"/>
      <c r="O213" s="32">
        <v>40</v>
      </c>
      <c r="P213" s="57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54"/>
      <c r="R213" s="554"/>
      <c r="S213" s="554"/>
      <c r="T213" s="555"/>
      <c r="U213" s="34"/>
      <c r="V213" s="34"/>
      <c r="W213" s="35" t="s">
        <v>68</v>
      </c>
      <c r="X213" s="549">
        <v>0</v>
      </c>
      <c r="Y213" s="550">
        <f t="shared" si="26"/>
        <v>0</v>
      </c>
      <c r="Z213" s="36" t="str">
        <f t="shared" si="31"/>
        <v/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348</v>
      </c>
      <c r="B214" s="54" t="s">
        <v>349</v>
      </c>
      <c r="C214" s="31">
        <v>4301051410</v>
      </c>
      <c r="D214" s="560">
        <v>4680115882164</v>
      </c>
      <c r="E214" s="561"/>
      <c r="F214" s="548">
        <v>0.4</v>
      </c>
      <c r="G214" s="32">
        <v>6</v>
      </c>
      <c r="H214" s="548">
        <v>2.4</v>
      </c>
      <c r="I214" s="548">
        <v>2.6579999999999999</v>
      </c>
      <c r="J214" s="32">
        <v>182</v>
      </c>
      <c r="K214" s="32" t="s">
        <v>75</v>
      </c>
      <c r="L214" s="32"/>
      <c r="M214" s="33" t="s">
        <v>76</v>
      </c>
      <c r="N214" s="33"/>
      <c r="O214" s="32">
        <v>40</v>
      </c>
      <c r="P214" s="81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54"/>
      <c r="R214" s="554"/>
      <c r="S214" s="554"/>
      <c r="T214" s="555"/>
      <c r="U214" s="34"/>
      <c r="V214" s="34"/>
      <c r="W214" s="35" t="s">
        <v>68</v>
      </c>
      <c r="X214" s="549">
        <v>0</v>
      </c>
      <c r="Y214" s="550">
        <f t="shared" si="26"/>
        <v>0</v>
      </c>
      <c r="Z214" s="36" t="str">
        <f t="shared" si="31"/>
        <v/>
      </c>
      <c r="AA214" s="56"/>
      <c r="AB214" s="57"/>
      <c r="AC214" s="265" t="s">
        <v>332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75"/>
      <c r="B215" s="563"/>
      <c r="C215" s="563"/>
      <c r="D215" s="563"/>
      <c r="E215" s="563"/>
      <c r="F215" s="563"/>
      <c r="G215" s="563"/>
      <c r="H215" s="563"/>
      <c r="I215" s="563"/>
      <c r="J215" s="563"/>
      <c r="K215" s="563"/>
      <c r="L215" s="563"/>
      <c r="M215" s="563"/>
      <c r="N215" s="563"/>
      <c r="O215" s="576"/>
      <c r="P215" s="566" t="s">
        <v>70</v>
      </c>
      <c r="Q215" s="567"/>
      <c r="R215" s="567"/>
      <c r="S215" s="567"/>
      <c r="T215" s="567"/>
      <c r="U215" s="567"/>
      <c r="V215" s="568"/>
      <c r="W215" s="37" t="s">
        <v>71</v>
      </c>
      <c r="X215" s="551">
        <f>IFERROR(X206/H206,"0")+IFERROR(X207/H207,"0")+IFERROR(X208/H208,"0")+IFERROR(X209/H209,"0")+IFERROR(X210/H210,"0")+IFERROR(X211/H211,"0")+IFERROR(X212/H212,"0")+IFERROR(X213/H213,"0")+IFERROR(X214/H214,"0")</f>
        <v>0</v>
      </c>
      <c r="Y215" s="551">
        <f>IFERROR(Y206/H206,"0")+IFERROR(Y207/H207,"0")+IFERROR(Y208/H208,"0")+IFERROR(Y209/H209,"0")+IFERROR(Y210/H210,"0")+IFERROR(Y211/H211,"0")+IFERROR(Y212/H212,"0")+IFERROR(Y213/H213,"0")+IFERROR(Y214/H214,"0")</f>
        <v>0</v>
      </c>
      <c r="Z215" s="55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552"/>
      <c r="AB215" s="552"/>
      <c r="AC215" s="552"/>
    </row>
    <row r="216" spans="1:68" x14ac:dyDescent="0.2">
      <c r="A216" s="563"/>
      <c r="B216" s="563"/>
      <c r="C216" s="563"/>
      <c r="D216" s="563"/>
      <c r="E216" s="563"/>
      <c r="F216" s="563"/>
      <c r="G216" s="563"/>
      <c r="H216" s="563"/>
      <c r="I216" s="563"/>
      <c r="J216" s="563"/>
      <c r="K216" s="563"/>
      <c r="L216" s="563"/>
      <c r="M216" s="563"/>
      <c r="N216" s="563"/>
      <c r="O216" s="576"/>
      <c r="P216" s="566" t="s">
        <v>70</v>
      </c>
      <c r="Q216" s="567"/>
      <c r="R216" s="567"/>
      <c r="S216" s="567"/>
      <c r="T216" s="567"/>
      <c r="U216" s="567"/>
      <c r="V216" s="568"/>
      <c r="W216" s="37" t="s">
        <v>68</v>
      </c>
      <c r="X216" s="551">
        <f>IFERROR(SUM(X206:X214),"0")</f>
        <v>0</v>
      </c>
      <c r="Y216" s="551">
        <f>IFERROR(SUM(Y206:Y214),"0")</f>
        <v>0</v>
      </c>
      <c r="Z216" s="37"/>
      <c r="AA216" s="552"/>
      <c r="AB216" s="552"/>
      <c r="AC216" s="552"/>
    </row>
    <row r="217" spans="1:68" ht="14.25" customHeight="1" x14ac:dyDescent="0.25">
      <c r="A217" s="562" t="s">
        <v>169</v>
      </c>
      <c r="B217" s="563"/>
      <c r="C217" s="563"/>
      <c r="D217" s="563"/>
      <c r="E217" s="563"/>
      <c r="F217" s="563"/>
      <c r="G217" s="563"/>
      <c r="H217" s="563"/>
      <c r="I217" s="563"/>
      <c r="J217" s="563"/>
      <c r="K217" s="563"/>
      <c r="L217" s="563"/>
      <c r="M217" s="563"/>
      <c r="N217" s="563"/>
      <c r="O217" s="563"/>
      <c r="P217" s="563"/>
      <c r="Q217" s="563"/>
      <c r="R217" s="563"/>
      <c r="S217" s="563"/>
      <c r="T217" s="563"/>
      <c r="U217" s="563"/>
      <c r="V217" s="563"/>
      <c r="W217" s="563"/>
      <c r="X217" s="563"/>
      <c r="Y217" s="563"/>
      <c r="Z217" s="563"/>
      <c r="AA217" s="545"/>
      <c r="AB217" s="545"/>
      <c r="AC217" s="545"/>
    </row>
    <row r="218" spans="1:68" ht="27" customHeight="1" x14ac:dyDescent="0.25">
      <c r="A218" s="54" t="s">
        <v>350</v>
      </c>
      <c r="B218" s="54" t="s">
        <v>351</v>
      </c>
      <c r="C218" s="31">
        <v>4301060463</v>
      </c>
      <c r="D218" s="560">
        <v>4680115880818</v>
      </c>
      <c r="E218" s="561"/>
      <c r="F218" s="548">
        <v>0.4</v>
      </c>
      <c r="G218" s="32">
        <v>6</v>
      </c>
      <c r="H218" s="548">
        <v>2.4</v>
      </c>
      <c r="I218" s="548">
        <v>2.6520000000000001</v>
      </c>
      <c r="J218" s="32">
        <v>182</v>
      </c>
      <c r="K218" s="32" t="s">
        <v>75</v>
      </c>
      <c r="L218" s="32"/>
      <c r="M218" s="33" t="s">
        <v>92</v>
      </c>
      <c r="N218" s="33"/>
      <c r="O218" s="32">
        <v>40</v>
      </c>
      <c r="P218" s="8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54"/>
      <c r="R218" s="554"/>
      <c r="S218" s="554"/>
      <c r="T218" s="555"/>
      <c r="U218" s="34"/>
      <c r="V218" s="34"/>
      <c r="W218" s="35" t="s">
        <v>68</v>
      </c>
      <c r="X218" s="549">
        <v>0</v>
      </c>
      <c r="Y218" s="55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352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353</v>
      </c>
      <c r="B219" s="54" t="s">
        <v>354</v>
      </c>
      <c r="C219" s="31">
        <v>4301060389</v>
      </c>
      <c r="D219" s="560">
        <v>4680115880801</v>
      </c>
      <c r="E219" s="561"/>
      <c r="F219" s="548">
        <v>0.4</v>
      </c>
      <c r="G219" s="32">
        <v>6</v>
      </c>
      <c r="H219" s="548">
        <v>2.4</v>
      </c>
      <c r="I219" s="548">
        <v>2.6520000000000001</v>
      </c>
      <c r="J219" s="32">
        <v>182</v>
      </c>
      <c r="K219" s="32" t="s">
        <v>75</v>
      </c>
      <c r="L219" s="32"/>
      <c r="M219" s="33" t="s">
        <v>76</v>
      </c>
      <c r="N219" s="33"/>
      <c r="O219" s="32">
        <v>40</v>
      </c>
      <c r="P219" s="6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54"/>
      <c r="R219" s="554"/>
      <c r="S219" s="554"/>
      <c r="T219" s="555"/>
      <c r="U219" s="34"/>
      <c r="V219" s="34"/>
      <c r="W219" s="35" t="s">
        <v>68</v>
      </c>
      <c r="X219" s="549">
        <v>0</v>
      </c>
      <c r="Y219" s="55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355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75"/>
      <c r="B220" s="563"/>
      <c r="C220" s="563"/>
      <c r="D220" s="563"/>
      <c r="E220" s="563"/>
      <c r="F220" s="563"/>
      <c r="G220" s="563"/>
      <c r="H220" s="563"/>
      <c r="I220" s="563"/>
      <c r="J220" s="563"/>
      <c r="K220" s="563"/>
      <c r="L220" s="563"/>
      <c r="M220" s="563"/>
      <c r="N220" s="563"/>
      <c r="O220" s="576"/>
      <c r="P220" s="566" t="s">
        <v>70</v>
      </c>
      <c r="Q220" s="567"/>
      <c r="R220" s="567"/>
      <c r="S220" s="567"/>
      <c r="T220" s="567"/>
      <c r="U220" s="567"/>
      <c r="V220" s="568"/>
      <c r="W220" s="37" t="s">
        <v>71</v>
      </c>
      <c r="X220" s="551">
        <f>IFERROR(X218/H218,"0")+IFERROR(X219/H219,"0")</f>
        <v>0</v>
      </c>
      <c r="Y220" s="551">
        <f>IFERROR(Y218/H218,"0")+IFERROR(Y219/H219,"0")</f>
        <v>0</v>
      </c>
      <c r="Z220" s="551">
        <f>IFERROR(IF(Z218="",0,Z218),"0")+IFERROR(IF(Z219="",0,Z219),"0")</f>
        <v>0</v>
      </c>
      <c r="AA220" s="552"/>
      <c r="AB220" s="552"/>
      <c r="AC220" s="552"/>
    </row>
    <row r="221" spans="1:68" x14ac:dyDescent="0.2">
      <c r="A221" s="563"/>
      <c r="B221" s="563"/>
      <c r="C221" s="563"/>
      <c r="D221" s="563"/>
      <c r="E221" s="563"/>
      <c r="F221" s="563"/>
      <c r="G221" s="563"/>
      <c r="H221" s="563"/>
      <c r="I221" s="563"/>
      <c r="J221" s="563"/>
      <c r="K221" s="563"/>
      <c r="L221" s="563"/>
      <c r="M221" s="563"/>
      <c r="N221" s="563"/>
      <c r="O221" s="576"/>
      <c r="P221" s="566" t="s">
        <v>70</v>
      </c>
      <c r="Q221" s="567"/>
      <c r="R221" s="567"/>
      <c r="S221" s="567"/>
      <c r="T221" s="567"/>
      <c r="U221" s="567"/>
      <c r="V221" s="568"/>
      <c r="W221" s="37" t="s">
        <v>68</v>
      </c>
      <c r="X221" s="551">
        <f>IFERROR(SUM(X218:X219),"0")</f>
        <v>0</v>
      </c>
      <c r="Y221" s="551">
        <f>IFERROR(SUM(Y218:Y219),"0")</f>
        <v>0</v>
      </c>
      <c r="Z221" s="37"/>
      <c r="AA221" s="552"/>
      <c r="AB221" s="552"/>
      <c r="AC221" s="552"/>
    </row>
    <row r="222" spans="1:68" ht="16.5" customHeight="1" x14ac:dyDescent="0.25">
      <c r="A222" s="577" t="s">
        <v>356</v>
      </c>
      <c r="B222" s="563"/>
      <c r="C222" s="563"/>
      <c r="D222" s="563"/>
      <c r="E222" s="563"/>
      <c r="F222" s="563"/>
      <c r="G222" s="563"/>
      <c r="H222" s="563"/>
      <c r="I222" s="563"/>
      <c r="J222" s="563"/>
      <c r="K222" s="563"/>
      <c r="L222" s="563"/>
      <c r="M222" s="563"/>
      <c r="N222" s="563"/>
      <c r="O222" s="563"/>
      <c r="P222" s="563"/>
      <c r="Q222" s="563"/>
      <c r="R222" s="563"/>
      <c r="S222" s="563"/>
      <c r="T222" s="563"/>
      <c r="U222" s="563"/>
      <c r="V222" s="563"/>
      <c r="W222" s="563"/>
      <c r="X222" s="563"/>
      <c r="Y222" s="563"/>
      <c r="Z222" s="563"/>
      <c r="AA222" s="544"/>
      <c r="AB222" s="544"/>
      <c r="AC222" s="544"/>
    </row>
    <row r="223" spans="1:68" ht="14.25" customHeight="1" x14ac:dyDescent="0.25">
      <c r="A223" s="562" t="s">
        <v>102</v>
      </c>
      <c r="B223" s="563"/>
      <c r="C223" s="563"/>
      <c r="D223" s="563"/>
      <c r="E223" s="563"/>
      <c r="F223" s="563"/>
      <c r="G223" s="563"/>
      <c r="H223" s="563"/>
      <c r="I223" s="563"/>
      <c r="J223" s="563"/>
      <c r="K223" s="563"/>
      <c r="L223" s="563"/>
      <c r="M223" s="563"/>
      <c r="N223" s="563"/>
      <c r="O223" s="563"/>
      <c r="P223" s="563"/>
      <c r="Q223" s="563"/>
      <c r="R223" s="563"/>
      <c r="S223" s="563"/>
      <c r="T223" s="563"/>
      <c r="U223" s="563"/>
      <c r="V223" s="563"/>
      <c r="W223" s="563"/>
      <c r="X223" s="563"/>
      <c r="Y223" s="563"/>
      <c r="Z223" s="563"/>
      <c r="AA223" s="545"/>
      <c r="AB223" s="545"/>
      <c r="AC223" s="545"/>
    </row>
    <row r="224" spans="1:68" ht="27" customHeight="1" x14ac:dyDescent="0.25">
      <c r="A224" s="54" t="s">
        <v>357</v>
      </c>
      <c r="B224" s="54" t="s">
        <v>358</v>
      </c>
      <c r="C224" s="31">
        <v>4301011826</v>
      </c>
      <c r="D224" s="560">
        <v>4680115884137</v>
      </c>
      <c r="E224" s="561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2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54"/>
      <c r="R224" s="554"/>
      <c r="S224" s="554"/>
      <c r="T224" s="555"/>
      <c r="U224" s="34"/>
      <c r="V224" s="34"/>
      <c r="W224" s="35" t="s">
        <v>68</v>
      </c>
      <c r="X224" s="549">
        <v>0</v>
      </c>
      <c r="Y224" s="55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359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360</v>
      </c>
      <c r="B225" s="54" t="s">
        <v>361</v>
      </c>
      <c r="C225" s="31">
        <v>4301011724</v>
      </c>
      <c r="D225" s="560">
        <v>4680115884236</v>
      </c>
      <c r="E225" s="561"/>
      <c r="F225" s="548">
        <v>1.45</v>
      </c>
      <c r="G225" s="32">
        <v>8</v>
      </c>
      <c r="H225" s="548">
        <v>11.6</v>
      </c>
      <c r="I225" s="54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8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54"/>
      <c r="R225" s="554"/>
      <c r="S225" s="554"/>
      <c r="T225" s="555"/>
      <c r="U225" s="34"/>
      <c r="V225" s="34"/>
      <c r="W225" s="35" t="s">
        <v>68</v>
      </c>
      <c r="X225" s="549">
        <v>0</v>
      </c>
      <c r="Y225" s="55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363</v>
      </c>
      <c r="B226" s="54" t="s">
        <v>364</v>
      </c>
      <c r="C226" s="31">
        <v>4301011721</v>
      </c>
      <c r="D226" s="560">
        <v>4680115884175</v>
      </c>
      <c r="E226" s="561"/>
      <c r="F226" s="548">
        <v>1.45</v>
      </c>
      <c r="G226" s="32">
        <v>8</v>
      </c>
      <c r="H226" s="548">
        <v>11.6</v>
      </c>
      <c r="I226" s="54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78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54"/>
      <c r="R226" s="554"/>
      <c r="S226" s="554"/>
      <c r="T226" s="555"/>
      <c r="U226" s="34"/>
      <c r="V226" s="34"/>
      <c r="W226" s="35" t="s">
        <v>68</v>
      </c>
      <c r="X226" s="549">
        <v>0</v>
      </c>
      <c r="Y226" s="55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366</v>
      </c>
      <c r="B227" s="54" t="s">
        <v>367</v>
      </c>
      <c r="C227" s="31">
        <v>4301011824</v>
      </c>
      <c r="D227" s="560">
        <v>4680115884144</v>
      </c>
      <c r="E227" s="561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54"/>
      <c r="R227" s="554"/>
      <c r="S227" s="554"/>
      <c r="T227" s="555"/>
      <c r="U227" s="34"/>
      <c r="V227" s="34"/>
      <c r="W227" s="35" t="s">
        <v>68</v>
      </c>
      <c r="X227" s="549">
        <v>0</v>
      </c>
      <c r="Y227" s="55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359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368</v>
      </c>
      <c r="B228" s="54" t="s">
        <v>369</v>
      </c>
      <c r="C228" s="31">
        <v>4301012149</v>
      </c>
      <c r="D228" s="560">
        <v>4680115886551</v>
      </c>
      <c r="E228" s="561"/>
      <c r="F228" s="548">
        <v>0.4</v>
      </c>
      <c r="G228" s="32">
        <v>10</v>
      </c>
      <c r="H228" s="548">
        <v>4</v>
      </c>
      <c r="I228" s="54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54"/>
      <c r="R228" s="554"/>
      <c r="S228" s="554"/>
      <c r="T228" s="555"/>
      <c r="U228" s="34"/>
      <c r="V228" s="34"/>
      <c r="W228" s="35" t="s">
        <v>68</v>
      </c>
      <c r="X228" s="549">
        <v>0</v>
      </c>
      <c r="Y228" s="55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371</v>
      </c>
      <c r="B229" s="54" t="s">
        <v>372</v>
      </c>
      <c r="C229" s="31">
        <v>4301011726</v>
      </c>
      <c r="D229" s="560">
        <v>4680115884182</v>
      </c>
      <c r="E229" s="561"/>
      <c r="F229" s="548">
        <v>0.37</v>
      </c>
      <c r="G229" s="32">
        <v>10</v>
      </c>
      <c r="H229" s="548">
        <v>3.7</v>
      </c>
      <c r="I229" s="54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54"/>
      <c r="R229" s="554"/>
      <c r="S229" s="554"/>
      <c r="T229" s="555"/>
      <c r="U229" s="34"/>
      <c r="V229" s="34"/>
      <c r="W229" s="35" t="s">
        <v>68</v>
      </c>
      <c r="X229" s="549">
        <v>0</v>
      </c>
      <c r="Y229" s="55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362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373</v>
      </c>
      <c r="B230" s="54" t="s">
        <v>374</v>
      </c>
      <c r="C230" s="31">
        <v>4301011722</v>
      </c>
      <c r="D230" s="560">
        <v>4680115884205</v>
      </c>
      <c r="E230" s="561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54"/>
      <c r="R230" s="554"/>
      <c r="S230" s="554"/>
      <c r="T230" s="555"/>
      <c r="U230" s="34"/>
      <c r="V230" s="34"/>
      <c r="W230" s="35" t="s">
        <v>68</v>
      </c>
      <c r="X230" s="549">
        <v>0</v>
      </c>
      <c r="Y230" s="55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375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75"/>
      <c r="B231" s="563"/>
      <c r="C231" s="563"/>
      <c r="D231" s="563"/>
      <c r="E231" s="563"/>
      <c r="F231" s="563"/>
      <c r="G231" s="563"/>
      <c r="H231" s="563"/>
      <c r="I231" s="563"/>
      <c r="J231" s="563"/>
      <c r="K231" s="563"/>
      <c r="L231" s="563"/>
      <c r="M231" s="563"/>
      <c r="N231" s="563"/>
      <c r="O231" s="576"/>
      <c r="P231" s="566" t="s">
        <v>70</v>
      </c>
      <c r="Q231" s="567"/>
      <c r="R231" s="567"/>
      <c r="S231" s="567"/>
      <c r="T231" s="567"/>
      <c r="U231" s="567"/>
      <c r="V231" s="568"/>
      <c r="W231" s="37" t="s">
        <v>71</v>
      </c>
      <c r="X231" s="551">
        <f>IFERROR(X224/H224,"0")+IFERROR(X225/H225,"0")+IFERROR(X226/H226,"0")+IFERROR(X227/H227,"0")+IFERROR(X228/H228,"0")+IFERROR(X229/H229,"0")+IFERROR(X230/H230,"0")</f>
        <v>0</v>
      </c>
      <c r="Y231" s="551">
        <f>IFERROR(Y224/H224,"0")+IFERROR(Y225/H225,"0")+IFERROR(Y226/H226,"0")+IFERROR(Y227/H227,"0")+IFERROR(Y228/H228,"0")+IFERROR(Y229/H229,"0")+IFERROR(Y230/H230,"0")</f>
        <v>0</v>
      </c>
      <c r="Z231" s="55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2"/>
      <c r="AB231" s="552"/>
      <c r="AC231" s="552"/>
    </row>
    <row r="232" spans="1:68" x14ac:dyDescent="0.2">
      <c r="A232" s="563"/>
      <c r="B232" s="563"/>
      <c r="C232" s="563"/>
      <c r="D232" s="563"/>
      <c r="E232" s="563"/>
      <c r="F232" s="563"/>
      <c r="G232" s="563"/>
      <c r="H232" s="563"/>
      <c r="I232" s="563"/>
      <c r="J232" s="563"/>
      <c r="K232" s="563"/>
      <c r="L232" s="563"/>
      <c r="M232" s="563"/>
      <c r="N232" s="563"/>
      <c r="O232" s="576"/>
      <c r="P232" s="566" t="s">
        <v>70</v>
      </c>
      <c r="Q232" s="567"/>
      <c r="R232" s="567"/>
      <c r="S232" s="567"/>
      <c r="T232" s="567"/>
      <c r="U232" s="567"/>
      <c r="V232" s="568"/>
      <c r="W232" s="37" t="s">
        <v>68</v>
      </c>
      <c r="X232" s="551">
        <f>IFERROR(SUM(X224:X230),"0")</f>
        <v>0</v>
      </c>
      <c r="Y232" s="551">
        <f>IFERROR(SUM(Y224:Y230),"0")</f>
        <v>0</v>
      </c>
      <c r="Z232" s="37"/>
      <c r="AA232" s="552"/>
      <c r="AB232" s="552"/>
      <c r="AC232" s="552"/>
    </row>
    <row r="233" spans="1:68" ht="14.25" customHeight="1" x14ac:dyDescent="0.25">
      <c r="A233" s="562" t="s">
        <v>134</v>
      </c>
      <c r="B233" s="563"/>
      <c r="C233" s="563"/>
      <c r="D233" s="563"/>
      <c r="E233" s="563"/>
      <c r="F233" s="563"/>
      <c r="G233" s="563"/>
      <c r="H233" s="563"/>
      <c r="I233" s="563"/>
      <c r="J233" s="563"/>
      <c r="K233" s="563"/>
      <c r="L233" s="563"/>
      <c r="M233" s="563"/>
      <c r="N233" s="563"/>
      <c r="O233" s="563"/>
      <c r="P233" s="563"/>
      <c r="Q233" s="563"/>
      <c r="R233" s="563"/>
      <c r="S233" s="563"/>
      <c r="T233" s="563"/>
      <c r="U233" s="563"/>
      <c r="V233" s="563"/>
      <c r="W233" s="563"/>
      <c r="X233" s="563"/>
      <c r="Y233" s="563"/>
      <c r="Z233" s="563"/>
      <c r="AA233" s="545"/>
      <c r="AB233" s="545"/>
      <c r="AC233" s="545"/>
    </row>
    <row r="234" spans="1:68" ht="27" customHeight="1" x14ac:dyDescent="0.25">
      <c r="A234" s="54" t="s">
        <v>376</v>
      </c>
      <c r="B234" s="54" t="s">
        <v>377</v>
      </c>
      <c r="C234" s="31">
        <v>4301020377</v>
      </c>
      <c r="D234" s="560">
        <v>4680115885981</v>
      </c>
      <c r="E234" s="561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0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4"/>
      <c r="R234" s="554"/>
      <c r="S234" s="554"/>
      <c r="T234" s="555"/>
      <c r="U234" s="34"/>
      <c r="V234" s="34"/>
      <c r="W234" s="35" t="s">
        <v>68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75"/>
      <c r="B235" s="563"/>
      <c r="C235" s="563"/>
      <c r="D235" s="563"/>
      <c r="E235" s="563"/>
      <c r="F235" s="563"/>
      <c r="G235" s="563"/>
      <c r="H235" s="563"/>
      <c r="I235" s="563"/>
      <c r="J235" s="563"/>
      <c r="K235" s="563"/>
      <c r="L235" s="563"/>
      <c r="M235" s="563"/>
      <c r="N235" s="563"/>
      <c r="O235" s="576"/>
      <c r="P235" s="566" t="s">
        <v>70</v>
      </c>
      <c r="Q235" s="567"/>
      <c r="R235" s="567"/>
      <c r="S235" s="567"/>
      <c r="T235" s="567"/>
      <c r="U235" s="567"/>
      <c r="V235" s="568"/>
      <c r="W235" s="37" t="s">
        <v>71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x14ac:dyDescent="0.2">
      <c r="A236" s="563"/>
      <c r="B236" s="563"/>
      <c r="C236" s="563"/>
      <c r="D236" s="563"/>
      <c r="E236" s="563"/>
      <c r="F236" s="563"/>
      <c r="G236" s="563"/>
      <c r="H236" s="563"/>
      <c r="I236" s="563"/>
      <c r="J236" s="563"/>
      <c r="K236" s="563"/>
      <c r="L236" s="563"/>
      <c r="M236" s="563"/>
      <c r="N236" s="563"/>
      <c r="O236" s="576"/>
      <c r="P236" s="566" t="s">
        <v>70</v>
      </c>
      <c r="Q236" s="567"/>
      <c r="R236" s="567"/>
      <c r="S236" s="567"/>
      <c r="T236" s="567"/>
      <c r="U236" s="567"/>
      <c r="V236" s="568"/>
      <c r="W236" s="37" t="s">
        <v>68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customHeight="1" x14ac:dyDescent="0.25">
      <c r="A237" s="562" t="s">
        <v>379</v>
      </c>
      <c r="B237" s="563"/>
      <c r="C237" s="563"/>
      <c r="D237" s="563"/>
      <c r="E237" s="563"/>
      <c r="F237" s="563"/>
      <c r="G237" s="563"/>
      <c r="H237" s="563"/>
      <c r="I237" s="563"/>
      <c r="J237" s="563"/>
      <c r="K237" s="563"/>
      <c r="L237" s="563"/>
      <c r="M237" s="563"/>
      <c r="N237" s="563"/>
      <c r="O237" s="563"/>
      <c r="P237" s="563"/>
      <c r="Q237" s="563"/>
      <c r="R237" s="563"/>
      <c r="S237" s="563"/>
      <c r="T237" s="563"/>
      <c r="U237" s="563"/>
      <c r="V237" s="563"/>
      <c r="W237" s="563"/>
      <c r="X237" s="563"/>
      <c r="Y237" s="563"/>
      <c r="Z237" s="563"/>
      <c r="AA237" s="545"/>
      <c r="AB237" s="545"/>
      <c r="AC237" s="545"/>
    </row>
    <row r="238" spans="1:68" ht="27" customHeight="1" x14ac:dyDescent="0.25">
      <c r="A238" s="54" t="s">
        <v>380</v>
      </c>
      <c r="B238" s="54" t="s">
        <v>381</v>
      </c>
      <c r="C238" s="31">
        <v>4301040362</v>
      </c>
      <c r="D238" s="560">
        <v>4680115886803</v>
      </c>
      <c r="E238" s="561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31" t="s">
        <v>382</v>
      </c>
      <c r="Q238" s="554"/>
      <c r="R238" s="554"/>
      <c r="S238" s="554"/>
      <c r="T238" s="555"/>
      <c r="U238" s="34"/>
      <c r="V238" s="34"/>
      <c r="W238" s="35" t="s">
        <v>68</v>
      </c>
      <c r="X238" s="549">
        <v>0</v>
      </c>
      <c r="Y238" s="55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75"/>
      <c r="B239" s="563"/>
      <c r="C239" s="563"/>
      <c r="D239" s="563"/>
      <c r="E239" s="563"/>
      <c r="F239" s="563"/>
      <c r="G239" s="563"/>
      <c r="H239" s="563"/>
      <c r="I239" s="563"/>
      <c r="J239" s="563"/>
      <c r="K239" s="563"/>
      <c r="L239" s="563"/>
      <c r="M239" s="563"/>
      <c r="N239" s="563"/>
      <c r="O239" s="576"/>
      <c r="P239" s="566" t="s">
        <v>70</v>
      </c>
      <c r="Q239" s="567"/>
      <c r="R239" s="567"/>
      <c r="S239" s="567"/>
      <c r="T239" s="567"/>
      <c r="U239" s="567"/>
      <c r="V239" s="568"/>
      <c r="W239" s="37" t="s">
        <v>71</v>
      </c>
      <c r="X239" s="551">
        <f>IFERROR(X238/H238,"0")</f>
        <v>0</v>
      </c>
      <c r="Y239" s="551">
        <f>IFERROR(Y238/H238,"0")</f>
        <v>0</v>
      </c>
      <c r="Z239" s="551">
        <f>IFERROR(IF(Z238="",0,Z238),"0")</f>
        <v>0</v>
      </c>
      <c r="AA239" s="552"/>
      <c r="AB239" s="552"/>
      <c r="AC239" s="552"/>
    </row>
    <row r="240" spans="1:68" x14ac:dyDescent="0.2">
      <c r="A240" s="563"/>
      <c r="B240" s="563"/>
      <c r="C240" s="563"/>
      <c r="D240" s="563"/>
      <c r="E240" s="563"/>
      <c r="F240" s="563"/>
      <c r="G240" s="563"/>
      <c r="H240" s="563"/>
      <c r="I240" s="563"/>
      <c r="J240" s="563"/>
      <c r="K240" s="563"/>
      <c r="L240" s="563"/>
      <c r="M240" s="563"/>
      <c r="N240" s="563"/>
      <c r="O240" s="576"/>
      <c r="P240" s="566" t="s">
        <v>70</v>
      </c>
      <c r="Q240" s="567"/>
      <c r="R240" s="567"/>
      <c r="S240" s="567"/>
      <c r="T240" s="567"/>
      <c r="U240" s="567"/>
      <c r="V240" s="568"/>
      <c r="W240" s="37" t="s">
        <v>68</v>
      </c>
      <c r="X240" s="551">
        <f>IFERROR(SUM(X238:X238),"0")</f>
        <v>0</v>
      </c>
      <c r="Y240" s="551">
        <f>IFERROR(SUM(Y238:Y238),"0")</f>
        <v>0</v>
      </c>
      <c r="Z240" s="37"/>
      <c r="AA240" s="552"/>
      <c r="AB240" s="552"/>
      <c r="AC240" s="552"/>
    </row>
    <row r="241" spans="1:68" ht="14.25" customHeight="1" x14ac:dyDescent="0.25">
      <c r="A241" s="562" t="s">
        <v>384</v>
      </c>
      <c r="B241" s="563"/>
      <c r="C241" s="563"/>
      <c r="D241" s="563"/>
      <c r="E241" s="563"/>
      <c r="F241" s="563"/>
      <c r="G241" s="563"/>
      <c r="H241" s="563"/>
      <c r="I241" s="563"/>
      <c r="J241" s="563"/>
      <c r="K241" s="563"/>
      <c r="L241" s="563"/>
      <c r="M241" s="563"/>
      <c r="N241" s="563"/>
      <c r="O241" s="563"/>
      <c r="P241" s="563"/>
      <c r="Q241" s="563"/>
      <c r="R241" s="563"/>
      <c r="S241" s="563"/>
      <c r="T241" s="563"/>
      <c r="U241" s="563"/>
      <c r="V241" s="563"/>
      <c r="W241" s="563"/>
      <c r="X241" s="563"/>
      <c r="Y241" s="563"/>
      <c r="Z241" s="563"/>
      <c r="AA241" s="545"/>
      <c r="AB241" s="545"/>
      <c r="AC241" s="545"/>
    </row>
    <row r="242" spans="1:68" ht="27" customHeight="1" x14ac:dyDescent="0.25">
      <c r="A242" s="54" t="s">
        <v>385</v>
      </c>
      <c r="B242" s="54" t="s">
        <v>386</v>
      </c>
      <c r="C242" s="31">
        <v>4301041004</v>
      </c>
      <c r="D242" s="560">
        <v>4680115886704</v>
      </c>
      <c r="E242" s="561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2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4"/>
      <c r="R242" s="554"/>
      <c r="S242" s="554"/>
      <c r="T242" s="555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4301041008</v>
      </c>
      <c r="D243" s="560">
        <v>4680115886681</v>
      </c>
      <c r="E243" s="561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64" t="s">
        <v>390</v>
      </c>
      <c r="Q243" s="554"/>
      <c r="R243" s="554"/>
      <c r="S243" s="554"/>
      <c r="T243" s="555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391</v>
      </c>
      <c r="B244" s="54" t="s">
        <v>392</v>
      </c>
      <c r="C244" s="31">
        <v>4301041007</v>
      </c>
      <c r="D244" s="560">
        <v>4680115886735</v>
      </c>
      <c r="E244" s="561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55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4"/>
      <c r="R244" s="554"/>
      <c r="S244" s="554"/>
      <c r="T244" s="555"/>
      <c r="U244" s="34"/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393</v>
      </c>
      <c r="B245" s="54" t="s">
        <v>394</v>
      </c>
      <c r="C245" s="31">
        <v>4301041005</v>
      </c>
      <c r="D245" s="560">
        <v>4680115886711</v>
      </c>
      <c r="E245" s="561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2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4"/>
      <c r="R245" s="554"/>
      <c r="S245" s="554"/>
      <c r="T245" s="555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75"/>
      <c r="B246" s="563"/>
      <c r="C246" s="563"/>
      <c r="D246" s="563"/>
      <c r="E246" s="563"/>
      <c r="F246" s="563"/>
      <c r="G246" s="563"/>
      <c r="H246" s="563"/>
      <c r="I246" s="563"/>
      <c r="J246" s="563"/>
      <c r="K246" s="563"/>
      <c r="L246" s="563"/>
      <c r="M246" s="563"/>
      <c r="N246" s="563"/>
      <c r="O246" s="576"/>
      <c r="P246" s="566" t="s">
        <v>70</v>
      </c>
      <c r="Q246" s="567"/>
      <c r="R246" s="567"/>
      <c r="S246" s="567"/>
      <c r="T246" s="567"/>
      <c r="U246" s="567"/>
      <c r="V246" s="568"/>
      <c r="W246" s="37" t="s">
        <v>71</v>
      </c>
      <c r="X246" s="551">
        <f>IFERROR(X242/H242,"0")+IFERROR(X243/H243,"0")+IFERROR(X244/H244,"0")+IFERROR(X245/H245,"0")</f>
        <v>0</v>
      </c>
      <c r="Y246" s="551">
        <f>IFERROR(Y242/H242,"0")+IFERROR(Y243/H243,"0")+IFERROR(Y244/H244,"0")+IFERROR(Y245/H245,"0")</f>
        <v>0</v>
      </c>
      <c r="Z246" s="551">
        <f>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x14ac:dyDescent="0.2">
      <c r="A247" s="563"/>
      <c r="B247" s="563"/>
      <c r="C247" s="563"/>
      <c r="D247" s="563"/>
      <c r="E247" s="563"/>
      <c r="F247" s="563"/>
      <c r="G247" s="563"/>
      <c r="H247" s="563"/>
      <c r="I247" s="563"/>
      <c r="J247" s="563"/>
      <c r="K247" s="563"/>
      <c r="L247" s="563"/>
      <c r="M247" s="563"/>
      <c r="N247" s="563"/>
      <c r="O247" s="576"/>
      <c r="P247" s="566" t="s">
        <v>70</v>
      </c>
      <c r="Q247" s="567"/>
      <c r="R247" s="567"/>
      <c r="S247" s="567"/>
      <c r="T247" s="567"/>
      <c r="U247" s="567"/>
      <c r="V247" s="568"/>
      <c r="W247" s="37" t="s">
        <v>68</v>
      </c>
      <c r="X247" s="551">
        <f>IFERROR(SUM(X242:X245),"0")</f>
        <v>0</v>
      </c>
      <c r="Y247" s="551">
        <f>IFERROR(SUM(Y242:Y245),"0")</f>
        <v>0</v>
      </c>
      <c r="Z247" s="37"/>
      <c r="AA247" s="552"/>
      <c r="AB247" s="552"/>
      <c r="AC247" s="552"/>
    </row>
    <row r="248" spans="1:68" ht="16.5" customHeight="1" x14ac:dyDescent="0.25">
      <c r="A248" s="577" t="s">
        <v>395</v>
      </c>
      <c r="B248" s="563"/>
      <c r="C248" s="563"/>
      <c r="D248" s="563"/>
      <c r="E248" s="563"/>
      <c r="F248" s="563"/>
      <c r="G248" s="563"/>
      <c r="H248" s="563"/>
      <c r="I248" s="563"/>
      <c r="J248" s="563"/>
      <c r="K248" s="563"/>
      <c r="L248" s="563"/>
      <c r="M248" s="563"/>
      <c r="N248" s="563"/>
      <c r="O248" s="563"/>
      <c r="P248" s="563"/>
      <c r="Q248" s="563"/>
      <c r="R248" s="563"/>
      <c r="S248" s="563"/>
      <c r="T248" s="563"/>
      <c r="U248" s="563"/>
      <c r="V248" s="563"/>
      <c r="W248" s="563"/>
      <c r="X248" s="563"/>
      <c r="Y248" s="563"/>
      <c r="Z248" s="563"/>
      <c r="AA248" s="544"/>
      <c r="AB248" s="544"/>
      <c r="AC248" s="544"/>
    </row>
    <row r="249" spans="1:68" ht="14.25" customHeight="1" x14ac:dyDescent="0.25">
      <c r="A249" s="562" t="s">
        <v>102</v>
      </c>
      <c r="B249" s="563"/>
      <c r="C249" s="563"/>
      <c r="D249" s="563"/>
      <c r="E249" s="563"/>
      <c r="F249" s="563"/>
      <c r="G249" s="563"/>
      <c r="H249" s="563"/>
      <c r="I249" s="563"/>
      <c r="J249" s="563"/>
      <c r="K249" s="563"/>
      <c r="L249" s="563"/>
      <c r="M249" s="563"/>
      <c r="N249" s="563"/>
      <c r="O249" s="563"/>
      <c r="P249" s="563"/>
      <c r="Q249" s="563"/>
      <c r="R249" s="563"/>
      <c r="S249" s="563"/>
      <c r="T249" s="563"/>
      <c r="U249" s="563"/>
      <c r="V249" s="563"/>
      <c r="W249" s="563"/>
      <c r="X249" s="563"/>
      <c r="Y249" s="563"/>
      <c r="Z249" s="563"/>
      <c r="AA249" s="545"/>
      <c r="AB249" s="545"/>
      <c r="AC249" s="545"/>
    </row>
    <row r="250" spans="1:68" ht="27" customHeight="1" x14ac:dyDescent="0.25">
      <c r="A250" s="54" t="s">
        <v>396</v>
      </c>
      <c r="B250" s="54" t="s">
        <v>397</v>
      </c>
      <c r="C250" s="31">
        <v>4301011855</v>
      </c>
      <c r="D250" s="560">
        <v>4680115885837</v>
      </c>
      <c r="E250" s="561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4"/>
      <c r="R250" s="554"/>
      <c r="S250" s="554"/>
      <c r="T250" s="555"/>
      <c r="U250" s="34"/>
      <c r="V250" s="34"/>
      <c r="W250" s="35" t="s">
        <v>68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399</v>
      </c>
      <c r="B251" s="54" t="s">
        <v>400</v>
      </c>
      <c r="C251" s="31">
        <v>4301011853</v>
      </c>
      <c r="D251" s="560">
        <v>4680115885851</v>
      </c>
      <c r="E251" s="561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4"/>
      <c r="R251" s="554"/>
      <c r="S251" s="554"/>
      <c r="T251" s="555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402</v>
      </c>
      <c r="B252" s="54" t="s">
        <v>403</v>
      </c>
      <c r="C252" s="31">
        <v>4301011850</v>
      </c>
      <c r="D252" s="560">
        <v>4680115885806</v>
      </c>
      <c r="E252" s="561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4"/>
      <c r="R252" s="554"/>
      <c r="S252" s="554"/>
      <c r="T252" s="555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405</v>
      </c>
      <c r="B253" s="54" t="s">
        <v>406</v>
      </c>
      <c r="C253" s="31">
        <v>4301011852</v>
      </c>
      <c r="D253" s="560">
        <v>4680115885844</v>
      </c>
      <c r="E253" s="561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4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4"/>
      <c r="R253" s="554"/>
      <c r="S253" s="554"/>
      <c r="T253" s="555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408</v>
      </c>
      <c r="B254" s="54" t="s">
        <v>409</v>
      </c>
      <c r="C254" s="31">
        <v>4301011851</v>
      </c>
      <c r="D254" s="560">
        <v>4680115885820</v>
      </c>
      <c r="E254" s="561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4"/>
      <c r="R254" s="554"/>
      <c r="S254" s="554"/>
      <c r="T254" s="555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75"/>
      <c r="B255" s="563"/>
      <c r="C255" s="563"/>
      <c r="D255" s="563"/>
      <c r="E255" s="563"/>
      <c r="F255" s="563"/>
      <c r="G255" s="563"/>
      <c r="H255" s="563"/>
      <c r="I255" s="563"/>
      <c r="J255" s="563"/>
      <c r="K255" s="563"/>
      <c r="L255" s="563"/>
      <c r="M255" s="563"/>
      <c r="N255" s="563"/>
      <c r="O255" s="576"/>
      <c r="P255" s="566" t="s">
        <v>70</v>
      </c>
      <c r="Q255" s="567"/>
      <c r="R255" s="567"/>
      <c r="S255" s="567"/>
      <c r="T255" s="567"/>
      <c r="U255" s="567"/>
      <c r="V255" s="568"/>
      <c r="W255" s="37" t="s">
        <v>71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x14ac:dyDescent="0.2">
      <c r="A256" s="563"/>
      <c r="B256" s="563"/>
      <c r="C256" s="563"/>
      <c r="D256" s="563"/>
      <c r="E256" s="563"/>
      <c r="F256" s="563"/>
      <c r="G256" s="563"/>
      <c r="H256" s="563"/>
      <c r="I256" s="563"/>
      <c r="J256" s="563"/>
      <c r="K256" s="563"/>
      <c r="L256" s="563"/>
      <c r="M256" s="563"/>
      <c r="N256" s="563"/>
      <c r="O256" s="576"/>
      <c r="P256" s="566" t="s">
        <v>70</v>
      </c>
      <c r="Q256" s="567"/>
      <c r="R256" s="567"/>
      <c r="S256" s="567"/>
      <c r="T256" s="567"/>
      <c r="U256" s="567"/>
      <c r="V256" s="568"/>
      <c r="W256" s="37" t="s">
        <v>68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customHeight="1" x14ac:dyDescent="0.25">
      <c r="A257" s="577" t="s">
        <v>411</v>
      </c>
      <c r="B257" s="563"/>
      <c r="C257" s="563"/>
      <c r="D257" s="563"/>
      <c r="E257" s="563"/>
      <c r="F257" s="563"/>
      <c r="G257" s="563"/>
      <c r="H257" s="563"/>
      <c r="I257" s="563"/>
      <c r="J257" s="563"/>
      <c r="K257" s="563"/>
      <c r="L257" s="563"/>
      <c r="M257" s="563"/>
      <c r="N257" s="563"/>
      <c r="O257" s="563"/>
      <c r="P257" s="563"/>
      <c r="Q257" s="563"/>
      <c r="R257" s="563"/>
      <c r="S257" s="563"/>
      <c r="T257" s="563"/>
      <c r="U257" s="563"/>
      <c r="V257" s="563"/>
      <c r="W257" s="563"/>
      <c r="X257" s="563"/>
      <c r="Y257" s="563"/>
      <c r="Z257" s="563"/>
      <c r="AA257" s="544"/>
      <c r="AB257" s="544"/>
      <c r="AC257" s="544"/>
    </row>
    <row r="258" spans="1:68" ht="14.25" customHeight="1" x14ac:dyDescent="0.25">
      <c r="A258" s="562" t="s">
        <v>102</v>
      </c>
      <c r="B258" s="563"/>
      <c r="C258" s="563"/>
      <c r="D258" s="563"/>
      <c r="E258" s="563"/>
      <c r="F258" s="563"/>
      <c r="G258" s="563"/>
      <c r="H258" s="563"/>
      <c r="I258" s="563"/>
      <c r="J258" s="563"/>
      <c r="K258" s="563"/>
      <c r="L258" s="563"/>
      <c r="M258" s="563"/>
      <c r="N258" s="563"/>
      <c r="O258" s="563"/>
      <c r="P258" s="563"/>
      <c r="Q258" s="563"/>
      <c r="R258" s="563"/>
      <c r="S258" s="563"/>
      <c r="T258" s="563"/>
      <c r="U258" s="563"/>
      <c r="V258" s="563"/>
      <c r="W258" s="563"/>
      <c r="X258" s="563"/>
      <c r="Y258" s="563"/>
      <c r="Z258" s="563"/>
      <c r="AA258" s="545"/>
      <c r="AB258" s="545"/>
      <c r="AC258" s="545"/>
    </row>
    <row r="259" spans="1:68" ht="27" customHeight="1" x14ac:dyDescent="0.25">
      <c r="A259" s="54" t="s">
        <v>412</v>
      </c>
      <c r="B259" s="54" t="s">
        <v>413</v>
      </c>
      <c r="C259" s="31">
        <v>4301011223</v>
      </c>
      <c r="D259" s="560">
        <v>4607091383423</v>
      </c>
      <c r="E259" s="561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105</v>
      </c>
      <c r="L259" s="32"/>
      <c r="M259" s="33" t="s">
        <v>76</v>
      </c>
      <c r="N259" s="33"/>
      <c r="O259" s="32">
        <v>35</v>
      </c>
      <c r="P259" s="63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4"/>
      <c r="R259" s="554"/>
      <c r="S259" s="554"/>
      <c r="T259" s="555"/>
      <c r="U259" s="34"/>
      <c r="V259" s="34"/>
      <c r="W259" s="35" t="s">
        <v>68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414</v>
      </c>
      <c r="B260" s="54" t="s">
        <v>415</v>
      </c>
      <c r="C260" s="31">
        <v>4301012199</v>
      </c>
      <c r="D260" s="560">
        <v>4680115886957</v>
      </c>
      <c r="E260" s="561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30</v>
      </c>
      <c r="P260" s="726" t="s">
        <v>416</v>
      </c>
      <c r="Q260" s="554"/>
      <c r="R260" s="554"/>
      <c r="S260" s="554"/>
      <c r="T260" s="555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418</v>
      </c>
      <c r="B261" s="54" t="s">
        <v>419</v>
      </c>
      <c r="C261" s="31">
        <v>4301012098</v>
      </c>
      <c r="D261" s="560">
        <v>4680115885660</v>
      </c>
      <c r="E261" s="561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35</v>
      </c>
      <c r="P261" s="7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4"/>
      <c r="R261" s="554"/>
      <c r="S261" s="554"/>
      <c r="T261" s="555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421</v>
      </c>
      <c r="B262" s="54" t="s">
        <v>422</v>
      </c>
      <c r="C262" s="31">
        <v>4301012176</v>
      </c>
      <c r="D262" s="560">
        <v>4680115886773</v>
      </c>
      <c r="E262" s="561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51" t="s">
        <v>423</v>
      </c>
      <c r="Q262" s="554"/>
      <c r="R262" s="554"/>
      <c r="S262" s="554"/>
      <c r="T262" s="555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75"/>
      <c r="B263" s="563"/>
      <c r="C263" s="563"/>
      <c r="D263" s="563"/>
      <c r="E263" s="563"/>
      <c r="F263" s="563"/>
      <c r="G263" s="563"/>
      <c r="H263" s="563"/>
      <c r="I263" s="563"/>
      <c r="J263" s="563"/>
      <c r="K263" s="563"/>
      <c r="L263" s="563"/>
      <c r="M263" s="563"/>
      <c r="N263" s="563"/>
      <c r="O263" s="576"/>
      <c r="P263" s="566" t="s">
        <v>70</v>
      </c>
      <c r="Q263" s="567"/>
      <c r="R263" s="567"/>
      <c r="S263" s="567"/>
      <c r="T263" s="567"/>
      <c r="U263" s="567"/>
      <c r="V263" s="568"/>
      <c r="W263" s="37" t="s">
        <v>71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x14ac:dyDescent="0.2">
      <c r="A264" s="563"/>
      <c r="B264" s="563"/>
      <c r="C264" s="563"/>
      <c r="D264" s="563"/>
      <c r="E264" s="563"/>
      <c r="F264" s="563"/>
      <c r="G264" s="563"/>
      <c r="H264" s="563"/>
      <c r="I264" s="563"/>
      <c r="J264" s="563"/>
      <c r="K264" s="563"/>
      <c r="L264" s="563"/>
      <c r="M264" s="563"/>
      <c r="N264" s="563"/>
      <c r="O264" s="576"/>
      <c r="P264" s="566" t="s">
        <v>70</v>
      </c>
      <c r="Q264" s="567"/>
      <c r="R264" s="567"/>
      <c r="S264" s="567"/>
      <c r="T264" s="567"/>
      <c r="U264" s="567"/>
      <c r="V264" s="568"/>
      <c r="W264" s="37" t="s">
        <v>68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customHeight="1" x14ac:dyDescent="0.25">
      <c r="A265" s="577" t="s">
        <v>425</v>
      </c>
      <c r="B265" s="563"/>
      <c r="C265" s="563"/>
      <c r="D265" s="563"/>
      <c r="E265" s="563"/>
      <c r="F265" s="563"/>
      <c r="G265" s="563"/>
      <c r="H265" s="563"/>
      <c r="I265" s="563"/>
      <c r="J265" s="563"/>
      <c r="K265" s="563"/>
      <c r="L265" s="563"/>
      <c r="M265" s="563"/>
      <c r="N265" s="563"/>
      <c r="O265" s="563"/>
      <c r="P265" s="563"/>
      <c r="Q265" s="563"/>
      <c r="R265" s="563"/>
      <c r="S265" s="563"/>
      <c r="T265" s="563"/>
      <c r="U265" s="563"/>
      <c r="V265" s="563"/>
      <c r="W265" s="563"/>
      <c r="X265" s="563"/>
      <c r="Y265" s="563"/>
      <c r="Z265" s="563"/>
      <c r="AA265" s="544"/>
      <c r="AB265" s="544"/>
      <c r="AC265" s="544"/>
    </row>
    <row r="266" spans="1:68" ht="14.25" customHeight="1" x14ac:dyDescent="0.25">
      <c r="A266" s="562" t="s">
        <v>72</v>
      </c>
      <c r="B266" s="563"/>
      <c r="C266" s="563"/>
      <c r="D266" s="563"/>
      <c r="E266" s="563"/>
      <c r="F266" s="563"/>
      <c r="G266" s="563"/>
      <c r="H266" s="563"/>
      <c r="I266" s="563"/>
      <c r="J266" s="563"/>
      <c r="K266" s="563"/>
      <c r="L266" s="563"/>
      <c r="M266" s="563"/>
      <c r="N266" s="563"/>
      <c r="O266" s="563"/>
      <c r="P266" s="563"/>
      <c r="Q266" s="563"/>
      <c r="R266" s="563"/>
      <c r="S266" s="563"/>
      <c r="T266" s="563"/>
      <c r="U266" s="563"/>
      <c r="V266" s="563"/>
      <c r="W266" s="563"/>
      <c r="X266" s="563"/>
      <c r="Y266" s="563"/>
      <c r="Z266" s="563"/>
      <c r="AA266" s="545"/>
      <c r="AB266" s="545"/>
      <c r="AC266" s="545"/>
    </row>
    <row r="267" spans="1:68" ht="27" customHeight="1" x14ac:dyDescent="0.25">
      <c r="A267" s="54" t="s">
        <v>426</v>
      </c>
      <c r="B267" s="54" t="s">
        <v>427</v>
      </c>
      <c r="C267" s="31">
        <v>4301051893</v>
      </c>
      <c r="D267" s="560">
        <v>4680115886186</v>
      </c>
      <c r="E267" s="561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1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4"/>
      <c r="R267" s="554"/>
      <c r="S267" s="554"/>
      <c r="T267" s="555"/>
      <c r="U267" s="34"/>
      <c r="V267" s="34"/>
      <c r="W267" s="35" t="s">
        <v>68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60">
        <v>4680115881228</v>
      </c>
      <c r="E268" s="561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75</v>
      </c>
      <c r="L268" s="32"/>
      <c r="M268" s="33" t="s">
        <v>92</v>
      </c>
      <c r="N268" s="33"/>
      <c r="O268" s="32">
        <v>40</v>
      </c>
      <c r="P268" s="64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4"/>
      <c r="R268" s="554"/>
      <c r="S268" s="554"/>
      <c r="T268" s="555"/>
      <c r="U268" s="34"/>
      <c r="V268" s="34"/>
      <c r="W268" s="35" t="s">
        <v>68</v>
      </c>
      <c r="X268" s="549">
        <v>0</v>
      </c>
      <c r="Y268" s="55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60">
        <v>4680115881211</v>
      </c>
      <c r="E269" s="561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75</v>
      </c>
      <c r="L269" s="32"/>
      <c r="M269" s="33" t="s">
        <v>76</v>
      </c>
      <c r="N269" s="33"/>
      <c r="O269" s="32">
        <v>45</v>
      </c>
      <c r="P269" s="79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4"/>
      <c r="R269" s="554"/>
      <c r="S269" s="554"/>
      <c r="T269" s="555"/>
      <c r="U269" s="34"/>
      <c r="V269" s="34"/>
      <c r="W269" s="35" t="s">
        <v>68</v>
      </c>
      <c r="X269" s="549">
        <v>0</v>
      </c>
      <c r="Y269" s="55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75"/>
      <c r="B270" s="563"/>
      <c r="C270" s="563"/>
      <c r="D270" s="563"/>
      <c r="E270" s="563"/>
      <c r="F270" s="563"/>
      <c r="G270" s="563"/>
      <c r="H270" s="563"/>
      <c r="I270" s="563"/>
      <c r="J270" s="563"/>
      <c r="K270" s="563"/>
      <c r="L270" s="563"/>
      <c r="M270" s="563"/>
      <c r="N270" s="563"/>
      <c r="O270" s="576"/>
      <c r="P270" s="566" t="s">
        <v>70</v>
      </c>
      <c r="Q270" s="567"/>
      <c r="R270" s="567"/>
      <c r="S270" s="567"/>
      <c r="T270" s="567"/>
      <c r="U270" s="567"/>
      <c r="V270" s="568"/>
      <c r="W270" s="37" t="s">
        <v>71</v>
      </c>
      <c r="X270" s="551">
        <f>IFERROR(X267/H267,"0")+IFERROR(X268/H268,"0")+IFERROR(X269/H269,"0")</f>
        <v>0</v>
      </c>
      <c r="Y270" s="551">
        <f>IFERROR(Y267/H267,"0")+IFERROR(Y268/H268,"0")+IFERROR(Y269/H269,"0")</f>
        <v>0</v>
      </c>
      <c r="Z270" s="551">
        <f>IFERROR(IF(Z267="",0,Z267),"0")+IFERROR(IF(Z268="",0,Z268),"0")+IFERROR(IF(Z269="",0,Z269),"0")</f>
        <v>0</v>
      </c>
      <c r="AA270" s="552"/>
      <c r="AB270" s="552"/>
      <c r="AC270" s="552"/>
    </row>
    <row r="271" spans="1:68" x14ac:dyDescent="0.2">
      <c r="A271" s="563"/>
      <c r="B271" s="563"/>
      <c r="C271" s="563"/>
      <c r="D271" s="563"/>
      <c r="E271" s="563"/>
      <c r="F271" s="563"/>
      <c r="G271" s="563"/>
      <c r="H271" s="563"/>
      <c r="I271" s="563"/>
      <c r="J271" s="563"/>
      <c r="K271" s="563"/>
      <c r="L271" s="563"/>
      <c r="M271" s="563"/>
      <c r="N271" s="563"/>
      <c r="O271" s="576"/>
      <c r="P271" s="566" t="s">
        <v>70</v>
      </c>
      <c r="Q271" s="567"/>
      <c r="R271" s="567"/>
      <c r="S271" s="567"/>
      <c r="T271" s="567"/>
      <c r="U271" s="567"/>
      <c r="V271" s="568"/>
      <c r="W271" s="37" t="s">
        <v>68</v>
      </c>
      <c r="X271" s="551">
        <f>IFERROR(SUM(X267:X269),"0")</f>
        <v>0</v>
      </c>
      <c r="Y271" s="551">
        <f>IFERROR(SUM(Y267:Y269),"0")</f>
        <v>0</v>
      </c>
      <c r="Z271" s="37"/>
      <c r="AA271" s="552"/>
      <c r="AB271" s="552"/>
      <c r="AC271" s="552"/>
    </row>
    <row r="272" spans="1:68" ht="16.5" customHeight="1" x14ac:dyDescent="0.25">
      <c r="A272" s="577" t="s">
        <v>435</v>
      </c>
      <c r="B272" s="563"/>
      <c r="C272" s="563"/>
      <c r="D272" s="563"/>
      <c r="E272" s="563"/>
      <c r="F272" s="563"/>
      <c r="G272" s="563"/>
      <c r="H272" s="563"/>
      <c r="I272" s="563"/>
      <c r="J272" s="563"/>
      <c r="K272" s="563"/>
      <c r="L272" s="563"/>
      <c r="M272" s="563"/>
      <c r="N272" s="563"/>
      <c r="O272" s="563"/>
      <c r="P272" s="563"/>
      <c r="Q272" s="563"/>
      <c r="R272" s="563"/>
      <c r="S272" s="563"/>
      <c r="T272" s="563"/>
      <c r="U272" s="563"/>
      <c r="V272" s="563"/>
      <c r="W272" s="563"/>
      <c r="X272" s="563"/>
      <c r="Y272" s="563"/>
      <c r="Z272" s="563"/>
      <c r="AA272" s="544"/>
      <c r="AB272" s="544"/>
      <c r="AC272" s="544"/>
    </row>
    <row r="273" spans="1:68" ht="14.25" customHeight="1" x14ac:dyDescent="0.25">
      <c r="A273" s="562" t="s">
        <v>63</v>
      </c>
      <c r="B273" s="563"/>
      <c r="C273" s="563"/>
      <c r="D273" s="563"/>
      <c r="E273" s="563"/>
      <c r="F273" s="563"/>
      <c r="G273" s="563"/>
      <c r="H273" s="563"/>
      <c r="I273" s="563"/>
      <c r="J273" s="563"/>
      <c r="K273" s="563"/>
      <c r="L273" s="563"/>
      <c r="M273" s="563"/>
      <c r="N273" s="563"/>
      <c r="O273" s="563"/>
      <c r="P273" s="563"/>
      <c r="Q273" s="563"/>
      <c r="R273" s="563"/>
      <c r="S273" s="563"/>
      <c r="T273" s="563"/>
      <c r="U273" s="563"/>
      <c r="V273" s="563"/>
      <c r="W273" s="563"/>
      <c r="X273" s="563"/>
      <c r="Y273" s="563"/>
      <c r="Z273" s="563"/>
      <c r="AA273" s="545"/>
      <c r="AB273" s="545"/>
      <c r="AC273" s="545"/>
    </row>
    <row r="274" spans="1:68" ht="27" customHeight="1" x14ac:dyDescent="0.25">
      <c r="A274" s="54" t="s">
        <v>436</v>
      </c>
      <c r="B274" s="54" t="s">
        <v>437</v>
      </c>
      <c r="C274" s="31">
        <v>4301031307</v>
      </c>
      <c r="D274" s="560">
        <v>4680115880344</v>
      </c>
      <c r="E274" s="561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4"/>
      <c r="R274" s="554"/>
      <c r="S274" s="554"/>
      <c r="T274" s="555"/>
      <c r="U274" s="34"/>
      <c r="V274" s="34"/>
      <c r="W274" s="35" t="s">
        <v>68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75"/>
      <c r="B275" s="563"/>
      <c r="C275" s="563"/>
      <c r="D275" s="563"/>
      <c r="E275" s="563"/>
      <c r="F275" s="563"/>
      <c r="G275" s="563"/>
      <c r="H275" s="563"/>
      <c r="I275" s="563"/>
      <c r="J275" s="563"/>
      <c r="K275" s="563"/>
      <c r="L275" s="563"/>
      <c r="M275" s="563"/>
      <c r="N275" s="563"/>
      <c r="O275" s="576"/>
      <c r="P275" s="566" t="s">
        <v>70</v>
      </c>
      <c r="Q275" s="567"/>
      <c r="R275" s="567"/>
      <c r="S275" s="567"/>
      <c r="T275" s="567"/>
      <c r="U275" s="567"/>
      <c r="V275" s="568"/>
      <c r="W275" s="37" t="s">
        <v>71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x14ac:dyDescent="0.2">
      <c r="A276" s="563"/>
      <c r="B276" s="563"/>
      <c r="C276" s="563"/>
      <c r="D276" s="563"/>
      <c r="E276" s="563"/>
      <c r="F276" s="563"/>
      <c r="G276" s="563"/>
      <c r="H276" s="563"/>
      <c r="I276" s="563"/>
      <c r="J276" s="563"/>
      <c r="K276" s="563"/>
      <c r="L276" s="563"/>
      <c r="M276" s="563"/>
      <c r="N276" s="563"/>
      <c r="O276" s="576"/>
      <c r="P276" s="566" t="s">
        <v>70</v>
      </c>
      <c r="Q276" s="567"/>
      <c r="R276" s="567"/>
      <c r="S276" s="567"/>
      <c r="T276" s="567"/>
      <c r="U276" s="567"/>
      <c r="V276" s="568"/>
      <c r="W276" s="37" t="s">
        <v>68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customHeight="1" x14ac:dyDescent="0.25">
      <c r="A277" s="562" t="s">
        <v>72</v>
      </c>
      <c r="B277" s="563"/>
      <c r="C277" s="563"/>
      <c r="D277" s="563"/>
      <c r="E277" s="563"/>
      <c r="F277" s="563"/>
      <c r="G277" s="563"/>
      <c r="H277" s="563"/>
      <c r="I277" s="563"/>
      <c r="J277" s="563"/>
      <c r="K277" s="563"/>
      <c r="L277" s="563"/>
      <c r="M277" s="563"/>
      <c r="N277" s="563"/>
      <c r="O277" s="563"/>
      <c r="P277" s="563"/>
      <c r="Q277" s="563"/>
      <c r="R277" s="563"/>
      <c r="S277" s="563"/>
      <c r="T277" s="563"/>
      <c r="U277" s="563"/>
      <c r="V277" s="563"/>
      <c r="W277" s="563"/>
      <c r="X277" s="563"/>
      <c r="Y277" s="563"/>
      <c r="Z277" s="563"/>
      <c r="AA277" s="545"/>
      <c r="AB277" s="545"/>
      <c r="AC277" s="545"/>
    </row>
    <row r="278" spans="1:68" ht="27" customHeight="1" x14ac:dyDescent="0.25">
      <c r="A278" s="54" t="s">
        <v>439</v>
      </c>
      <c r="B278" s="54" t="s">
        <v>440</v>
      </c>
      <c r="C278" s="31">
        <v>4301051782</v>
      </c>
      <c r="D278" s="560">
        <v>4680115884618</v>
      </c>
      <c r="E278" s="561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110</v>
      </c>
      <c r="L278" s="32"/>
      <c r="M278" s="33" t="s">
        <v>76</v>
      </c>
      <c r="N278" s="33"/>
      <c r="O278" s="32">
        <v>45</v>
      </c>
      <c r="P278" s="81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4"/>
      <c r="R278" s="554"/>
      <c r="S278" s="554"/>
      <c r="T278" s="555"/>
      <c r="U278" s="34"/>
      <c r="V278" s="34"/>
      <c r="W278" s="35" t="s">
        <v>68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75"/>
      <c r="B279" s="563"/>
      <c r="C279" s="563"/>
      <c r="D279" s="563"/>
      <c r="E279" s="563"/>
      <c r="F279" s="563"/>
      <c r="G279" s="563"/>
      <c r="H279" s="563"/>
      <c r="I279" s="563"/>
      <c r="J279" s="563"/>
      <c r="K279" s="563"/>
      <c r="L279" s="563"/>
      <c r="M279" s="563"/>
      <c r="N279" s="563"/>
      <c r="O279" s="576"/>
      <c r="P279" s="566" t="s">
        <v>70</v>
      </c>
      <c r="Q279" s="567"/>
      <c r="R279" s="567"/>
      <c r="S279" s="567"/>
      <c r="T279" s="567"/>
      <c r="U279" s="567"/>
      <c r="V279" s="568"/>
      <c r="W279" s="37" t="s">
        <v>71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x14ac:dyDescent="0.2">
      <c r="A280" s="563"/>
      <c r="B280" s="563"/>
      <c r="C280" s="563"/>
      <c r="D280" s="563"/>
      <c r="E280" s="563"/>
      <c r="F280" s="563"/>
      <c r="G280" s="563"/>
      <c r="H280" s="563"/>
      <c r="I280" s="563"/>
      <c r="J280" s="563"/>
      <c r="K280" s="563"/>
      <c r="L280" s="563"/>
      <c r="M280" s="563"/>
      <c r="N280" s="563"/>
      <c r="O280" s="576"/>
      <c r="P280" s="566" t="s">
        <v>70</v>
      </c>
      <c r="Q280" s="567"/>
      <c r="R280" s="567"/>
      <c r="S280" s="567"/>
      <c r="T280" s="567"/>
      <c r="U280" s="567"/>
      <c r="V280" s="568"/>
      <c r="W280" s="37" t="s">
        <v>68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customHeight="1" x14ac:dyDescent="0.25">
      <c r="A281" s="577" t="s">
        <v>442</v>
      </c>
      <c r="B281" s="563"/>
      <c r="C281" s="563"/>
      <c r="D281" s="563"/>
      <c r="E281" s="563"/>
      <c r="F281" s="563"/>
      <c r="G281" s="563"/>
      <c r="H281" s="563"/>
      <c r="I281" s="563"/>
      <c r="J281" s="563"/>
      <c r="K281" s="563"/>
      <c r="L281" s="563"/>
      <c r="M281" s="563"/>
      <c r="N281" s="563"/>
      <c r="O281" s="563"/>
      <c r="P281" s="563"/>
      <c r="Q281" s="563"/>
      <c r="R281" s="563"/>
      <c r="S281" s="563"/>
      <c r="T281" s="563"/>
      <c r="U281" s="563"/>
      <c r="V281" s="563"/>
      <c r="W281" s="563"/>
      <c r="X281" s="563"/>
      <c r="Y281" s="563"/>
      <c r="Z281" s="563"/>
      <c r="AA281" s="544"/>
      <c r="AB281" s="544"/>
      <c r="AC281" s="544"/>
    </row>
    <row r="282" spans="1:68" ht="14.25" customHeight="1" x14ac:dyDescent="0.25">
      <c r="A282" s="562" t="s">
        <v>102</v>
      </c>
      <c r="B282" s="563"/>
      <c r="C282" s="563"/>
      <c r="D282" s="563"/>
      <c r="E282" s="563"/>
      <c r="F282" s="563"/>
      <c r="G282" s="563"/>
      <c r="H282" s="563"/>
      <c r="I282" s="563"/>
      <c r="J282" s="563"/>
      <c r="K282" s="563"/>
      <c r="L282" s="563"/>
      <c r="M282" s="563"/>
      <c r="N282" s="563"/>
      <c r="O282" s="563"/>
      <c r="P282" s="563"/>
      <c r="Q282" s="563"/>
      <c r="R282" s="563"/>
      <c r="S282" s="563"/>
      <c r="T282" s="563"/>
      <c r="U282" s="563"/>
      <c r="V282" s="563"/>
      <c r="W282" s="563"/>
      <c r="X282" s="563"/>
      <c r="Y282" s="563"/>
      <c r="Z282" s="563"/>
      <c r="AA282" s="545"/>
      <c r="AB282" s="545"/>
      <c r="AC282" s="545"/>
    </row>
    <row r="283" spans="1:68" ht="27" customHeight="1" x14ac:dyDescent="0.25">
      <c r="A283" s="54" t="s">
        <v>443</v>
      </c>
      <c r="B283" s="54" t="s">
        <v>444</v>
      </c>
      <c r="C283" s="31">
        <v>4301011662</v>
      </c>
      <c r="D283" s="560">
        <v>4680115883703</v>
      </c>
      <c r="E283" s="561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70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4"/>
      <c r="R283" s="554"/>
      <c r="S283" s="554"/>
      <c r="T283" s="555"/>
      <c r="U283" s="34"/>
      <c r="V283" s="34"/>
      <c r="W283" s="35" t="s">
        <v>68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75"/>
      <c r="B284" s="563"/>
      <c r="C284" s="563"/>
      <c r="D284" s="563"/>
      <c r="E284" s="563"/>
      <c r="F284" s="563"/>
      <c r="G284" s="563"/>
      <c r="H284" s="563"/>
      <c r="I284" s="563"/>
      <c r="J284" s="563"/>
      <c r="K284" s="563"/>
      <c r="L284" s="563"/>
      <c r="M284" s="563"/>
      <c r="N284" s="563"/>
      <c r="O284" s="576"/>
      <c r="P284" s="566" t="s">
        <v>70</v>
      </c>
      <c r="Q284" s="567"/>
      <c r="R284" s="567"/>
      <c r="S284" s="567"/>
      <c r="T284" s="567"/>
      <c r="U284" s="567"/>
      <c r="V284" s="568"/>
      <c r="W284" s="37" t="s">
        <v>71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x14ac:dyDescent="0.2">
      <c r="A285" s="563"/>
      <c r="B285" s="563"/>
      <c r="C285" s="563"/>
      <c r="D285" s="563"/>
      <c r="E285" s="563"/>
      <c r="F285" s="563"/>
      <c r="G285" s="563"/>
      <c r="H285" s="563"/>
      <c r="I285" s="563"/>
      <c r="J285" s="563"/>
      <c r="K285" s="563"/>
      <c r="L285" s="563"/>
      <c r="M285" s="563"/>
      <c r="N285" s="563"/>
      <c r="O285" s="576"/>
      <c r="P285" s="566" t="s">
        <v>70</v>
      </c>
      <c r="Q285" s="567"/>
      <c r="R285" s="567"/>
      <c r="S285" s="567"/>
      <c r="T285" s="567"/>
      <c r="U285" s="567"/>
      <c r="V285" s="568"/>
      <c r="W285" s="37" t="s">
        <v>68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customHeight="1" x14ac:dyDescent="0.25">
      <c r="A286" s="577" t="s">
        <v>447</v>
      </c>
      <c r="B286" s="563"/>
      <c r="C286" s="563"/>
      <c r="D286" s="563"/>
      <c r="E286" s="563"/>
      <c r="F286" s="563"/>
      <c r="G286" s="563"/>
      <c r="H286" s="563"/>
      <c r="I286" s="563"/>
      <c r="J286" s="563"/>
      <c r="K286" s="563"/>
      <c r="L286" s="563"/>
      <c r="M286" s="563"/>
      <c r="N286" s="563"/>
      <c r="O286" s="563"/>
      <c r="P286" s="563"/>
      <c r="Q286" s="563"/>
      <c r="R286" s="563"/>
      <c r="S286" s="563"/>
      <c r="T286" s="563"/>
      <c r="U286" s="563"/>
      <c r="V286" s="563"/>
      <c r="W286" s="563"/>
      <c r="X286" s="563"/>
      <c r="Y286" s="563"/>
      <c r="Z286" s="563"/>
      <c r="AA286" s="544"/>
      <c r="AB286" s="544"/>
      <c r="AC286" s="544"/>
    </row>
    <row r="287" spans="1:68" ht="14.25" customHeight="1" x14ac:dyDescent="0.25">
      <c r="A287" s="562" t="s">
        <v>102</v>
      </c>
      <c r="B287" s="563"/>
      <c r="C287" s="563"/>
      <c r="D287" s="563"/>
      <c r="E287" s="563"/>
      <c r="F287" s="563"/>
      <c r="G287" s="563"/>
      <c r="H287" s="563"/>
      <c r="I287" s="563"/>
      <c r="J287" s="563"/>
      <c r="K287" s="563"/>
      <c r="L287" s="563"/>
      <c r="M287" s="563"/>
      <c r="N287" s="563"/>
      <c r="O287" s="563"/>
      <c r="P287" s="563"/>
      <c r="Q287" s="563"/>
      <c r="R287" s="563"/>
      <c r="S287" s="563"/>
      <c r="T287" s="563"/>
      <c r="U287" s="563"/>
      <c r="V287" s="563"/>
      <c r="W287" s="563"/>
      <c r="X287" s="563"/>
      <c r="Y287" s="563"/>
      <c r="Z287" s="563"/>
      <c r="AA287" s="545"/>
      <c r="AB287" s="545"/>
      <c r="AC287" s="545"/>
    </row>
    <row r="288" spans="1:68" ht="27" customHeight="1" x14ac:dyDescent="0.25">
      <c r="A288" s="54" t="s">
        <v>448</v>
      </c>
      <c r="B288" s="54" t="s">
        <v>449</v>
      </c>
      <c r="C288" s="31">
        <v>4301012024</v>
      </c>
      <c r="D288" s="560">
        <v>4680115885615</v>
      </c>
      <c r="E288" s="561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105</v>
      </c>
      <c r="L288" s="32"/>
      <c r="M288" s="33" t="s">
        <v>76</v>
      </c>
      <c r="N288" s="33"/>
      <c r="O288" s="32">
        <v>55</v>
      </c>
      <c r="P288" s="85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4"/>
      <c r="R288" s="554"/>
      <c r="S288" s="554"/>
      <c r="T288" s="555"/>
      <c r="U288" s="34"/>
      <c r="V288" s="34"/>
      <c r="W288" s="35" t="s">
        <v>68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451</v>
      </c>
      <c r="B289" s="54" t="s">
        <v>452</v>
      </c>
      <c r="C289" s="31">
        <v>4301011858</v>
      </c>
      <c r="D289" s="560">
        <v>4680115885646</v>
      </c>
      <c r="E289" s="561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4"/>
      <c r="R289" s="554"/>
      <c r="S289" s="554"/>
      <c r="T289" s="555"/>
      <c r="U289" s="34"/>
      <c r="V289" s="34"/>
      <c r="W289" s="35" t="s">
        <v>68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454</v>
      </c>
      <c r="B290" s="54" t="s">
        <v>455</v>
      </c>
      <c r="C290" s="31">
        <v>4301012016</v>
      </c>
      <c r="D290" s="560">
        <v>4680115885554</v>
      </c>
      <c r="E290" s="561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5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4"/>
      <c r="R290" s="554"/>
      <c r="S290" s="554"/>
      <c r="T290" s="555"/>
      <c r="U290" s="34"/>
      <c r="V290" s="34"/>
      <c r="W290" s="35" t="s">
        <v>68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4301011857</v>
      </c>
      <c r="D291" s="560">
        <v>4680115885622</v>
      </c>
      <c r="E291" s="561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5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4"/>
      <c r="R291" s="554"/>
      <c r="S291" s="554"/>
      <c r="T291" s="555"/>
      <c r="U291" s="34"/>
      <c r="V291" s="34"/>
      <c r="W291" s="35" t="s">
        <v>68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459</v>
      </c>
      <c r="B292" s="54" t="s">
        <v>460</v>
      </c>
      <c r="C292" s="31">
        <v>4301011859</v>
      </c>
      <c r="D292" s="560">
        <v>4680115885608</v>
      </c>
      <c r="E292" s="561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4"/>
      <c r="R292" s="554"/>
      <c r="S292" s="554"/>
      <c r="T292" s="555"/>
      <c r="U292" s="34"/>
      <c r="V292" s="34"/>
      <c r="W292" s="35" t="s">
        <v>68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75"/>
      <c r="B293" s="563"/>
      <c r="C293" s="563"/>
      <c r="D293" s="563"/>
      <c r="E293" s="563"/>
      <c r="F293" s="563"/>
      <c r="G293" s="563"/>
      <c r="H293" s="563"/>
      <c r="I293" s="563"/>
      <c r="J293" s="563"/>
      <c r="K293" s="563"/>
      <c r="L293" s="563"/>
      <c r="M293" s="563"/>
      <c r="N293" s="563"/>
      <c r="O293" s="576"/>
      <c r="P293" s="566" t="s">
        <v>70</v>
      </c>
      <c r="Q293" s="567"/>
      <c r="R293" s="567"/>
      <c r="S293" s="567"/>
      <c r="T293" s="567"/>
      <c r="U293" s="567"/>
      <c r="V293" s="568"/>
      <c r="W293" s="37" t="s">
        <v>71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x14ac:dyDescent="0.2">
      <c r="A294" s="563"/>
      <c r="B294" s="563"/>
      <c r="C294" s="563"/>
      <c r="D294" s="563"/>
      <c r="E294" s="563"/>
      <c r="F294" s="563"/>
      <c r="G294" s="563"/>
      <c r="H294" s="563"/>
      <c r="I294" s="563"/>
      <c r="J294" s="563"/>
      <c r="K294" s="563"/>
      <c r="L294" s="563"/>
      <c r="M294" s="563"/>
      <c r="N294" s="563"/>
      <c r="O294" s="576"/>
      <c r="P294" s="566" t="s">
        <v>70</v>
      </c>
      <c r="Q294" s="567"/>
      <c r="R294" s="567"/>
      <c r="S294" s="567"/>
      <c r="T294" s="567"/>
      <c r="U294" s="567"/>
      <c r="V294" s="568"/>
      <c r="W294" s="37" t="s">
        <v>68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customHeight="1" x14ac:dyDescent="0.25">
      <c r="A295" s="562" t="s">
        <v>63</v>
      </c>
      <c r="B295" s="563"/>
      <c r="C295" s="563"/>
      <c r="D295" s="563"/>
      <c r="E295" s="563"/>
      <c r="F295" s="563"/>
      <c r="G295" s="563"/>
      <c r="H295" s="563"/>
      <c r="I295" s="563"/>
      <c r="J295" s="563"/>
      <c r="K295" s="563"/>
      <c r="L295" s="563"/>
      <c r="M295" s="563"/>
      <c r="N295" s="563"/>
      <c r="O295" s="563"/>
      <c r="P295" s="563"/>
      <c r="Q295" s="563"/>
      <c r="R295" s="563"/>
      <c r="S295" s="563"/>
      <c r="T295" s="563"/>
      <c r="U295" s="563"/>
      <c r="V295" s="563"/>
      <c r="W295" s="563"/>
      <c r="X295" s="563"/>
      <c r="Y295" s="563"/>
      <c r="Z295" s="563"/>
      <c r="AA295" s="545"/>
      <c r="AB295" s="545"/>
      <c r="AC295" s="545"/>
    </row>
    <row r="296" spans="1:68" ht="27" customHeight="1" x14ac:dyDescent="0.25">
      <c r="A296" s="54" t="s">
        <v>462</v>
      </c>
      <c r="B296" s="54" t="s">
        <v>463</v>
      </c>
      <c r="C296" s="31">
        <v>4301030878</v>
      </c>
      <c r="D296" s="560">
        <v>4607091387193</v>
      </c>
      <c r="E296" s="561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2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4"/>
      <c r="R296" s="554"/>
      <c r="S296" s="554"/>
      <c r="T296" s="555"/>
      <c r="U296" s="34"/>
      <c r="V296" s="34"/>
      <c r="W296" s="35" t="s">
        <v>68</v>
      </c>
      <c r="X296" s="549">
        <v>0</v>
      </c>
      <c r="Y296" s="550">
        <f t="shared" ref="Y296:Y302" si="37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8">IFERROR(X296*I296/H296,"0")</f>
        <v>0</v>
      </c>
      <c r="BN296" s="64">
        <f t="shared" ref="BN296:BN302" si="39">IFERROR(Y296*I296/H296,"0")</f>
        <v>0</v>
      </c>
      <c r="BO296" s="64">
        <f t="shared" ref="BO296:BO302" si="40">IFERROR(1/J296*(X296/H296),"0")</f>
        <v>0</v>
      </c>
      <c r="BP296" s="64">
        <f t="shared" ref="BP296:BP302" si="41">IFERROR(1/J296*(Y296/H296),"0")</f>
        <v>0</v>
      </c>
    </row>
    <row r="297" spans="1:68" ht="27" customHeight="1" x14ac:dyDescent="0.25">
      <c r="A297" s="54" t="s">
        <v>465</v>
      </c>
      <c r="B297" s="54" t="s">
        <v>466</v>
      </c>
      <c r="C297" s="31">
        <v>4301031153</v>
      </c>
      <c r="D297" s="560">
        <v>4607091387230</v>
      </c>
      <c r="E297" s="561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4"/>
      <c r="R297" s="554"/>
      <c r="S297" s="554"/>
      <c r="T297" s="555"/>
      <c r="U297" s="34"/>
      <c r="V297" s="34"/>
      <c r="W297" s="35" t="s">
        <v>68</v>
      </c>
      <c r="X297" s="549">
        <v>0</v>
      </c>
      <c r="Y297" s="550">
        <f t="shared" si="37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8"/>
        <v>0</v>
      </c>
      <c r="BN297" s="64">
        <f t="shared" si="39"/>
        <v>0</v>
      </c>
      <c r="BO297" s="64">
        <f t="shared" si="40"/>
        <v>0</v>
      </c>
      <c r="BP297" s="64">
        <f t="shared" si="41"/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4301031154</v>
      </c>
      <c r="D298" s="560">
        <v>4607091387292</v>
      </c>
      <c r="E298" s="561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2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4"/>
      <c r="R298" s="554"/>
      <c r="S298" s="554"/>
      <c r="T298" s="555"/>
      <c r="U298" s="34"/>
      <c r="V298" s="34"/>
      <c r="W298" s="35" t="s">
        <v>68</v>
      </c>
      <c r="X298" s="549">
        <v>0</v>
      </c>
      <c r="Y298" s="550">
        <f t="shared" si="37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8"/>
        <v>0</v>
      </c>
      <c r="BN298" s="64">
        <f t="shared" si="39"/>
        <v>0</v>
      </c>
      <c r="BO298" s="64">
        <f t="shared" si="40"/>
        <v>0</v>
      </c>
      <c r="BP298" s="64">
        <f t="shared" si="41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4301031152</v>
      </c>
      <c r="D299" s="560">
        <v>4607091387285</v>
      </c>
      <c r="E299" s="561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4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4"/>
      <c r="R299" s="554"/>
      <c r="S299" s="554"/>
      <c r="T299" s="555"/>
      <c r="U299" s="34"/>
      <c r="V299" s="34"/>
      <c r="W299" s="35" t="s">
        <v>68</v>
      </c>
      <c r="X299" s="549">
        <v>0</v>
      </c>
      <c r="Y299" s="550">
        <f t="shared" si="37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8"/>
        <v>0</v>
      </c>
      <c r="BN299" s="64">
        <f t="shared" si="39"/>
        <v>0</v>
      </c>
      <c r="BO299" s="64">
        <f t="shared" si="40"/>
        <v>0</v>
      </c>
      <c r="BP299" s="64">
        <f t="shared" si="41"/>
        <v>0</v>
      </c>
    </row>
    <row r="300" spans="1:68" ht="27" customHeight="1" x14ac:dyDescent="0.25">
      <c r="A300" s="54" t="s">
        <v>473</v>
      </c>
      <c r="B300" s="54" t="s">
        <v>474</v>
      </c>
      <c r="C300" s="31">
        <v>4301031305</v>
      </c>
      <c r="D300" s="560">
        <v>4607091389845</v>
      </c>
      <c r="E300" s="561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4"/>
      <c r="R300" s="554"/>
      <c r="S300" s="554"/>
      <c r="T300" s="555"/>
      <c r="U300" s="34"/>
      <c r="V300" s="34"/>
      <c r="W300" s="35" t="s">
        <v>68</v>
      </c>
      <c r="X300" s="549">
        <v>0</v>
      </c>
      <c r="Y300" s="550">
        <f t="shared" si="37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8"/>
        <v>0</v>
      </c>
      <c r="BN300" s="64">
        <f t="shared" si="39"/>
        <v>0</v>
      </c>
      <c r="BO300" s="64">
        <f t="shared" si="40"/>
        <v>0</v>
      </c>
      <c r="BP300" s="64">
        <f t="shared" si="41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4301031306</v>
      </c>
      <c r="D301" s="560">
        <v>4680115882881</v>
      </c>
      <c r="E301" s="561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4"/>
      <c r="R301" s="554"/>
      <c r="S301" s="554"/>
      <c r="T301" s="555"/>
      <c r="U301" s="34"/>
      <c r="V301" s="34"/>
      <c r="W301" s="35" t="s">
        <v>68</v>
      </c>
      <c r="X301" s="549">
        <v>0</v>
      </c>
      <c r="Y301" s="550">
        <f t="shared" si="3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8"/>
        <v>0</v>
      </c>
      <c r="BN301" s="64">
        <f t="shared" si="39"/>
        <v>0</v>
      </c>
      <c r="BO301" s="64">
        <f t="shared" si="40"/>
        <v>0</v>
      </c>
      <c r="BP301" s="64">
        <f t="shared" si="41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60">
        <v>4607091383836</v>
      </c>
      <c r="E302" s="561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4"/>
      <c r="R302" s="554"/>
      <c r="S302" s="554"/>
      <c r="T302" s="555"/>
      <c r="U302" s="34"/>
      <c r="V302" s="34"/>
      <c r="W302" s="35" t="s">
        <v>68</v>
      </c>
      <c r="X302" s="549">
        <v>0</v>
      </c>
      <c r="Y302" s="550">
        <f t="shared" si="37"/>
        <v>0</v>
      </c>
      <c r="Z302" s="36" t="str">
        <f>IFERROR(IF(Y302=0,"",ROUNDUP(Y302/H302,0)*0.00651),"")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8"/>
        <v>0</v>
      </c>
      <c r="BN302" s="64">
        <f t="shared" si="39"/>
        <v>0</v>
      </c>
      <c r="BO302" s="64">
        <f t="shared" si="40"/>
        <v>0</v>
      </c>
      <c r="BP302" s="64">
        <f t="shared" si="41"/>
        <v>0</v>
      </c>
    </row>
    <row r="303" spans="1:68" x14ac:dyDescent="0.2">
      <c r="A303" s="575"/>
      <c r="B303" s="563"/>
      <c r="C303" s="563"/>
      <c r="D303" s="563"/>
      <c r="E303" s="563"/>
      <c r="F303" s="563"/>
      <c r="G303" s="563"/>
      <c r="H303" s="563"/>
      <c r="I303" s="563"/>
      <c r="J303" s="563"/>
      <c r="K303" s="563"/>
      <c r="L303" s="563"/>
      <c r="M303" s="563"/>
      <c r="N303" s="563"/>
      <c r="O303" s="576"/>
      <c r="P303" s="566" t="s">
        <v>70</v>
      </c>
      <c r="Q303" s="567"/>
      <c r="R303" s="567"/>
      <c r="S303" s="567"/>
      <c r="T303" s="567"/>
      <c r="U303" s="567"/>
      <c r="V303" s="568"/>
      <c r="W303" s="37" t="s">
        <v>71</v>
      </c>
      <c r="X303" s="551">
        <f>IFERROR(X296/H296,"0")+IFERROR(X297/H297,"0")+IFERROR(X298/H298,"0")+IFERROR(X299/H299,"0")+IFERROR(X300/H300,"0")+IFERROR(X301/H301,"0")+IFERROR(X302/H302,"0")</f>
        <v>0</v>
      </c>
      <c r="Y303" s="551">
        <f>IFERROR(Y296/H296,"0")+IFERROR(Y297/H297,"0")+IFERROR(Y298/H298,"0")+IFERROR(Y299/H299,"0")+IFERROR(Y300/H300,"0")+IFERROR(Y301/H301,"0")+IFERROR(Y302/H302,"0")</f>
        <v>0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52"/>
      <c r="AB303" s="552"/>
      <c r="AC303" s="552"/>
    </row>
    <row r="304" spans="1:68" x14ac:dyDescent="0.2">
      <c r="A304" s="563"/>
      <c r="B304" s="563"/>
      <c r="C304" s="563"/>
      <c r="D304" s="563"/>
      <c r="E304" s="563"/>
      <c r="F304" s="563"/>
      <c r="G304" s="563"/>
      <c r="H304" s="563"/>
      <c r="I304" s="563"/>
      <c r="J304" s="563"/>
      <c r="K304" s="563"/>
      <c r="L304" s="563"/>
      <c r="M304" s="563"/>
      <c r="N304" s="563"/>
      <c r="O304" s="576"/>
      <c r="P304" s="566" t="s">
        <v>70</v>
      </c>
      <c r="Q304" s="567"/>
      <c r="R304" s="567"/>
      <c r="S304" s="567"/>
      <c r="T304" s="567"/>
      <c r="U304" s="567"/>
      <c r="V304" s="568"/>
      <c r="W304" s="37" t="s">
        <v>68</v>
      </c>
      <c r="X304" s="551">
        <f>IFERROR(SUM(X296:X302),"0")</f>
        <v>0</v>
      </c>
      <c r="Y304" s="551">
        <f>IFERROR(SUM(Y296:Y302),"0")</f>
        <v>0</v>
      </c>
      <c r="Z304" s="37"/>
      <c r="AA304" s="552"/>
      <c r="AB304" s="552"/>
      <c r="AC304" s="552"/>
    </row>
    <row r="305" spans="1:68" ht="14.25" customHeight="1" x14ac:dyDescent="0.25">
      <c r="A305" s="562" t="s">
        <v>72</v>
      </c>
      <c r="B305" s="563"/>
      <c r="C305" s="563"/>
      <c r="D305" s="563"/>
      <c r="E305" s="563"/>
      <c r="F305" s="563"/>
      <c r="G305" s="563"/>
      <c r="H305" s="563"/>
      <c r="I305" s="563"/>
      <c r="J305" s="563"/>
      <c r="K305" s="563"/>
      <c r="L305" s="563"/>
      <c r="M305" s="563"/>
      <c r="N305" s="563"/>
      <c r="O305" s="563"/>
      <c r="P305" s="563"/>
      <c r="Q305" s="563"/>
      <c r="R305" s="563"/>
      <c r="S305" s="563"/>
      <c r="T305" s="563"/>
      <c r="U305" s="563"/>
      <c r="V305" s="563"/>
      <c r="W305" s="563"/>
      <c r="X305" s="563"/>
      <c r="Y305" s="563"/>
      <c r="Z305" s="563"/>
      <c r="AA305" s="545"/>
      <c r="AB305" s="545"/>
      <c r="AC305" s="545"/>
    </row>
    <row r="306" spans="1:68" ht="27" customHeight="1" x14ac:dyDescent="0.25">
      <c r="A306" s="54" t="s">
        <v>481</v>
      </c>
      <c r="B306" s="54" t="s">
        <v>482</v>
      </c>
      <c r="C306" s="31">
        <v>4301051100</v>
      </c>
      <c r="D306" s="560">
        <v>4607091387766</v>
      </c>
      <c r="E306" s="561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105</v>
      </c>
      <c r="L306" s="32"/>
      <c r="M306" s="33" t="s">
        <v>76</v>
      </c>
      <c r="N306" s="33"/>
      <c r="O306" s="32">
        <v>40</v>
      </c>
      <c r="P306" s="74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4"/>
      <c r="R306" s="554"/>
      <c r="S306" s="554"/>
      <c r="T306" s="555"/>
      <c r="U306" s="34"/>
      <c r="V306" s="34"/>
      <c r="W306" s="35" t="s">
        <v>68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484</v>
      </c>
      <c r="B307" s="54" t="s">
        <v>485</v>
      </c>
      <c r="C307" s="31">
        <v>4301051818</v>
      </c>
      <c r="D307" s="560">
        <v>4607091387957</v>
      </c>
      <c r="E307" s="561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4"/>
      <c r="R307" s="554"/>
      <c r="S307" s="554"/>
      <c r="T307" s="555"/>
      <c r="U307" s="34"/>
      <c r="V307" s="34"/>
      <c r="W307" s="35" t="s">
        <v>68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4301051819</v>
      </c>
      <c r="D308" s="560">
        <v>4607091387964</v>
      </c>
      <c r="E308" s="561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70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4"/>
      <c r="R308" s="554"/>
      <c r="S308" s="554"/>
      <c r="T308" s="555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4301051734</v>
      </c>
      <c r="D309" s="560">
        <v>4680115884588</v>
      </c>
      <c r="E309" s="561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4"/>
      <c r="R309" s="554"/>
      <c r="S309" s="554"/>
      <c r="T309" s="555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4301051578</v>
      </c>
      <c r="D310" s="560">
        <v>4607091387513</v>
      </c>
      <c r="E310" s="561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75</v>
      </c>
      <c r="L310" s="32"/>
      <c r="M310" s="33" t="s">
        <v>92</v>
      </c>
      <c r="N310" s="33"/>
      <c r="O310" s="32">
        <v>40</v>
      </c>
      <c r="P310" s="7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4"/>
      <c r="R310" s="554"/>
      <c r="S310" s="554"/>
      <c r="T310" s="555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75"/>
      <c r="B311" s="563"/>
      <c r="C311" s="563"/>
      <c r="D311" s="563"/>
      <c r="E311" s="563"/>
      <c r="F311" s="563"/>
      <c r="G311" s="563"/>
      <c r="H311" s="563"/>
      <c r="I311" s="563"/>
      <c r="J311" s="563"/>
      <c r="K311" s="563"/>
      <c r="L311" s="563"/>
      <c r="M311" s="563"/>
      <c r="N311" s="563"/>
      <c r="O311" s="576"/>
      <c r="P311" s="566" t="s">
        <v>70</v>
      </c>
      <c r="Q311" s="567"/>
      <c r="R311" s="567"/>
      <c r="S311" s="567"/>
      <c r="T311" s="567"/>
      <c r="U311" s="567"/>
      <c r="V311" s="568"/>
      <c r="W311" s="37" t="s">
        <v>71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x14ac:dyDescent="0.2">
      <c r="A312" s="563"/>
      <c r="B312" s="563"/>
      <c r="C312" s="563"/>
      <c r="D312" s="563"/>
      <c r="E312" s="563"/>
      <c r="F312" s="563"/>
      <c r="G312" s="563"/>
      <c r="H312" s="563"/>
      <c r="I312" s="563"/>
      <c r="J312" s="563"/>
      <c r="K312" s="563"/>
      <c r="L312" s="563"/>
      <c r="M312" s="563"/>
      <c r="N312" s="563"/>
      <c r="O312" s="576"/>
      <c r="P312" s="566" t="s">
        <v>70</v>
      </c>
      <c r="Q312" s="567"/>
      <c r="R312" s="567"/>
      <c r="S312" s="567"/>
      <c r="T312" s="567"/>
      <c r="U312" s="567"/>
      <c r="V312" s="568"/>
      <c r="W312" s="37" t="s">
        <v>68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customHeight="1" x14ac:dyDescent="0.25">
      <c r="A313" s="562" t="s">
        <v>169</v>
      </c>
      <c r="B313" s="563"/>
      <c r="C313" s="563"/>
      <c r="D313" s="563"/>
      <c r="E313" s="563"/>
      <c r="F313" s="563"/>
      <c r="G313" s="563"/>
      <c r="H313" s="563"/>
      <c r="I313" s="563"/>
      <c r="J313" s="563"/>
      <c r="K313" s="563"/>
      <c r="L313" s="563"/>
      <c r="M313" s="563"/>
      <c r="N313" s="563"/>
      <c r="O313" s="563"/>
      <c r="P313" s="563"/>
      <c r="Q313" s="563"/>
      <c r="R313" s="563"/>
      <c r="S313" s="563"/>
      <c r="T313" s="563"/>
      <c r="U313" s="563"/>
      <c r="V313" s="563"/>
      <c r="W313" s="563"/>
      <c r="X313" s="563"/>
      <c r="Y313" s="563"/>
      <c r="Z313" s="563"/>
      <c r="AA313" s="545"/>
      <c r="AB313" s="545"/>
      <c r="AC313" s="545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60">
        <v>4607091380880</v>
      </c>
      <c r="E314" s="561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105</v>
      </c>
      <c r="L314" s="32"/>
      <c r="M314" s="33" t="s">
        <v>76</v>
      </c>
      <c r="N314" s="33"/>
      <c r="O314" s="32">
        <v>30</v>
      </c>
      <c r="P314" s="77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4"/>
      <c r="R314" s="554"/>
      <c r="S314" s="554"/>
      <c r="T314" s="555"/>
      <c r="U314" s="34"/>
      <c r="V314" s="34"/>
      <c r="W314" s="35" t="s">
        <v>68</v>
      </c>
      <c r="X314" s="549">
        <v>0</v>
      </c>
      <c r="Y314" s="550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60">
        <v>4607091384482</v>
      </c>
      <c r="E315" s="561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55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4"/>
      <c r="R315" s="554"/>
      <c r="S315" s="554"/>
      <c r="T315" s="555"/>
      <c r="U315" s="34"/>
      <c r="V315" s="34"/>
      <c r="W315" s="35" t="s">
        <v>68</v>
      </c>
      <c r="X315" s="549">
        <v>0</v>
      </c>
      <c r="Y315" s="550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customHeight="1" x14ac:dyDescent="0.25">
      <c r="A316" s="54" t="s">
        <v>502</v>
      </c>
      <c r="B316" s="54" t="s">
        <v>503</v>
      </c>
      <c r="C316" s="31">
        <v>4301060484</v>
      </c>
      <c r="D316" s="560">
        <v>4607091380897</v>
      </c>
      <c r="E316" s="561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0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4"/>
      <c r="R316" s="554"/>
      <c r="S316" s="554"/>
      <c r="T316" s="555"/>
      <c r="U316" s="34"/>
      <c r="V316" s="34"/>
      <c r="W316" s="35" t="s">
        <v>68</v>
      </c>
      <c r="X316" s="549">
        <v>0</v>
      </c>
      <c r="Y316" s="55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75"/>
      <c r="B317" s="563"/>
      <c r="C317" s="563"/>
      <c r="D317" s="563"/>
      <c r="E317" s="563"/>
      <c r="F317" s="563"/>
      <c r="G317" s="563"/>
      <c r="H317" s="563"/>
      <c r="I317" s="563"/>
      <c r="J317" s="563"/>
      <c r="K317" s="563"/>
      <c r="L317" s="563"/>
      <c r="M317" s="563"/>
      <c r="N317" s="563"/>
      <c r="O317" s="576"/>
      <c r="P317" s="566" t="s">
        <v>70</v>
      </c>
      <c r="Q317" s="567"/>
      <c r="R317" s="567"/>
      <c r="S317" s="567"/>
      <c r="T317" s="567"/>
      <c r="U317" s="567"/>
      <c r="V317" s="568"/>
      <c r="W317" s="37" t="s">
        <v>71</v>
      </c>
      <c r="X317" s="551">
        <f>IFERROR(X314/H314,"0")+IFERROR(X315/H315,"0")+IFERROR(X316/H316,"0")</f>
        <v>0</v>
      </c>
      <c r="Y317" s="551">
        <f>IFERROR(Y314/H314,"0")+IFERROR(Y315/H315,"0")+IFERROR(Y316/H316,"0")</f>
        <v>0</v>
      </c>
      <c r="Z317" s="551">
        <f>IFERROR(IF(Z314="",0,Z314),"0")+IFERROR(IF(Z315="",0,Z315),"0")+IFERROR(IF(Z316="",0,Z316),"0")</f>
        <v>0</v>
      </c>
      <c r="AA317" s="552"/>
      <c r="AB317" s="552"/>
      <c r="AC317" s="552"/>
    </row>
    <row r="318" spans="1:68" x14ac:dyDescent="0.2">
      <c r="A318" s="563"/>
      <c r="B318" s="563"/>
      <c r="C318" s="563"/>
      <c r="D318" s="563"/>
      <c r="E318" s="563"/>
      <c r="F318" s="563"/>
      <c r="G318" s="563"/>
      <c r="H318" s="563"/>
      <c r="I318" s="563"/>
      <c r="J318" s="563"/>
      <c r="K318" s="563"/>
      <c r="L318" s="563"/>
      <c r="M318" s="563"/>
      <c r="N318" s="563"/>
      <c r="O318" s="576"/>
      <c r="P318" s="566" t="s">
        <v>70</v>
      </c>
      <c r="Q318" s="567"/>
      <c r="R318" s="567"/>
      <c r="S318" s="567"/>
      <c r="T318" s="567"/>
      <c r="U318" s="567"/>
      <c r="V318" s="568"/>
      <c r="W318" s="37" t="s">
        <v>68</v>
      </c>
      <c r="X318" s="551">
        <f>IFERROR(SUM(X314:X316),"0")</f>
        <v>0</v>
      </c>
      <c r="Y318" s="551">
        <f>IFERROR(SUM(Y314:Y316),"0")</f>
        <v>0</v>
      </c>
      <c r="Z318" s="37"/>
      <c r="AA318" s="552"/>
      <c r="AB318" s="552"/>
      <c r="AC318" s="552"/>
    </row>
    <row r="319" spans="1:68" ht="14.25" customHeight="1" x14ac:dyDescent="0.25">
      <c r="A319" s="562" t="s">
        <v>94</v>
      </c>
      <c r="B319" s="563"/>
      <c r="C319" s="563"/>
      <c r="D319" s="563"/>
      <c r="E319" s="563"/>
      <c r="F319" s="563"/>
      <c r="G319" s="563"/>
      <c r="H319" s="563"/>
      <c r="I319" s="563"/>
      <c r="J319" s="563"/>
      <c r="K319" s="563"/>
      <c r="L319" s="563"/>
      <c r="M319" s="563"/>
      <c r="N319" s="563"/>
      <c r="O319" s="563"/>
      <c r="P319" s="563"/>
      <c r="Q319" s="563"/>
      <c r="R319" s="563"/>
      <c r="S319" s="563"/>
      <c r="T319" s="563"/>
      <c r="U319" s="563"/>
      <c r="V319" s="563"/>
      <c r="W319" s="563"/>
      <c r="X319" s="563"/>
      <c r="Y319" s="563"/>
      <c r="Z319" s="563"/>
      <c r="AA319" s="545"/>
      <c r="AB319" s="545"/>
      <c r="AC319" s="545"/>
    </row>
    <row r="320" spans="1:68" ht="27" customHeight="1" x14ac:dyDescent="0.25">
      <c r="A320" s="54" t="s">
        <v>505</v>
      </c>
      <c r="B320" s="54" t="s">
        <v>506</v>
      </c>
      <c r="C320" s="31">
        <v>4301030235</v>
      </c>
      <c r="D320" s="560">
        <v>4607091388381</v>
      </c>
      <c r="E320" s="561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74" t="s">
        <v>507</v>
      </c>
      <c r="Q320" s="554"/>
      <c r="R320" s="554"/>
      <c r="S320" s="554"/>
      <c r="T320" s="555"/>
      <c r="U320" s="34"/>
      <c r="V320" s="34"/>
      <c r="W320" s="35" t="s">
        <v>68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509</v>
      </c>
      <c r="B321" s="54" t="s">
        <v>510</v>
      </c>
      <c r="C321" s="31">
        <v>4301030232</v>
      </c>
      <c r="D321" s="560">
        <v>4607091388374</v>
      </c>
      <c r="E321" s="561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1" t="s">
        <v>511</v>
      </c>
      <c r="Q321" s="554"/>
      <c r="R321" s="554"/>
      <c r="S321" s="554"/>
      <c r="T321" s="555"/>
      <c r="U321" s="34"/>
      <c r="V321" s="34"/>
      <c r="W321" s="35" t="s">
        <v>68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4301032015</v>
      </c>
      <c r="D322" s="560">
        <v>4607091383102</v>
      </c>
      <c r="E322" s="561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2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4"/>
      <c r="R322" s="554"/>
      <c r="S322" s="554"/>
      <c r="T322" s="555"/>
      <c r="U322" s="34"/>
      <c r="V322" s="34"/>
      <c r="W322" s="35" t="s">
        <v>68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515</v>
      </c>
      <c r="B323" s="54" t="s">
        <v>516</v>
      </c>
      <c r="C323" s="31">
        <v>4301030233</v>
      </c>
      <c r="D323" s="560">
        <v>4607091388404</v>
      </c>
      <c r="E323" s="561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4"/>
      <c r="R323" s="554"/>
      <c r="S323" s="554"/>
      <c r="T323" s="555"/>
      <c r="U323" s="34"/>
      <c r="V323" s="34"/>
      <c r="W323" s="35" t="s">
        <v>68</v>
      </c>
      <c r="X323" s="549">
        <v>0</v>
      </c>
      <c r="Y323" s="550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75"/>
      <c r="B324" s="563"/>
      <c r="C324" s="563"/>
      <c r="D324" s="563"/>
      <c r="E324" s="563"/>
      <c r="F324" s="563"/>
      <c r="G324" s="563"/>
      <c r="H324" s="563"/>
      <c r="I324" s="563"/>
      <c r="J324" s="563"/>
      <c r="K324" s="563"/>
      <c r="L324" s="563"/>
      <c r="M324" s="563"/>
      <c r="N324" s="563"/>
      <c r="O324" s="576"/>
      <c r="P324" s="566" t="s">
        <v>70</v>
      </c>
      <c r="Q324" s="567"/>
      <c r="R324" s="567"/>
      <c r="S324" s="567"/>
      <c r="T324" s="567"/>
      <c r="U324" s="567"/>
      <c r="V324" s="568"/>
      <c r="W324" s="37" t="s">
        <v>71</v>
      </c>
      <c r="X324" s="551">
        <f>IFERROR(X320/H320,"0")+IFERROR(X321/H321,"0")+IFERROR(X322/H322,"0")+IFERROR(X323/H323,"0")</f>
        <v>0</v>
      </c>
      <c r="Y324" s="551">
        <f>IFERROR(Y320/H320,"0")+IFERROR(Y321/H321,"0")+IFERROR(Y322/H322,"0")+IFERROR(Y323/H323,"0")</f>
        <v>0</v>
      </c>
      <c r="Z324" s="551">
        <f>IFERROR(IF(Z320="",0,Z320),"0")+IFERROR(IF(Z321="",0,Z321),"0")+IFERROR(IF(Z322="",0,Z322),"0")+IFERROR(IF(Z323="",0,Z323),"0")</f>
        <v>0</v>
      </c>
      <c r="AA324" s="552"/>
      <c r="AB324" s="552"/>
      <c r="AC324" s="552"/>
    </row>
    <row r="325" spans="1:68" x14ac:dyDescent="0.2">
      <c r="A325" s="563"/>
      <c r="B325" s="563"/>
      <c r="C325" s="563"/>
      <c r="D325" s="563"/>
      <c r="E325" s="563"/>
      <c r="F325" s="563"/>
      <c r="G325" s="563"/>
      <c r="H325" s="563"/>
      <c r="I325" s="563"/>
      <c r="J325" s="563"/>
      <c r="K325" s="563"/>
      <c r="L325" s="563"/>
      <c r="M325" s="563"/>
      <c r="N325" s="563"/>
      <c r="O325" s="576"/>
      <c r="P325" s="566" t="s">
        <v>70</v>
      </c>
      <c r="Q325" s="567"/>
      <c r="R325" s="567"/>
      <c r="S325" s="567"/>
      <c r="T325" s="567"/>
      <c r="U325" s="567"/>
      <c r="V325" s="568"/>
      <c r="W325" s="37" t="s">
        <v>68</v>
      </c>
      <c r="X325" s="551">
        <f>IFERROR(SUM(X320:X323),"0")</f>
        <v>0</v>
      </c>
      <c r="Y325" s="551">
        <f>IFERROR(SUM(Y320:Y323),"0")</f>
        <v>0</v>
      </c>
      <c r="Z325" s="37"/>
      <c r="AA325" s="552"/>
      <c r="AB325" s="552"/>
      <c r="AC325" s="552"/>
    </row>
    <row r="326" spans="1:68" ht="14.25" customHeight="1" x14ac:dyDescent="0.25">
      <c r="A326" s="562" t="s">
        <v>517</v>
      </c>
      <c r="B326" s="563"/>
      <c r="C326" s="563"/>
      <c r="D326" s="563"/>
      <c r="E326" s="563"/>
      <c r="F326" s="563"/>
      <c r="G326" s="563"/>
      <c r="H326" s="563"/>
      <c r="I326" s="563"/>
      <c r="J326" s="563"/>
      <c r="K326" s="563"/>
      <c r="L326" s="563"/>
      <c r="M326" s="563"/>
      <c r="N326" s="563"/>
      <c r="O326" s="563"/>
      <c r="P326" s="563"/>
      <c r="Q326" s="563"/>
      <c r="R326" s="563"/>
      <c r="S326" s="563"/>
      <c r="T326" s="563"/>
      <c r="U326" s="563"/>
      <c r="V326" s="563"/>
      <c r="W326" s="563"/>
      <c r="X326" s="563"/>
      <c r="Y326" s="563"/>
      <c r="Z326" s="563"/>
      <c r="AA326" s="545"/>
      <c r="AB326" s="545"/>
      <c r="AC326" s="545"/>
    </row>
    <row r="327" spans="1:68" ht="16.5" customHeight="1" x14ac:dyDescent="0.25">
      <c r="A327" s="54" t="s">
        <v>518</v>
      </c>
      <c r="B327" s="54" t="s">
        <v>519</v>
      </c>
      <c r="C327" s="31">
        <v>4301180007</v>
      </c>
      <c r="D327" s="560">
        <v>4680115881808</v>
      </c>
      <c r="E327" s="561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5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4"/>
      <c r="R327" s="554"/>
      <c r="S327" s="554"/>
      <c r="T327" s="555"/>
      <c r="U327" s="34"/>
      <c r="V327" s="34"/>
      <c r="W327" s="35" t="s">
        <v>68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522</v>
      </c>
      <c r="B328" s="54" t="s">
        <v>523</v>
      </c>
      <c r="C328" s="31">
        <v>4301180006</v>
      </c>
      <c r="D328" s="560">
        <v>4680115881822</v>
      </c>
      <c r="E328" s="561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4"/>
      <c r="R328" s="554"/>
      <c r="S328" s="554"/>
      <c r="T328" s="555"/>
      <c r="U328" s="34"/>
      <c r="V328" s="34"/>
      <c r="W328" s="35" t="s">
        <v>68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524</v>
      </c>
      <c r="B329" s="54" t="s">
        <v>525</v>
      </c>
      <c r="C329" s="31">
        <v>4301180001</v>
      </c>
      <c r="D329" s="560">
        <v>4680115880016</v>
      </c>
      <c r="E329" s="561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4"/>
      <c r="R329" s="554"/>
      <c r="S329" s="554"/>
      <c r="T329" s="555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75"/>
      <c r="B330" s="563"/>
      <c r="C330" s="563"/>
      <c r="D330" s="563"/>
      <c r="E330" s="563"/>
      <c r="F330" s="563"/>
      <c r="G330" s="563"/>
      <c r="H330" s="563"/>
      <c r="I330" s="563"/>
      <c r="J330" s="563"/>
      <c r="K330" s="563"/>
      <c r="L330" s="563"/>
      <c r="M330" s="563"/>
      <c r="N330" s="563"/>
      <c r="O330" s="576"/>
      <c r="P330" s="566" t="s">
        <v>70</v>
      </c>
      <c r="Q330" s="567"/>
      <c r="R330" s="567"/>
      <c r="S330" s="567"/>
      <c r="T330" s="567"/>
      <c r="U330" s="567"/>
      <c r="V330" s="568"/>
      <c r="W330" s="37" t="s">
        <v>71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x14ac:dyDescent="0.2">
      <c r="A331" s="563"/>
      <c r="B331" s="563"/>
      <c r="C331" s="563"/>
      <c r="D331" s="563"/>
      <c r="E331" s="563"/>
      <c r="F331" s="563"/>
      <c r="G331" s="563"/>
      <c r="H331" s="563"/>
      <c r="I331" s="563"/>
      <c r="J331" s="563"/>
      <c r="K331" s="563"/>
      <c r="L331" s="563"/>
      <c r="M331" s="563"/>
      <c r="N331" s="563"/>
      <c r="O331" s="576"/>
      <c r="P331" s="566" t="s">
        <v>70</v>
      </c>
      <c r="Q331" s="567"/>
      <c r="R331" s="567"/>
      <c r="S331" s="567"/>
      <c r="T331" s="567"/>
      <c r="U331" s="567"/>
      <c r="V331" s="568"/>
      <c r="W331" s="37" t="s">
        <v>68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customHeight="1" x14ac:dyDescent="0.25">
      <c r="A332" s="577" t="s">
        <v>526</v>
      </c>
      <c r="B332" s="563"/>
      <c r="C332" s="563"/>
      <c r="D332" s="563"/>
      <c r="E332" s="563"/>
      <c r="F332" s="563"/>
      <c r="G332" s="563"/>
      <c r="H332" s="563"/>
      <c r="I332" s="563"/>
      <c r="J332" s="563"/>
      <c r="K332" s="563"/>
      <c r="L332" s="563"/>
      <c r="M332" s="563"/>
      <c r="N332" s="563"/>
      <c r="O332" s="563"/>
      <c r="P332" s="563"/>
      <c r="Q332" s="563"/>
      <c r="R332" s="563"/>
      <c r="S332" s="563"/>
      <c r="T332" s="563"/>
      <c r="U332" s="563"/>
      <c r="V332" s="563"/>
      <c r="W332" s="563"/>
      <c r="X332" s="563"/>
      <c r="Y332" s="563"/>
      <c r="Z332" s="563"/>
      <c r="AA332" s="544"/>
      <c r="AB332" s="544"/>
      <c r="AC332" s="544"/>
    </row>
    <row r="333" spans="1:68" ht="14.25" customHeight="1" x14ac:dyDescent="0.25">
      <c r="A333" s="562" t="s">
        <v>72</v>
      </c>
      <c r="B333" s="563"/>
      <c r="C333" s="563"/>
      <c r="D333" s="563"/>
      <c r="E333" s="563"/>
      <c r="F333" s="563"/>
      <c r="G333" s="563"/>
      <c r="H333" s="563"/>
      <c r="I333" s="563"/>
      <c r="J333" s="563"/>
      <c r="K333" s="563"/>
      <c r="L333" s="563"/>
      <c r="M333" s="563"/>
      <c r="N333" s="563"/>
      <c r="O333" s="563"/>
      <c r="P333" s="563"/>
      <c r="Q333" s="563"/>
      <c r="R333" s="563"/>
      <c r="S333" s="563"/>
      <c r="T333" s="563"/>
      <c r="U333" s="563"/>
      <c r="V333" s="563"/>
      <c r="W333" s="563"/>
      <c r="X333" s="563"/>
      <c r="Y333" s="563"/>
      <c r="Z333" s="563"/>
      <c r="AA333" s="545"/>
      <c r="AB333" s="545"/>
      <c r="AC333" s="545"/>
    </row>
    <row r="334" spans="1:68" ht="27" customHeight="1" x14ac:dyDescent="0.25">
      <c r="A334" s="54" t="s">
        <v>527</v>
      </c>
      <c r="B334" s="54" t="s">
        <v>528</v>
      </c>
      <c r="C334" s="31">
        <v>4301051489</v>
      </c>
      <c r="D334" s="560">
        <v>4607091387919</v>
      </c>
      <c r="E334" s="561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1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4"/>
      <c r="R334" s="554"/>
      <c r="S334" s="554"/>
      <c r="T334" s="555"/>
      <c r="U334" s="34"/>
      <c r="V334" s="34"/>
      <c r="W334" s="35" t="s">
        <v>68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530</v>
      </c>
      <c r="B335" s="54" t="s">
        <v>531</v>
      </c>
      <c r="C335" s="31">
        <v>4301051461</v>
      </c>
      <c r="D335" s="560">
        <v>4680115883604</v>
      </c>
      <c r="E335" s="561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79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4"/>
      <c r="R335" s="554"/>
      <c r="S335" s="554"/>
      <c r="T335" s="555"/>
      <c r="U335" s="34"/>
      <c r="V335" s="34"/>
      <c r="W335" s="35" t="s">
        <v>68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533</v>
      </c>
      <c r="B336" s="54" t="s">
        <v>534</v>
      </c>
      <c r="C336" s="31">
        <v>4301051864</v>
      </c>
      <c r="D336" s="560">
        <v>4680115883567</v>
      </c>
      <c r="E336" s="561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75</v>
      </c>
      <c r="L336" s="32"/>
      <c r="M336" s="33" t="s">
        <v>92</v>
      </c>
      <c r="N336" s="33"/>
      <c r="O336" s="32">
        <v>40</v>
      </c>
      <c r="P336" s="81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4"/>
      <c r="R336" s="554"/>
      <c r="S336" s="554"/>
      <c r="T336" s="555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75"/>
      <c r="B337" s="563"/>
      <c r="C337" s="563"/>
      <c r="D337" s="563"/>
      <c r="E337" s="563"/>
      <c r="F337" s="563"/>
      <c r="G337" s="563"/>
      <c r="H337" s="563"/>
      <c r="I337" s="563"/>
      <c r="J337" s="563"/>
      <c r="K337" s="563"/>
      <c r="L337" s="563"/>
      <c r="M337" s="563"/>
      <c r="N337" s="563"/>
      <c r="O337" s="576"/>
      <c r="P337" s="566" t="s">
        <v>70</v>
      </c>
      <c r="Q337" s="567"/>
      <c r="R337" s="567"/>
      <c r="S337" s="567"/>
      <c r="T337" s="567"/>
      <c r="U337" s="567"/>
      <c r="V337" s="568"/>
      <c r="W337" s="37" t="s">
        <v>71</v>
      </c>
      <c r="X337" s="551">
        <f>IFERROR(X334/H334,"0")+IFERROR(X335/H335,"0")+IFERROR(X336/H336,"0")</f>
        <v>0</v>
      </c>
      <c r="Y337" s="551">
        <f>IFERROR(Y334/H334,"0")+IFERROR(Y335/H335,"0")+IFERROR(Y336/H336,"0")</f>
        <v>0</v>
      </c>
      <c r="Z337" s="551">
        <f>IFERROR(IF(Z334="",0,Z334),"0")+IFERROR(IF(Z335="",0,Z335),"0")+IFERROR(IF(Z336="",0,Z336),"0")</f>
        <v>0</v>
      </c>
      <c r="AA337" s="552"/>
      <c r="AB337" s="552"/>
      <c r="AC337" s="552"/>
    </row>
    <row r="338" spans="1:68" x14ac:dyDescent="0.2">
      <c r="A338" s="563"/>
      <c r="B338" s="563"/>
      <c r="C338" s="563"/>
      <c r="D338" s="563"/>
      <c r="E338" s="563"/>
      <c r="F338" s="563"/>
      <c r="G338" s="563"/>
      <c r="H338" s="563"/>
      <c r="I338" s="563"/>
      <c r="J338" s="563"/>
      <c r="K338" s="563"/>
      <c r="L338" s="563"/>
      <c r="M338" s="563"/>
      <c r="N338" s="563"/>
      <c r="O338" s="576"/>
      <c r="P338" s="566" t="s">
        <v>70</v>
      </c>
      <c r="Q338" s="567"/>
      <c r="R338" s="567"/>
      <c r="S338" s="567"/>
      <c r="T338" s="567"/>
      <c r="U338" s="567"/>
      <c r="V338" s="568"/>
      <c r="W338" s="37" t="s">
        <v>68</v>
      </c>
      <c r="X338" s="551">
        <f>IFERROR(SUM(X334:X336),"0")</f>
        <v>0</v>
      </c>
      <c r="Y338" s="551">
        <f>IFERROR(SUM(Y334:Y336),"0")</f>
        <v>0</v>
      </c>
      <c r="Z338" s="37"/>
      <c r="AA338" s="552"/>
      <c r="AB338" s="552"/>
      <c r="AC338" s="552"/>
    </row>
    <row r="339" spans="1:68" ht="27.75" customHeight="1" x14ac:dyDescent="0.2">
      <c r="A339" s="606" t="s">
        <v>536</v>
      </c>
      <c r="B339" s="607"/>
      <c r="C339" s="607"/>
      <c r="D339" s="607"/>
      <c r="E339" s="607"/>
      <c r="F339" s="607"/>
      <c r="G339" s="607"/>
      <c r="H339" s="607"/>
      <c r="I339" s="607"/>
      <c r="J339" s="607"/>
      <c r="K339" s="607"/>
      <c r="L339" s="607"/>
      <c r="M339" s="607"/>
      <c r="N339" s="607"/>
      <c r="O339" s="607"/>
      <c r="P339" s="607"/>
      <c r="Q339" s="607"/>
      <c r="R339" s="607"/>
      <c r="S339" s="607"/>
      <c r="T339" s="607"/>
      <c r="U339" s="607"/>
      <c r="V339" s="607"/>
      <c r="W339" s="607"/>
      <c r="X339" s="607"/>
      <c r="Y339" s="607"/>
      <c r="Z339" s="607"/>
      <c r="AA339" s="48"/>
      <c r="AB339" s="48"/>
      <c r="AC339" s="48"/>
    </row>
    <row r="340" spans="1:68" ht="16.5" customHeight="1" x14ac:dyDescent="0.25">
      <c r="A340" s="577" t="s">
        <v>537</v>
      </c>
      <c r="B340" s="563"/>
      <c r="C340" s="563"/>
      <c r="D340" s="563"/>
      <c r="E340" s="563"/>
      <c r="F340" s="563"/>
      <c r="G340" s="563"/>
      <c r="H340" s="563"/>
      <c r="I340" s="563"/>
      <c r="J340" s="563"/>
      <c r="K340" s="563"/>
      <c r="L340" s="563"/>
      <c r="M340" s="563"/>
      <c r="N340" s="563"/>
      <c r="O340" s="563"/>
      <c r="P340" s="563"/>
      <c r="Q340" s="563"/>
      <c r="R340" s="563"/>
      <c r="S340" s="563"/>
      <c r="T340" s="563"/>
      <c r="U340" s="563"/>
      <c r="V340" s="563"/>
      <c r="W340" s="563"/>
      <c r="X340" s="563"/>
      <c r="Y340" s="563"/>
      <c r="Z340" s="563"/>
      <c r="AA340" s="544"/>
      <c r="AB340" s="544"/>
      <c r="AC340" s="544"/>
    </row>
    <row r="341" spans="1:68" ht="14.25" customHeight="1" x14ac:dyDescent="0.25">
      <c r="A341" s="562" t="s">
        <v>102</v>
      </c>
      <c r="B341" s="563"/>
      <c r="C341" s="563"/>
      <c r="D341" s="563"/>
      <c r="E341" s="563"/>
      <c r="F341" s="563"/>
      <c r="G341" s="563"/>
      <c r="H341" s="563"/>
      <c r="I341" s="563"/>
      <c r="J341" s="563"/>
      <c r="K341" s="563"/>
      <c r="L341" s="563"/>
      <c r="M341" s="563"/>
      <c r="N341" s="563"/>
      <c r="O341" s="563"/>
      <c r="P341" s="563"/>
      <c r="Q341" s="563"/>
      <c r="R341" s="563"/>
      <c r="S341" s="563"/>
      <c r="T341" s="563"/>
      <c r="U341" s="563"/>
      <c r="V341" s="563"/>
      <c r="W341" s="563"/>
      <c r="X341" s="563"/>
      <c r="Y341" s="563"/>
      <c r="Z341" s="563"/>
      <c r="AA341" s="545"/>
      <c r="AB341" s="545"/>
      <c r="AC341" s="545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60">
        <v>4680115884847</v>
      </c>
      <c r="E342" s="561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4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4"/>
      <c r="R342" s="554"/>
      <c r="S342" s="554"/>
      <c r="T342" s="555"/>
      <c r="U342" s="34"/>
      <c r="V342" s="34"/>
      <c r="W342" s="35" t="s">
        <v>68</v>
      </c>
      <c r="X342" s="549">
        <v>60</v>
      </c>
      <c r="Y342" s="550">
        <f t="shared" ref="Y342:Y348" si="42">IFERROR(IF(X342="",0,CEILING((X342/$H342),1)*$H342),"")</f>
        <v>60</v>
      </c>
      <c r="Z342" s="36">
        <f>IFERROR(IF(Y342=0,"",ROUNDUP(Y342/H342,0)*0.02175),"")</f>
        <v>8.6999999999999994E-2</v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43">IFERROR(X342*I342/H342,"0")</f>
        <v>61.92</v>
      </c>
      <c r="BN342" s="64">
        <f t="shared" ref="BN342:BN348" si="44">IFERROR(Y342*I342/H342,"0")</f>
        <v>61.92</v>
      </c>
      <c r="BO342" s="64">
        <f t="shared" ref="BO342:BO348" si="45">IFERROR(1/J342*(X342/H342),"0")</f>
        <v>8.3333333333333329E-2</v>
      </c>
      <c r="BP342" s="64">
        <f t="shared" ref="BP342:BP348" si="46">IFERROR(1/J342*(Y342/H342),"0")</f>
        <v>8.3333333333333329E-2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60">
        <v>4680115884854</v>
      </c>
      <c r="E343" s="561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6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4"/>
      <c r="R343" s="554"/>
      <c r="S343" s="554"/>
      <c r="T343" s="555"/>
      <c r="U343" s="34"/>
      <c r="V343" s="34"/>
      <c r="W343" s="35" t="s">
        <v>68</v>
      </c>
      <c r="X343" s="549">
        <v>15</v>
      </c>
      <c r="Y343" s="550">
        <f t="shared" si="42"/>
        <v>15</v>
      </c>
      <c r="Z343" s="36">
        <f>IFERROR(IF(Y343=0,"",ROUNDUP(Y343/H343,0)*0.02175),"")</f>
        <v>2.1749999999999999E-2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43"/>
        <v>15.48</v>
      </c>
      <c r="BN343" s="64">
        <f t="shared" si="44"/>
        <v>15.48</v>
      </c>
      <c r="BO343" s="64">
        <f t="shared" si="45"/>
        <v>2.0833333333333332E-2</v>
      </c>
      <c r="BP343" s="64">
        <f t="shared" si="46"/>
        <v>2.0833333333333332E-2</v>
      </c>
    </row>
    <row r="344" spans="1:68" ht="27" customHeight="1" x14ac:dyDescent="0.25">
      <c r="A344" s="54" t="s">
        <v>544</v>
      </c>
      <c r="B344" s="54" t="s">
        <v>545</v>
      </c>
      <c r="C344" s="31">
        <v>4301011832</v>
      </c>
      <c r="D344" s="560">
        <v>4607091383997</v>
      </c>
      <c r="E344" s="561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84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4"/>
      <c r="R344" s="554"/>
      <c r="S344" s="554"/>
      <c r="T344" s="555"/>
      <c r="U344" s="34"/>
      <c r="V344" s="34"/>
      <c r="W344" s="35" t="s">
        <v>68</v>
      </c>
      <c r="X344" s="549">
        <v>0</v>
      </c>
      <c r="Y344" s="550">
        <f t="shared" si="42"/>
        <v>0</v>
      </c>
      <c r="Z344" s="36" t="str">
        <f>IFERROR(IF(Y344=0,"",ROUNDUP(Y344/H344,0)*0.02175),"")</f>
        <v/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43"/>
        <v>0</v>
      </c>
      <c r="BN344" s="64">
        <f t="shared" si="44"/>
        <v>0</v>
      </c>
      <c r="BO344" s="64">
        <f t="shared" si="45"/>
        <v>0</v>
      </c>
      <c r="BP344" s="64">
        <f t="shared" si="46"/>
        <v>0</v>
      </c>
    </row>
    <row r="345" spans="1:68" ht="37.5" customHeight="1" x14ac:dyDescent="0.25">
      <c r="A345" s="54" t="s">
        <v>547</v>
      </c>
      <c r="B345" s="54" t="s">
        <v>548</v>
      </c>
      <c r="C345" s="31">
        <v>4301011867</v>
      </c>
      <c r="D345" s="560">
        <v>4680115884830</v>
      </c>
      <c r="E345" s="561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7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4"/>
      <c r="R345" s="554"/>
      <c r="S345" s="554"/>
      <c r="T345" s="555"/>
      <c r="U345" s="34"/>
      <c r="V345" s="34"/>
      <c r="W345" s="35" t="s">
        <v>68</v>
      </c>
      <c r="X345" s="549">
        <v>45</v>
      </c>
      <c r="Y345" s="550">
        <f t="shared" si="42"/>
        <v>45</v>
      </c>
      <c r="Z345" s="36">
        <f>IFERROR(IF(Y345=0,"",ROUNDUP(Y345/H345,0)*0.02175),"")</f>
        <v>6.5250000000000002E-2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43"/>
        <v>46.440000000000005</v>
      </c>
      <c r="BN345" s="64">
        <f t="shared" si="44"/>
        <v>46.440000000000005</v>
      </c>
      <c r="BO345" s="64">
        <f t="shared" si="45"/>
        <v>6.25E-2</v>
      </c>
      <c r="BP345" s="64">
        <f t="shared" si="46"/>
        <v>6.25E-2</v>
      </c>
    </row>
    <row r="346" spans="1:68" ht="27" customHeight="1" x14ac:dyDescent="0.25">
      <c r="A346" s="54" t="s">
        <v>550</v>
      </c>
      <c r="B346" s="54" t="s">
        <v>551</v>
      </c>
      <c r="C346" s="31">
        <v>4301011433</v>
      </c>
      <c r="D346" s="560">
        <v>4680115882638</v>
      </c>
      <c r="E346" s="561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0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4"/>
      <c r="R346" s="554"/>
      <c r="S346" s="554"/>
      <c r="T346" s="555"/>
      <c r="U346" s="34"/>
      <c r="V346" s="34"/>
      <c r="W346" s="35" t="s">
        <v>68</v>
      </c>
      <c r="X346" s="549">
        <v>0</v>
      </c>
      <c r="Y346" s="550">
        <f t="shared" si="42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43"/>
        <v>0</v>
      </c>
      <c r="BN346" s="64">
        <f t="shared" si="44"/>
        <v>0</v>
      </c>
      <c r="BO346" s="64">
        <f t="shared" si="45"/>
        <v>0</v>
      </c>
      <c r="BP346" s="64">
        <f t="shared" si="46"/>
        <v>0</v>
      </c>
    </row>
    <row r="347" spans="1:68" ht="27" customHeight="1" x14ac:dyDescent="0.25">
      <c r="A347" s="54" t="s">
        <v>553</v>
      </c>
      <c r="B347" s="54" t="s">
        <v>554</v>
      </c>
      <c r="C347" s="31">
        <v>4301011952</v>
      </c>
      <c r="D347" s="560">
        <v>4680115884922</v>
      </c>
      <c r="E347" s="561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2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4"/>
      <c r="R347" s="554"/>
      <c r="S347" s="554"/>
      <c r="T347" s="555"/>
      <c r="U347" s="34"/>
      <c r="V347" s="34"/>
      <c r="W347" s="35" t="s">
        <v>68</v>
      </c>
      <c r="X347" s="549">
        <v>0</v>
      </c>
      <c r="Y347" s="550">
        <f t="shared" si="42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43"/>
        <v>0</v>
      </c>
      <c r="BN347" s="64">
        <f t="shared" si="44"/>
        <v>0</v>
      </c>
      <c r="BO347" s="64">
        <f t="shared" si="45"/>
        <v>0</v>
      </c>
      <c r="BP347" s="64">
        <f t="shared" si="46"/>
        <v>0</v>
      </c>
    </row>
    <row r="348" spans="1:68" ht="37.5" customHeight="1" x14ac:dyDescent="0.25">
      <c r="A348" s="54" t="s">
        <v>555</v>
      </c>
      <c r="B348" s="54" t="s">
        <v>556</v>
      </c>
      <c r="C348" s="31">
        <v>4301011868</v>
      </c>
      <c r="D348" s="560">
        <v>4680115884861</v>
      </c>
      <c r="E348" s="561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4"/>
      <c r="R348" s="554"/>
      <c r="S348" s="554"/>
      <c r="T348" s="555"/>
      <c r="U348" s="34"/>
      <c r="V348" s="34"/>
      <c r="W348" s="35" t="s">
        <v>68</v>
      </c>
      <c r="X348" s="549">
        <v>0</v>
      </c>
      <c r="Y348" s="550">
        <f t="shared" si="42"/>
        <v>0</v>
      </c>
      <c r="Z348" s="36" t="str">
        <f>IFERROR(IF(Y348=0,"",ROUNDUP(Y348/H348,0)*0.00902),"")</f>
        <v/>
      </c>
      <c r="AA348" s="56"/>
      <c r="AB348" s="57"/>
      <c r="AC348" s="399" t="s">
        <v>549</v>
      </c>
      <c r="AG348" s="64"/>
      <c r="AJ348" s="68"/>
      <c r="AK348" s="68">
        <v>0</v>
      </c>
      <c r="BB348" s="400" t="s">
        <v>1</v>
      </c>
      <c r="BM348" s="64">
        <f t="shared" si="43"/>
        <v>0</v>
      </c>
      <c r="BN348" s="64">
        <f t="shared" si="44"/>
        <v>0</v>
      </c>
      <c r="BO348" s="64">
        <f t="shared" si="45"/>
        <v>0</v>
      </c>
      <c r="BP348" s="64">
        <f t="shared" si="46"/>
        <v>0</v>
      </c>
    </row>
    <row r="349" spans="1:68" x14ac:dyDescent="0.2">
      <c r="A349" s="575"/>
      <c r="B349" s="563"/>
      <c r="C349" s="563"/>
      <c r="D349" s="563"/>
      <c r="E349" s="563"/>
      <c r="F349" s="563"/>
      <c r="G349" s="563"/>
      <c r="H349" s="563"/>
      <c r="I349" s="563"/>
      <c r="J349" s="563"/>
      <c r="K349" s="563"/>
      <c r="L349" s="563"/>
      <c r="M349" s="563"/>
      <c r="N349" s="563"/>
      <c r="O349" s="576"/>
      <c r="P349" s="566" t="s">
        <v>70</v>
      </c>
      <c r="Q349" s="567"/>
      <c r="R349" s="567"/>
      <c r="S349" s="567"/>
      <c r="T349" s="567"/>
      <c r="U349" s="567"/>
      <c r="V349" s="568"/>
      <c r="W349" s="37" t="s">
        <v>71</v>
      </c>
      <c r="X349" s="551">
        <f>IFERROR(X342/H342,"0")+IFERROR(X343/H343,"0")+IFERROR(X344/H344,"0")+IFERROR(X345/H345,"0")+IFERROR(X346/H346,"0")+IFERROR(X347/H347,"0")+IFERROR(X348/H348,"0")</f>
        <v>8</v>
      </c>
      <c r="Y349" s="551">
        <f>IFERROR(Y342/H342,"0")+IFERROR(Y343/H343,"0")+IFERROR(Y344/H344,"0")+IFERROR(Y345/H345,"0")+IFERROR(Y346/H346,"0")+IFERROR(Y347/H347,"0")+IFERROR(Y348/H348,"0")</f>
        <v>8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0.17399999999999999</v>
      </c>
      <c r="AA349" s="552"/>
      <c r="AB349" s="552"/>
      <c r="AC349" s="552"/>
    </row>
    <row r="350" spans="1:68" x14ac:dyDescent="0.2">
      <c r="A350" s="563"/>
      <c r="B350" s="563"/>
      <c r="C350" s="563"/>
      <c r="D350" s="563"/>
      <c r="E350" s="563"/>
      <c r="F350" s="563"/>
      <c r="G350" s="563"/>
      <c r="H350" s="563"/>
      <c r="I350" s="563"/>
      <c r="J350" s="563"/>
      <c r="K350" s="563"/>
      <c r="L350" s="563"/>
      <c r="M350" s="563"/>
      <c r="N350" s="563"/>
      <c r="O350" s="576"/>
      <c r="P350" s="566" t="s">
        <v>70</v>
      </c>
      <c r="Q350" s="567"/>
      <c r="R350" s="567"/>
      <c r="S350" s="567"/>
      <c r="T350" s="567"/>
      <c r="U350" s="567"/>
      <c r="V350" s="568"/>
      <c r="W350" s="37" t="s">
        <v>68</v>
      </c>
      <c r="X350" s="551">
        <f>IFERROR(SUM(X342:X348),"0")</f>
        <v>120</v>
      </c>
      <c r="Y350" s="551">
        <f>IFERROR(SUM(Y342:Y348),"0")</f>
        <v>120</v>
      </c>
      <c r="Z350" s="37"/>
      <c r="AA350" s="552"/>
      <c r="AB350" s="552"/>
      <c r="AC350" s="552"/>
    </row>
    <row r="351" spans="1:68" ht="14.25" customHeight="1" x14ac:dyDescent="0.25">
      <c r="A351" s="562" t="s">
        <v>134</v>
      </c>
      <c r="B351" s="563"/>
      <c r="C351" s="563"/>
      <c r="D351" s="563"/>
      <c r="E351" s="563"/>
      <c r="F351" s="563"/>
      <c r="G351" s="563"/>
      <c r="H351" s="563"/>
      <c r="I351" s="563"/>
      <c r="J351" s="563"/>
      <c r="K351" s="563"/>
      <c r="L351" s="563"/>
      <c r="M351" s="563"/>
      <c r="N351" s="563"/>
      <c r="O351" s="563"/>
      <c r="P351" s="563"/>
      <c r="Q351" s="563"/>
      <c r="R351" s="563"/>
      <c r="S351" s="563"/>
      <c r="T351" s="563"/>
      <c r="U351" s="563"/>
      <c r="V351" s="563"/>
      <c r="W351" s="563"/>
      <c r="X351" s="563"/>
      <c r="Y351" s="563"/>
      <c r="Z351" s="563"/>
      <c r="AA351" s="545"/>
      <c r="AB351" s="545"/>
      <c r="AC351" s="545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60">
        <v>4607091383980</v>
      </c>
      <c r="E352" s="561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6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4"/>
      <c r="R352" s="554"/>
      <c r="S352" s="554"/>
      <c r="T352" s="555"/>
      <c r="U352" s="34"/>
      <c r="V352" s="34"/>
      <c r="W352" s="35" t="s">
        <v>68</v>
      </c>
      <c r="X352" s="549">
        <v>45</v>
      </c>
      <c r="Y352" s="550">
        <f>IFERROR(IF(X352="",0,CEILING((X352/$H352),1)*$H352),"")</f>
        <v>45</v>
      </c>
      <c r="Z352" s="36">
        <f>IFERROR(IF(Y352=0,"",ROUNDUP(Y352/H352,0)*0.02175),"")</f>
        <v>6.5250000000000002E-2</v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46.440000000000005</v>
      </c>
      <c r="BN352" s="64">
        <f>IFERROR(Y352*I352/H352,"0")</f>
        <v>46.440000000000005</v>
      </c>
      <c r="BO352" s="64">
        <f>IFERROR(1/J352*(X352/H352),"0")</f>
        <v>6.25E-2</v>
      </c>
      <c r="BP352" s="64">
        <f>IFERROR(1/J352*(Y352/H352),"0")</f>
        <v>6.25E-2</v>
      </c>
    </row>
    <row r="353" spans="1:68" ht="16.5" customHeight="1" x14ac:dyDescent="0.25">
      <c r="A353" s="54" t="s">
        <v>560</v>
      </c>
      <c r="B353" s="54" t="s">
        <v>561</v>
      </c>
      <c r="C353" s="31">
        <v>4301020179</v>
      </c>
      <c r="D353" s="560">
        <v>4607091384178</v>
      </c>
      <c r="E353" s="561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4"/>
      <c r="R353" s="554"/>
      <c r="S353" s="554"/>
      <c r="T353" s="555"/>
      <c r="U353" s="34"/>
      <c r="V353" s="34"/>
      <c r="W353" s="35" t="s">
        <v>68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75"/>
      <c r="B354" s="563"/>
      <c r="C354" s="563"/>
      <c r="D354" s="563"/>
      <c r="E354" s="563"/>
      <c r="F354" s="563"/>
      <c r="G354" s="563"/>
      <c r="H354" s="563"/>
      <c r="I354" s="563"/>
      <c r="J354" s="563"/>
      <c r="K354" s="563"/>
      <c r="L354" s="563"/>
      <c r="M354" s="563"/>
      <c r="N354" s="563"/>
      <c r="O354" s="576"/>
      <c r="P354" s="566" t="s">
        <v>70</v>
      </c>
      <c r="Q354" s="567"/>
      <c r="R354" s="567"/>
      <c r="S354" s="567"/>
      <c r="T354" s="567"/>
      <c r="U354" s="567"/>
      <c r="V354" s="568"/>
      <c r="W354" s="37" t="s">
        <v>71</v>
      </c>
      <c r="X354" s="551">
        <f>IFERROR(X352/H352,"0")+IFERROR(X353/H353,"0")</f>
        <v>3</v>
      </c>
      <c r="Y354" s="551">
        <f>IFERROR(Y352/H352,"0")+IFERROR(Y353/H353,"0")</f>
        <v>3</v>
      </c>
      <c r="Z354" s="551">
        <f>IFERROR(IF(Z352="",0,Z352),"0")+IFERROR(IF(Z353="",0,Z353),"0")</f>
        <v>6.5250000000000002E-2</v>
      </c>
      <c r="AA354" s="552"/>
      <c r="AB354" s="552"/>
      <c r="AC354" s="552"/>
    </row>
    <row r="355" spans="1:68" x14ac:dyDescent="0.2">
      <c r="A355" s="563"/>
      <c r="B355" s="563"/>
      <c r="C355" s="563"/>
      <c r="D355" s="563"/>
      <c r="E355" s="563"/>
      <c r="F355" s="563"/>
      <c r="G355" s="563"/>
      <c r="H355" s="563"/>
      <c r="I355" s="563"/>
      <c r="J355" s="563"/>
      <c r="K355" s="563"/>
      <c r="L355" s="563"/>
      <c r="M355" s="563"/>
      <c r="N355" s="563"/>
      <c r="O355" s="576"/>
      <c r="P355" s="566" t="s">
        <v>70</v>
      </c>
      <c r="Q355" s="567"/>
      <c r="R355" s="567"/>
      <c r="S355" s="567"/>
      <c r="T355" s="567"/>
      <c r="U355" s="567"/>
      <c r="V355" s="568"/>
      <c r="W355" s="37" t="s">
        <v>68</v>
      </c>
      <c r="X355" s="551">
        <f>IFERROR(SUM(X352:X353),"0")</f>
        <v>45</v>
      </c>
      <c r="Y355" s="551">
        <f>IFERROR(SUM(Y352:Y353),"0")</f>
        <v>45</v>
      </c>
      <c r="Z355" s="37"/>
      <c r="AA355" s="552"/>
      <c r="AB355" s="552"/>
      <c r="AC355" s="552"/>
    </row>
    <row r="356" spans="1:68" ht="14.25" customHeight="1" x14ac:dyDescent="0.25">
      <c r="A356" s="562" t="s">
        <v>72</v>
      </c>
      <c r="B356" s="563"/>
      <c r="C356" s="563"/>
      <c r="D356" s="563"/>
      <c r="E356" s="563"/>
      <c r="F356" s="563"/>
      <c r="G356" s="563"/>
      <c r="H356" s="563"/>
      <c r="I356" s="563"/>
      <c r="J356" s="563"/>
      <c r="K356" s="563"/>
      <c r="L356" s="563"/>
      <c r="M356" s="563"/>
      <c r="N356" s="563"/>
      <c r="O356" s="563"/>
      <c r="P356" s="563"/>
      <c r="Q356" s="563"/>
      <c r="R356" s="563"/>
      <c r="S356" s="563"/>
      <c r="T356" s="563"/>
      <c r="U356" s="563"/>
      <c r="V356" s="563"/>
      <c r="W356" s="563"/>
      <c r="X356" s="563"/>
      <c r="Y356" s="563"/>
      <c r="Z356" s="563"/>
      <c r="AA356" s="545"/>
      <c r="AB356" s="545"/>
      <c r="AC356" s="545"/>
    </row>
    <row r="357" spans="1:68" ht="27" customHeight="1" x14ac:dyDescent="0.25">
      <c r="A357" s="54" t="s">
        <v>562</v>
      </c>
      <c r="B357" s="54" t="s">
        <v>563</v>
      </c>
      <c r="C357" s="31">
        <v>4301051903</v>
      </c>
      <c r="D357" s="560">
        <v>4607091383928</v>
      </c>
      <c r="E357" s="561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105</v>
      </c>
      <c r="L357" s="32"/>
      <c r="M357" s="33" t="s">
        <v>76</v>
      </c>
      <c r="N357" s="33"/>
      <c r="O357" s="32">
        <v>40</v>
      </c>
      <c r="P357" s="84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4"/>
      <c r="R357" s="554"/>
      <c r="S357" s="554"/>
      <c r="T357" s="555"/>
      <c r="U357" s="34"/>
      <c r="V357" s="34"/>
      <c r="W357" s="35" t="s">
        <v>68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565</v>
      </c>
      <c r="B358" s="54" t="s">
        <v>566</v>
      </c>
      <c r="C358" s="31">
        <v>4301051897</v>
      </c>
      <c r="D358" s="560">
        <v>4607091384260</v>
      </c>
      <c r="E358" s="561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4"/>
      <c r="R358" s="554"/>
      <c r="S358" s="554"/>
      <c r="T358" s="555"/>
      <c r="U358" s="34"/>
      <c r="V358" s="34"/>
      <c r="W358" s="35" t="s">
        <v>68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75"/>
      <c r="B359" s="563"/>
      <c r="C359" s="563"/>
      <c r="D359" s="563"/>
      <c r="E359" s="563"/>
      <c r="F359" s="563"/>
      <c r="G359" s="563"/>
      <c r="H359" s="563"/>
      <c r="I359" s="563"/>
      <c r="J359" s="563"/>
      <c r="K359" s="563"/>
      <c r="L359" s="563"/>
      <c r="M359" s="563"/>
      <c r="N359" s="563"/>
      <c r="O359" s="576"/>
      <c r="P359" s="566" t="s">
        <v>70</v>
      </c>
      <c r="Q359" s="567"/>
      <c r="R359" s="567"/>
      <c r="S359" s="567"/>
      <c r="T359" s="567"/>
      <c r="U359" s="567"/>
      <c r="V359" s="568"/>
      <c r="W359" s="37" t="s">
        <v>71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x14ac:dyDescent="0.2">
      <c r="A360" s="563"/>
      <c r="B360" s="563"/>
      <c r="C360" s="563"/>
      <c r="D360" s="563"/>
      <c r="E360" s="563"/>
      <c r="F360" s="563"/>
      <c r="G360" s="563"/>
      <c r="H360" s="563"/>
      <c r="I360" s="563"/>
      <c r="J360" s="563"/>
      <c r="K360" s="563"/>
      <c r="L360" s="563"/>
      <c r="M360" s="563"/>
      <c r="N360" s="563"/>
      <c r="O360" s="576"/>
      <c r="P360" s="566" t="s">
        <v>70</v>
      </c>
      <c r="Q360" s="567"/>
      <c r="R360" s="567"/>
      <c r="S360" s="567"/>
      <c r="T360" s="567"/>
      <c r="U360" s="567"/>
      <c r="V360" s="568"/>
      <c r="W360" s="37" t="s">
        <v>68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customHeight="1" x14ac:dyDescent="0.25">
      <c r="A361" s="562" t="s">
        <v>169</v>
      </c>
      <c r="B361" s="563"/>
      <c r="C361" s="563"/>
      <c r="D361" s="563"/>
      <c r="E361" s="563"/>
      <c r="F361" s="563"/>
      <c r="G361" s="563"/>
      <c r="H361" s="563"/>
      <c r="I361" s="563"/>
      <c r="J361" s="563"/>
      <c r="K361" s="563"/>
      <c r="L361" s="563"/>
      <c r="M361" s="563"/>
      <c r="N361" s="563"/>
      <c r="O361" s="563"/>
      <c r="P361" s="563"/>
      <c r="Q361" s="563"/>
      <c r="R361" s="563"/>
      <c r="S361" s="563"/>
      <c r="T361" s="563"/>
      <c r="U361" s="563"/>
      <c r="V361" s="563"/>
      <c r="W361" s="563"/>
      <c r="X361" s="563"/>
      <c r="Y361" s="563"/>
      <c r="Z361" s="563"/>
      <c r="AA361" s="545"/>
      <c r="AB361" s="545"/>
      <c r="AC361" s="545"/>
    </row>
    <row r="362" spans="1:68" ht="16.5" customHeight="1" x14ac:dyDescent="0.25">
      <c r="A362" s="54" t="s">
        <v>568</v>
      </c>
      <c r="B362" s="54" t="s">
        <v>569</v>
      </c>
      <c r="C362" s="31">
        <v>4301060524</v>
      </c>
      <c r="D362" s="560">
        <v>4607091384673</v>
      </c>
      <c r="E362" s="561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105</v>
      </c>
      <c r="L362" s="32"/>
      <c r="M362" s="33" t="s">
        <v>76</v>
      </c>
      <c r="N362" s="33"/>
      <c r="O362" s="32">
        <v>40</v>
      </c>
      <c r="P362" s="832" t="s">
        <v>570</v>
      </c>
      <c r="Q362" s="554"/>
      <c r="R362" s="554"/>
      <c r="S362" s="554"/>
      <c r="T362" s="555"/>
      <c r="U362" s="34"/>
      <c r="V362" s="34"/>
      <c r="W362" s="35" t="s">
        <v>68</v>
      </c>
      <c r="X362" s="549">
        <v>0</v>
      </c>
      <c r="Y362" s="550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75"/>
      <c r="B363" s="563"/>
      <c r="C363" s="563"/>
      <c r="D363" s="563"/>
      <c r="E363" s="563"/>
      <c r="F363" s="563"/>
      <c r="G363" s="563"/>
      <c r="H363" s="563"/>
      <c r="I363" s="563"/>
      <c r="J363" s="563"/>
      <c r="K363" s="563"/>
      <c r="L363" s="563"/>
      <c r="M363" s="563"/>
      <c r="N363" s="563"/>
      <c r="O363" s="576"/>
      <c r="P363" s="566" t="s">
        <v>70</v>
      </c>
      <c r="Q363" s="567"/>
      <c r="R363" s="567"/>
      <c r="S363" s="567"/>
      <c r="T363" s="567"/>
      <c r="U363" s="567"/>
      <c r="V363" s="568"/>
      <c r="W363" s="37" t="s">
        <v>71</v>
      </c>
      <c r="X363" s="551">
        <f>IFERROR(X362/H362,"0")</f>
        <v>0</v>
      </c>
      <c r="Y363" s="551">
        <f>IFERROR(Y362/H362,"0")</f>
        <v>0</v>
      </c>
      <c r="Z363" s="551">
        <f>IFERROR(IF(Z362="",0,Z362),"0")</f>
        <v>0</v>
      </c>
      <c r="AA363" s="552"/>
      <c r="AB363" s="552"/>
      <c r="AC363" s="552"/>
    </row>
    <row r="364" spans="1:68" x14ac:dyDescent="0.2">
      <c r="A364" s="563"/>
      <c r="B364" s="563"/>
      <c r="C364" s="563"/>
      <c r="D364" s="563"/>
      <c r="E364" s="563"/>
      <c r="F364" s="563"/>
      <c r="G364" s="563"/>
      <c r="H364" s="563"/>
      <c r="I364" s="563"/>
      <c r="J364" s="563"/>
      <c r="K364" s="563"/>
      <c r="L364" s="563"/>
      <c r="M364" s="563"/>
      <c r="N364" s="563"/>
      <c r="O364" s="576"/>
      <c r="P364" s="566" t="s">
        <v>70</v>
      </c>
      <c r="Q364" s="567"/>
      <c r="R364" s="567"/>
      <c r="S364" s="567"/>
      <c r="T364" s="567"/>
      <c r="U364" s="567"/>
      <c r="V364" s="568"/>
      <c r="W364" s="37" t="s">
        <v>68</v>
      </c>
      <c r="X364" s="551">
        <f>IFERROR(SUM(X362:X362),"0")</f>
        <v>0</v>
      </c>
      <c r="Y364" s="551">
        <f>IFERROR(SUM(Y362:Y362),"0")</f>
        <v>0</v>
      </c>
      <c r="Z364" s="37"/>
      <c r="AA364" s="552"/>
      <c r="AB364" s="552"/>
      <c r="AC364" s="552"/>
    </row>
    <row r="365" spans="1:68" ht="16.5" customHeight="1" x14ac:dyDescent="0.25">
      <c r="A365" s="577" t="s">
        <v>572</v>
      </c>
      <c r="B365" s="563"/>
      <c r="C365" s="563"/>
      <c r="D365" s="563"/>
      <c r="E365" s="563"/>
      <c r="F365" s="563"/>
      <c r="G365" s="563"/>
      <c r="H365" s="563"/>
      <c r="I365" s="563"/>
      <c r="J365" s="563"/>
      <c r="K365" s="563"/>
      <c r="L365" s="563"/>
      <c r="M365" s="563"/>
      <c r="N365" s="563"/>
      <c r="O365" s="563"/>
      <c r="P365" s="563"/>
      <c r="Q365" s="563"/>
      <c r="R365" s="563"/>
      <c r="S365" s="563"/>
      <c r="T365" s="563"/>
      <c r="U365" s="563"/>
      <c r="V365" s="563"/>
      <c r="W365" s="563"/>
      <c r="X365" s="563"/>
      <c r="Y365" s="563"/>
      <c r="Z365" s="563"/>
      <c r="AA365" s="544"/>
      <c r="AB365" s="544"/>
      <c r="AC365" s="544"/>
    </row>
    <row r="366" spans="1:68" ht="14.25" customHeight="1" x14ac:dyDescent="0.25">
      <c r="A366" s="562" t="s">
        <v>102</v>
      </c>
      <c r="B366" s="563"/>
      <c r="C366" s="563"/>
      <c r="D366" s="563"/>
      <c r="E366" s="563"/>
      <c r="F366" s="563"/>
      <c r="G366" s="563"/>
      <c r="H366" s="563"/>
      <c r="I366" s="563"/>
      <c r="J366" s="563"/>
      <c r="K366" s="563"/>
      <c r="L366" s="563"/>
      <c r="M366" s="563"/>
      <c r="N366" s="563"/>
      <c r="O366" s="563"/>
      <c r="P366" s="563"/>
      <c r="Q366" s="563"/>
      <c r="R366" s="563"/>
      <c r="S366" s="563"/>
      <c r="T366" s="563"/>
      <c r="U366" s="563"/>
      <c r="V366" s="563"/>
      <c r="W366" s="563"/>
      <c r="X366" s="563"/>
      <c r="Y366" s="563"/>
      <c r="Z366" s="563"/>
      <c r="AA366" s="545"/>
      <c r="AB366" s="545"/>
      <c r="AC366" s="545"/>
    </row>
    <row r="367" spans="1:68" ht="37.5" customHeight="1" x14ac:dyDescent="0.25">
      <c r="A367" s="54" t="s">
        <v>573</v>
      </c>
      <c r="B367" s="54" t="s">
        <v>574</v>
      </c>
      <c r="C367" s="31">
        <v>4301011873</v>
      </c>
      <c r="D367" s="560">
        <v>4680115881907</v>
      </c>
      <c r="E367" s="561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4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4"/>
      <c r="R367" s="554"/>
      <c r="S367" s="554"/>
      <c r="T367" s="555"/>
      <c r="U367" s="34"/>
      <c r="V367" s="34"/>
      <c r="W367" s="35" t="s">
        <v>68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576</v>
      </c>
      <c r="B368" s="54" t="s">
        <v>577</v>
      </c>
      <c r="C368" s="31">
        <v>4301011875</v>
      </c>
      <c r="D368" s="560">
        <v>4680115884885</v>
      </c>
      <c r="E368" s="561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4"/>
      <c r="R368" s="554"/>
      <c r="S368" s="554"/>
      <c r="T368" s="555"/>
      <c r="U368" s="34"/>
      <c r="V368" s="34"/>
      <c r="W368" s="35" t="s">
        <v>68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579</v>
      </c>
      <c r="B369" s="54" t="s">
        <v>580</v>
      </c>
      <c r="C369" s="31">
        <v>4301011871</v>
      </c>
      <c r="D369" s="560">
        <v>4680115884908</v>
      </c>
      <c r="E369" s="561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2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4"/>
      <c r="R369" s="554"/>
      <c r="S369" s="554"/>
      <c r="T369" s="555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75"/>
      <c r="B370" s="563"/>
      <c r="C370" s="563"/>
      <c r="D370" s="563"/>
      <c r="E370" s="563"/>
      <c r="F370" s="563"/>
      <c r="G370" s="563"/>
      <c r="H370" s="563"/>
      <c r="I370" s="563"/>
      <c r="J370" s="563"/>
      <c r="K370" s="563"/>
      <c r="L370" s="563"/>
      <c r="M370" s="563"/>
      <c r="N370" s="563"/>
      <c r="O370" s="576"/>
      <c r="P370" s="566" t="s">
        <v>70</v>
      </c>
      <c r="Q370" s="567"/>
      <c r="R370" s="567"/>
      <c r="S370" s="567"/>
      <c r="T370" s="567"/>
      <c r="U370" s="567"/>
      <c r="V370" s="568"/>
      <c r="W370" s="37" t="s">
        <v>71</v>
      </c>
      <c r="X370" s="551">
        <f>IFERROR(X367/H367,"0")+IFERROR(X368/H368,"0")+IFERROR(X369/H369,"0")</f>
        <v>0</v>
      </c>
      <c r="Y370" s="551">
        <f>IFERROR(Y367/H367,"0")+IFERROR(Y368/H368,"0")+IFERROR(Y369/H369,"0")</f>
        <v>0</v>
      </c>
      <c r="Z370" s="551">
        <f>IFERROR(IF(Z367="",0,Z367),"0")+IFERROR(IF(Z368="",0,Z368),"0")+IFERROR(IF(Z369="",0,Z369),"0")</f>
        <v>0</v>
      </c>
      <c r="AA370" s="552"/>
      <c r="AB370" s="552"/>
      <c r="AC370" s="552"/>
    </row>
    <row r="371" spans="1:68" x14ac:dyDescent="0.2">
      <c r="A371" s="563"/>
      <c r="B371" s="563"/>
      <c r="C371" s="563"/>
      <c r="D371" s="563"/>
      <c r="E371" s="563"/>
      <c r="F371" s="563"/>
      <c r="G371" s="563"/>
      <c r="H371" s="563"/>
      <c r="I371" s="563"/>
      <c r="J371" s="563"/>
      <c r="K371" s="563"/>
      <c r="L371" s="563"/>
      <c r="M371" s="563"/>
      <c r="N371" s="563"/>
      <c r="O371" s="576"/>
      <c r="P371" s="566" t="s">
        <v>70</v>
      </c>
      <c r="Q371" s="567"/>
      <c r="R371" s="567"/>
      <c r="S371" s="567"/>
      <c r="T371" s="567"/>
      <c r="U371" s="567"/>
      <c r="V371" s="568"/>
      <c r="W371" s="37" t="s">
        <v>68</v>
      </c>
      <c r="X371" s="551">
        <f>IFERROR(SUM(X367:X369),"0")</f>
        <v>0</v>
      </c>
      <c r="Y371" s="551">
        <f>IFERROR(SUM(Y367:Y369),"0")</f>
        <v>0</v>
      </c>
      <c r="Z371" s="37"/>
      <c r="AA371" s="552"/>
      <c r="AB371" s="552"/>
      <c r="AC371" s="552"/>
    </row>
    <row r="372" spans="1:68" ht="14.25" customHeight="1" x14ac:dyDescent="0.25">
      <c r="A372" s="562" t="s">
        <v>63</v>
      </c>
      <c r="B372" s="563"/>
      <c r="C372" s="563"/>
      <c r="D372" s="563"/>
      <c r="E372" s="563"/>
      <c r="F372" s="563"/>
      <c r="G372" s="563"/>
      <c r="H372" s="563"/>
      <c r="I372" s="563"/>
      <c r="J372" s="563"/>
      <c r="K372" s="563"/>
      <c r="L372" s="563"/>
      <c r="M372" s="563"/>
      <c r="N372" s="563"/>
      <c r="O372" s="563"/>
      <c r="P372" s="563"/>
      <c r="Q372" s="563"/>
      <c r="R372" s="563"/>
      <c r="S372" s="563"/>
      <c r="T372" s="563"/>
      <c r="U372" s="563"/>
      <c r="V372" s="563"/>
      <c r="W372" s="563"/>
      <c r="X372" s="563"/>
      <c r="Y372" s="563"/>
      <c r="Z372" s="563"/>
      <c r="AA372" s="545"/>
      <c r="AB372" s="545"/>
      <c r="AC372" s="545"/>
    </row>
    <row r="373" spans="1:68" ht="27" customHeight="1" x14ac:dyDescent="0.25">
      <c r="A373" s="54" t="s">
        <v>581</v>
      </c>
      <c r="B373" s="54" t="s">
        <v>582</v>
      </c>
      <c r="C373" s="31">
        <v>4301031303</v>
      </c>
      <c r="D373" s="560">
        <v>4607091384802</v>
      </c>
      <c r="E373" s="561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7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4"/>
      <c r="R373" s="554"/>
      <c r="S373" s="554"/>
      <c r="T373" s="555"/>
      <c r="U373" s="34"/>
      <c r="V373" s="34"/>
      <c r="W373" s="35" t="s">
        <v>68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75"/>
      <c r="B374" s="563"/>
      <c r="C374" s="563"/>
      <c r="D374" s="563"/>
      <c r="E374" s="563"/>
      <c r="F374" s="563"/>
      <c r="G374" s="563"/>
      <c r="H374" s="563"/>
      <c r="I374" s="563"/>
      <c r="J374" s="563"/>
      <c r="K374" s="563"/>
      <c r="L374" s="563"/>
      <c r="M374" s="563"/>
      <c r="N374" s="563"/>
      <c r="O374" s="576"/>
      <c r="P374" s="566" t="s">
        <v>70</v>
      </c>
      <c r="Q374" s="567"/>
      <c r="R374" s="567"/>
      <c r="S374" s="567"/>
      <c r="T374" s="567"/>
      <c r="U374" s="567"/>
      <c r="V374" s="568"/>
      <c r="W374" s="37" t="s">
        <v>71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x14ac:dyDescent="0.2">
      <c r="A375" s="563"/>
      <c r="B375" s="563"/>
      <c r="C375" s="563"/>
      <c r="D375" s="563"/>
      <c r="E375" s="563"/>
      <c r="F375" s="563"/>
      <c r="G375" s="563"/>
      <c r="H375" s="563"/>
      <c r="I375" s="563"/>
      <c r="J375" s="563"/>
      <c r="K375" s="563"/>
      <c r="L375" s="563"/>
      <c r="M375" s="563"/>
      <c r="N375" s="563"/>
      <c r="O375" s="576"/>
      <c r="P375" s="566" t="s">
        <v>70</v>
      </c>
      <c r="Q375" s="567"/>
      <c r="R375" s="567"/>
      <c r="S375" s="567"/>
      <c r="T375" s="567"/>
      <c r="U375" s="567"/>
      <c r="V375" s="568"/>
      <c r="W375" s="37" t="s">
        <v>68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customHeight="1" x14ac:dyDescent="0.25">
      <c r="A376" s="562" t="s">
        <v>72</v>
      </c>
      <c r="B376" s="563"/>
      <c r="C376" s="563"/>
      <c r="D376" s="563"/>
      <c r="E376" s="563"/>
      <c r="F376" s="563"/>
      <c r="G376" s="563"/>
      <c r="H376" s="563"/>
      <c r="I376" s="563"/>
      <c r="J376" s="563"/>
      <c r="K376" s="563"/>
      <c r="L376" s="563"/>
      <c r="M376" s="563"/>
      <c r="N376" s="563"/>
      <c r="O376" s="563"/>
      <c r="P376" s="563"/>
      <c r="Q376" s="563"/>
      <c r="R376" s="563"/>
      <c r="S376" s="563"/>
      <c r="T376" s="563"/>
      <c r="U376" s="563"/>
      <c r="V376" s="563"/>
      <c r="W376" s="563"/>
      <c r="X376" s="563"/>
      <c r="Y376" s="563"/>
      <c r="Z376" s="563"/>
      <c r="AA376" s="545"/>
      <c r="AB376" s="545"/>
      <c r="AC376" s="545"/>
    </row>
    <row r="377" spans="1:68" ht="27" customHeight="1" x14ac:dyDescent="0.25">
      <c r="A377" s="54" t="s">
        <v>584</v>
      </c>
      <c r="B377" s="54" t="s">
        <v>585</v>
      </c>
      <c r="C377" s="31">
        <v>4301051899</v>
      </c>
      <c r="D377" s="560">
        <v>4607091384246</v>
      </c>
      <c r="E377" s="561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105</v>
      </c>
      <c r="L377" s="32"/>
      <c r="M377" s="33" t="s">
        <v>76</v>
      </c>
      <c r="N377" s="33"/>
      <c r="O377" s="32">
        <v>40</v>
      </c>
      <c r="P377" s="73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4"/>
      <c r="R377" s="554"/>
      <c r="S377" s="554"/>
      <c r="T377" s="555"/>
      <c r="U377" s="34"/>
      <c r="V377" s="34"/>
      <c r="W377" s="35" t="s">
        <v>68</v>
      </c>
      <c r="X377" s="549">
        <v>0</v>
      </c>
      <c r="Y377" s="550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customHeight="1" x14ac:dyDescent="0.25">
      <c r="A378" s="54" t="s">
        <v>587</v>
      </c>
      <c r="B378" s="54" t="s">
        <v>588</v>
      </c>
      <c r="C378" s="31">
        <v>4301051660</v>
      </c>
      <c r="D378" s="560">
        <v>4607091384253</v>
      </c>
      <c r="E378" s="561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7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4"/>
      <c r="R378" s="554"/>
      <c r="S378" s="554"/>
      <c r="T378" s="555"/>
      <c r="U378" s="34"/>
      <c r="V378" s="34"/>
      <c r="W378" s="35" t="s">
        <v>68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75"/>
      <c r="B379" s="563"/>
      <c r="C379" s="563"/>
      <c r="D379" s="563"/>
      <c r="E379" s="563"/>
      <c r="F379" s="563"/>
      <c r="G379" s="563"/>
      <c r="H379" s="563"/>
      <c r="I379" s="563"/>
      <c r="J379" s="563"/>
      <c r="K379" s="563"/>
      <c r="L379" s="563"/>
      <c r="M379" s="563"/>
      <c r="N379" s="563"/>
      <c r="O379" s="576"/>
      <c r="P379" s="566" t="s">
        <v>70</v>
      </c>
      <c r="Q379" s="567"/>
      <c r="R379" s="567"/>
      <c r="S379" s="567"/>
      <c r="T379" s="567"/>
      <c r="U379" s="567"/>
      <c r="V379" s="568"/>
      <c r="W379" s="37" t="s">
        <v>71</v>
      </c>
      <c r="X379" s="551">
        <f>IFERROR(X377/H377,"0")+IFERROR(X378/H378,"0")</f>
        <v>0</v>
      </c>
      <c r="Y379" s="551">
        <f>IFERROR(Y377/H377,"0")+IFERROR(Y378/H378,"0")</f>
        <v>0</v>
      </c>
      <c r="Z379" s="551">
        <f>IFERROR(IF(Z377="",0,Z377),"0")+IFERROR(IF(Z378="",0,Z378),"0")</f>
        <v>0</v>
      </c>
      <c r="AA379" s="552"/>
      <c r="AB379" s="552"/>
      <c r="AC379" s="552"/>
    </row>
    <row r="380" spans="1:68" x14ac:dyDescent="0.2">
      <c r="A380" s="563"/>
      <c r="B380" s="563"/>
      <c r="C380" s="563"/>
      <c r="D380" s="563"/>
      <c r="E380" s="563"/>
      <c r="F380" s="563"/>
      <c r="G380" s="563"/>
      <c r="H380" s="563"/>
      <c r="I380" s="563"/>
      <c r="J380" s="563"/>
      <c r="K380" s="563"/>
      <c r="L380" s="563"/>
      <c r="M380" s="563"/>
      <c r="N380" s="563"/>
      <c r="O380" s="576"/>
      <c r="P380" s="566" t="s">
        <v>70</v>
      </c>
      <c r="Q380" s="567"/>
      <c r="R380" s="567"/>
      <c r="S380" s="567"/>
      <c r="T380" s="567"/>
      <c r="U380" s="567"/>
      <c r="V380" s="568"/>
      <c r="W380" s="37" t="s">
        <v>68</v>
      </c>
      <c r="X380" s="551">
        <f>IFERROR(SUM(X377:X378),"0")</f>
        <v>0</v>
      </c>
      <c r="Y380" s="551">
        <f>IFERROR(SUM(Y377:Y378),"0")</f>
        <v>0</v>
      </c>
      <c r="Z380" s="37"/>
      <c r="AA380" s="552"/>
      <c r="AB380" s="552"/>
      <c r="AC380" s="552"/>
    </row>
    <row r="381" spans="1:68" ht="14.25" customHeight="1" x14ac:dyDescent="0.25">
      <c r="A381" s="562" t="s">
        <v>169</v>
      </c>
      <c r="B381" s="563"/>
      <c r="C381" s="563"/>
      <c r="D381" s="563"/>
      <c r="E381" s="563"/>
      <c r="F381" s="563"/>
      <c r="G381" s="563"/>
      <c r="H381" s="563"/>
      <c r="I381" s="563"/>
      <c r="J381" s="563"/>
      <c r="K381" s="563"/>
      <c r="L381" s="563"/>
      <c r="M381" s="563"/>
      <c r="N381" s="563"/>
      <c r="O381" s="563"/>
      <c r="P381" s="563"/>
      <c r="Q381" s="563"/>
      <c r="R381" s="563"/>
      <c r="S381" s="563"/>
      <c r="T381" s="563"/>
      <c r="U381" s="563"/>
      <c r="V381" s="563"/>
      <c r="W381" s="563"/>
      <c r="X381" s="563"/>
      <c r="Y381" s="563"/>
      <c r="Z381" s="563"/>
      <c r="AA381" s="545"/>
      <c r="AB381" s="545"/>
      <c r="AC381" s="545"/>
    </row>
    <row r="382" spans="1:68" ht="27" customHeight="1" x14ac:dyDescent="0.25">
      <c r="A382" s="54" t="s">
        <v>589</v>
      </c>
      <c r="B382" s="54" t="s">
        <v>590</v>
      </c>
      <c r="C382" s="31">
        <v>4301060441</v>
      </c>
      <c r="D382" s="560">
        <v>4607091389357</v>
      </c>
      <c r="E382" s="561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105</v>
      </c>
      <c r="L382" s="32"/>
      <c r="M382" s="33" t="s">
        <v>76</v>
      </c>
      <c r="N382" s="33"/>
      <c r="O382" s="32">
        <v>40</v>
      </c>
      <c r="P382" s="63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4"/>
      <c r="R382" s="554"/>
      <c r="S382" s="554"/>
      <c r="T382" s="555"/>
      <c r="U382" s="34"/>
      <c r="V382" s="34"/>
      <c r="W382" s="35" t="s">
        <v>68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75"/>
      <c r="B383" s="563"/>
      <c r="C383" s="563"/>
      <c r="D383" s="563"/>
      <c r="E383" s="563"/>
      <c r="F383" s="563"/>
      <c r="G383" s="563"/>
      <c r="H383" s="563"/>
      <c r="I383" s="563"/>
      <c r="J383" s="563"/>
      <c r="K383" s="563"/>
      <c r="L383" s="563"/>
      <c r="M383" s="563"/>
      <c r="N383" s="563"/>
      <c r="O383" s="576"/>
      <c r="P383" s="566" t="s">
        <v>70</v>
      </c>
      <c r="Q383" s="567"/>
      <c r="R383" s="567"/>
      <c r="S383" s="567"/>
      <c r="T383" s="567"/>
      <c r="U383" s="567"/>
      <c r="V383" s="568"/>
      <c r="W383" s="37" t="s">
        <v>71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x14ac:dyDescent="0.2">
      <c r="A384" s="563"/>
      <c r="B384" s="563"/>
      <c r="C384" s="563"/>
      <c r="D384" s="563"/>
      <c r="E384" s="563"/>
      <c r="F384" s="563"/>
      <c r="G384" s="563"/>
      <c r="H384" s="563"/>
      <c r="I384" s="563"/>
      <c r="J384" s="563"/>
      <c r="K384" s="563"/>
      <c r="L384" s="563"/>
      <c r="M384" s="563"/>
      <c r="N384" s="563"/>
      <c r="O384" s="576"/>
      <c r="P384" s="566" t="s">
        <v>70</v>
      </c>
      <c r="Q384" s="567"/>
      <c r="R384" s="567"/>
      <c r="S384" s="567"/>
      <c r="T384" s="567"/>
      <c r="U384" s="567"/>
      <c r="V384" s="568"/>
      <c r="W384" s="37" t="s">
        <v>68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customHeight="1" x14ac:dyDescent="0.2">
      <c r="A385" s="606" t="s">
        <v>592</v>
      </c>
      <c r="B385" s="607"/>
      <c r="C385" s="607"/>
      <c r="D385" s="607"/>
      <c r="E385" s="607"/>
      <c r="F385" s="607"/>
      <c r="G385" s="607"/>
      <c r="H385" s="607"/>
      <c r="I385" s="607"/>
      <c r="J385" s="607"/>
      <c r="K385" s="607"/>
      <c r="L385" s="607"/>
      <c r="M385" s="607"/>
      <c r="N385" s="607"/>
      <c r="O385" s="607"/>
      <c r="P385" s="607"/>
      <c r="Q385" s="607"/>
      <c r="R385" s="607"/>
      <c r="S385" s="607"/>
      <c r="T385" s="607"/>
      <c r="U385" s="607"/>
      <c r="V385" s="607"/>
      <c r="W385" s="607"/>
      <c r="X385" s="607"/>
      <c r="Y385" s="607"/>
      <c r="Z385" s="607"/>
      <c r="AA385" s="48"/>
      <c r="AB385" s="48"/>
      <c r="AC385" s="48"/>
    </row>
    <row r="386" spans="1:68" ht="16.5" customHeight="1" x14ac:dyDescent="0.25">
      <c r="A386" s="577" t="s">
        <v>593</v>
      </c>
      <c r="B386" s="563"/>
      <c r="C386" s="563"/>
      <c r="D386" s="563"/>
      <c r="E386" s="563"/>
      <c r="F386" s="563"/>
      <c r="G386" s="563"/>
      <c r="H386" s="563"/>
      <c r="I386" s="563"/>
      <c r="J386" s="563"/>
      <c r="K386" s="563"/>
      <c r="L386" s="563"/>
      <c r="M386" s="563"/>
      <c r="N386" s="563"/>
      <c r="O386" s="563"/>
      <c r="P386" s="563"/>
      <c r="Q386" s="563"/>
      <c r="R386" s="563"/>
      <c r="S386" s="563"/>
      <c r="T386" s="563"/>
      <c r="U386" s="563"/>
      <c r="V386" s="563"/>
      <c r="W386" s="563"/>
      <c r="X386" s="563"/>
      <c r="Y386" s="563"/>
      <c r="Z386" s="563"/>
      <c r="AA386" s="544"/>
      <c r="AB386" s="544"/>
      <c r="AC386" s="544"/>
    </row>
    <row r="387" spans="1:68" ht="14.25" customHeight="1" x14ac:dyDescent="0.25">
      <c r="A387" s="562" t="s">
        <v>63</v>
      </c>
      <c r="B387" s="563"/>
      <c r="C387" s="563"/>
      <c r="D387" s="563"/>
      <c r="E387" s="563"/>
      <c r="F387" s="563"/>
      <c r="G387" s="563"/>
      <c r="H387" s="563"/>
      <c r="I387" s="563"/>
      <c r="J387" s="563"/>
      <c r="K387" s="563"/>
      <c r="L387" s="563"/>
      <c r="M387" s="563"/>
      <c r="N387" s="563"/>
      <c r="O387" s="563"/>
      <c r="P387" s="563"/>
      <c r="Q387" s="563"/>
      <c r="R387" s="563"/>
      <c r="S387" s="563"/>
      <c r="T387" s="563"/>
      <c r="U387" s="563"/>
      <c r="V387" s="563"/>
      <c r="W387" s="563"/>
      <c r="X387" s="563"/>
      <c r="Y387" s="563"/>
      <c r="Z387" s="563"/>
      <c r="AA387" s="545"/>
      <c r="AB387" s="545"/>
      <c r="AC387" s="545"/>
    </row>
    <row r="388" spans="1:68" ht="27" customHeight="1" x14ac:dyDescent="0.25">
      <c r="A388" s="54" t="s">
        <v>594</v>
      </c>
      <c r="B388" s="54" t="s">
        <v>595</v>
      </c>
      <c r="C388" s="31">
        <v>4301031405</v>
      </c>
      <c r="D388" s="560">
        <v>4680115886100</v>
      </c>
      <c r="E388" s="561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5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4"/>
      <c r="R388" s="554"/>
      <c r="S388" s="554"/>
      <c r="T388" s="555"/>
      <c r="U388" s="34"/>
      <c r="V388" s="34"/>
      <c r="W388" s="35" t="s">
        <v>68</v>
      </c>
      <c r="X388" s="549">
        <v>0</v>
      </c>
      <c r="Y388" s="550">
        <f t="shared" ref="Y388:Y397" si="47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8">IFERROR(X388*I388/H388,"0")</f>
        <v>0</v>
      </c>
      <c r="BN388" s="64">
        <f t="shared" ref="BN388:BN397" si="49">IFERROR(Y388*I388/H388,"0")</f>
        <v>0</v>
      </c>
      <c r="BO388" s="64">
        <f t="shared" ref="BO388:BO397" si="50">IFERROR(1/J388*(X388/H388),"0")</f>
        <v>0</v>
      </c>
      <c r="BP388" s="64">
        <f t="shared" ref="BP388:BP397" si="51">IFERROR(1/J388*(Y388/H388),"0")</f>
        <v>0</v>
      </c>
    </row>
    <row r="389" spans="1:68" ht="27" customHeight="1" x14ac:dyDescent="0.25">
      <c r="A389" s="54" t="s">
        <v>597</v>
      </c>
      <c r="B389" s="54" t="s">
        <v>598</v>
      </c>
      <c r="C389" s="31">
        <v>4301031406</v>
      </c>
      <c r="D389" s="560">
        <v>4680115886117</v>
      </c>
      <c r="E389" s="561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4"/>
      <c r="R389" s="554"/>
      <c r="S389" s="554"/>
      <c r="T389" s="555"/>
      <c r="U389" s="34"/>
      <c r="V389" s="34"/>
      <c r="W389" s="35" t="s">
        <v>68</v>
      </c>
      <c r="X389" s="549">
        <v>0</v>
      </c>
      <c r="Y389" s="550">
        <f t="shared" si="47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8"/>
        <v>0</v>
      </c>
      <c r="BN389" s="64">
        <f t="shared" si="49"/>
        <v>0</v>
      </c>
      <c r="BO389" s="64">
        <f t="shared" si="50"/>
        <v>0</v>
      </c>
      <c r="BP389" s="64">
        <f t="shared" si="51"/>
        <v>0</v>
      </c>
    </row>
    <row r="390" spans="1:68" ht="27" customHeight="1" x14ac:dyDescent="0.25">
      <c r="A390" s="54" t="s">
        <v>597</v>
      </c>
      <c r="B390" s="54" t="s">
        <v>600</v>
      </c>
      <c r="C390" s="31">
        <v>4301031382</v>
      </c>
      <c r="D390" s="560">
        <v>4680115886117</v>
      </c>
      <c r="E390" s="561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4"/>
      <c r="R390" s="554"/>
      <c r="S390" s="554"/>
      <c r="T390" s="555"/>
      <c r="U390" s="34"/>
      <c r="V390" s="34"/>
      <c r="W390" s="35" t="s">
        <v>68</v>
      </c>
      <c r="X390" s="549">
        <v>0</v>
      </c>
      <c r="Y390" s="550">
        <f t="shared" si="47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8"/>
        <v>0</v>
      </c>
      <c r="BN390" s="64">
        <f t="shared" si="49"/>
        <v>0</v>
      </c>
      <c r="BO390" s="64">
        <f t="shared" si="50"/>
        <v>0</v>
      </c>
      <c r="BP390" s="64">
        <f t="shared" si="51"/>
        <v>0</v>
      </c>
    </row>
    <row r="391" spans="1:68" ht="27" customHeight="1" x14ac:dyDescent="0.25">
      <c r="A391" s="54" t="s">
        <v>601</v>
      </c>
      <c r="B391" s="54" t="s">
        <v>602</v>
      </c>
      <c r="C391" s="31">
        <v>4301031402</v>
      </c>
      <c r="D391" s="560">
        <v>4680115886124</v>
      </c>
      <c r="E391" s="561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4"/>
      <c r="R391" s="554"/>
      <c r="S391" s="554"/>
      <c r="T391" s="555"/>
      <c r="U391" s="34"/>
      <c r="V391" s="34"/>
      <c r="W391" s="35" t="s">
        <v>68</v>
      </c>
      <c r="X391" s="549">
        <v>0</v>
      </c>
      <c r="Y391" s="550">
        <f t="shared" si="47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8"/>
        <v>0</v>
      </c>
      <c r="BN391" s="64">
        <f t="shared" si="49"/>
        <v>0</v>
      </c>
      <c r="BO391" s="64">
        <f t="shared" si="50"/>
        <v>0</v>
      </c>
      <c r="BP391" s="64">
        <f t="shared" si="51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4301031366</v>
      </c>
      <c r="D392" s="560">
        <v>4680115883147</v>
      </c>
      <c r="E392" s="561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4"/>
      <c r="R392" s="554"/>
      <c r="S392" s="554"/>
      <c r="T392" s="555"/>
      <c r="U392" s="34"/>
      <c r="V392" s="34"/>
      <c r="W392" s="35" t="s">
        <v>68</v>
      </c>
      <c r="X392" s="549">
        <v>0</v>
      </c>
      <c r="Y392" s="550">
        <f t="shared" si="47"/>
        <v>0</v>
      </c>
      <c r="Z392" s="36" t="str">
        <f t="shared" ref="Z392:Z397" si="52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8"/>
        <v>0</v>
      </c>
      <c r="BN392" s="64">
        <f t="shared" si="49"/>
        <v>0</v>
      </c>
      <c r="BO392" s="64">
        <f t="shared" si="50"/>
        <v>0</v>
      </c>
      <c r="BP392" s="64">
        <f t="shared" si="51"/>
        <v>0</v>
      </c>
    </row>
    <row r="393" spans="1:68" ht="27" customHeight="1" x14ac:dyDescent="0.25">
      <c r="A393" s="54" t="s">
        <v>606</v>
      </c>
      <c r="B393" s="54" t="s">
        <v>607</v>
      </c>
      <c r="C393" s="31">
        <v>4301031362</v>
      </c>
      <c r="D393" s="560">
        <v>4607091384338</v>
      </c>
      <c r="E393" s="561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4"/>
      <c r="R393" s="554"/>
      <c r="S393" s="554"/>
      <c r="T393" s="555"/>
      <c r="U393" s="34"/>
      <c r="V393" s="34"/>
      <c r="W393" s="35" t="s">
        <v>68</v>
      </c>
      <c r="X393" s="549">
        <v>0</v>
      </c>
      <c r="Y393" s="550">
        <f t="shared" si="47"/>
        <v>0</v>
      </c>
      <c r="Z393" s="36" t="str">
        <f t="shared" si="52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8"/>
        <v>0</v>
      </c>
      <c r="BN393" s="64">
        <f t="shared" si="49"/>
        <v>0</v>
      </c>
      <c r="BO393" s="64">
        <f t="shared" si="50"/>
        <v>0</v>
      </c>
      <c r="BP393" s="64">
        <f t="shared" si="51"/>
        <v>0</v>
      </c>
    </row>
    <row r="394" spans="1:68" ht="37.5" customHeight="1" x14ac:dyDescent="0.25">
      <c r="A394" s="54" t="s">
        <v>608</v>
      </c>
      <c r="B394" s="54" t="s">
        <v>609</v>
      </c>
      <c r="C394" s="31">
        <v>4301031361</v>
      </c>
      <c r="D394" s="560">
        <v>4607091389524</v>
      </c>
      <c r="E394" s="561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4"/>
      <c r="R394" s="554"/>
      <c r="S394" s="554"/>
      <c r="T394" s="555"/>
      <c r="U394" s="34"/>
      <c r="V394" s="34"/>
      <c r="W394" s="35" t="s">
        <v>68</v>
      </c>
      <c r="X394" s="549">
        <v>0</v>
      </c>
      <c r="Y394" s="550">
        <f t="shared" si="47"/>
        <v>0</v>
      </c>
      <c r="Z394" s="36" t="str">
        <f t="shared" si="52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8"/>
        <v>0</v>
      </c>
      <c r="BN394" s="64">
        <f t="shared" si="49"/>
        <v>0</v>
      </c>
      <c r="BO394" s="64">
        <f t="shared" si="50"/>
        <v>0</v>
      </c>
      <c r="BP394" s="64">
        <f t="shared" si="51"/>
        <v>0</v>
      </c>
    </row>
    <row r="395" spans="1:68" ht="27" customHeight="1" x14ac:dyDescent="0.25">
      <c r="A395" s="54" t="s">
        <v>611</v>
      </c>
      <c r="B395" s="54" t="s">
        <v>612</v>
      </c>
      <c r="C395" s="31">
        <v>4301031364</v>
      </c>
      <c r="D395" s="560">
        <v>4680115883161</v>
      </c>
      <c r="E395" s="561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4"/>
      <c r="R395" s="554"/>
      <c r="S395" s="554"/>
      <c r="T395" s="555"/>
      <c r="U395" s="34"/>
      <c r="V395" s="34"/>
      <c r="W395" s="35" t="s">
        <v>68</v>
      </c>
      <c r="X395" s="549">
        <v>0</v>
      </c>
      <c r="Y395" s="550">
        <f t="shared" si="47"/>
        <v>0</v>
      </c>
      <c r="Z395" s="36" t="str">
        <f t="shared" si="52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8"/>
        <v>0</v>
      </c>
      <c r="BN395" s="64">
        <f t="shared" si="49"/>
        <v>0</v>
      </c>
      <c r="BO395" s="64">
        <f t="shared" si="50"/>
        <v>0</v>
      </c>
      <c r="BP395" s="64">
        <f t="shared" si="51"/>
        <v>0</v>
      </c>
    </row>
    <row r="396" spans="1:68" ht="27" customHeight="1" x14ac:dyDescent="0.25">
      <c r="A396" s="54" t="s">
        <v>614</v>
      </c>
      <c r="B396" s="54" t="s">
        <v>615</v>
      </c>
      <c r="C396" s="31">
        <v>4301031358</v>
      </c>
      <c r="D396" s="560">
        <v>4607091389531</v>
      </c>
      <c r="E396" s="561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4"/>
      <c r="R396" s="554"/>
      <c r="S396" s="554"/>
      <c r="T396" s="555"/>
      <c r="U396" s="34"/>
      <c r="V396" s="34"/>
      <c r="W396" s="35" t="s">
        <v>68</v>
      </c>
      <c r="X396" s="549">
        <v>0</v>
      </c>
      <c r="Y396" s="550">
        <f t="shared" si="47"/>
        <v>0</v>
      </c>
      <c r="Z396" s="36" t="str">
        <f t="shared" si="52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8"/>
        <v>0</v>
      </c>
      <c r="BN396" s="64">
        <f t="shared" si="49"/>
        <v>0</v>
      </c>
      <c r="BO396" s="64">
        <f t="shared" si="50"/>
        <v>0</v>
      </c>
      <c r="BP396" s="64">
        <f t="shared" si="51"/>
        <v>0</v>
      </c>
    </row>
    <row r="397" spans="1:68" ht="37.5" customHeight="1" x14ac:dyDescent="0.25">
      <c r="A397" s="54" t="s">
        <v>617</v>
      </c>
      <c r="B397" s="54" t="s">
        <v>618</v>
      </c>
      <c r="C397" s="31">
        <v>4301031360</v>
      </c>
      <c r="D397" s="560">
        <v>4607091384345</v>
      </c>
      <c r="E397" s="561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4"/>
      <c r="R397" s="554"/>
      <c r="S397" s="554"/>
      <c r="T397" s="555"/>
      <c r="U397" s="34"/>
      <c r="V397" s="34"/>
      <c r="W397" s="35" t="s">
        <v>68</v>
      </c>
      <c r="X397" s="549">
        <v>0</v>
      </c>
      <c r="Y397" s="550">
        <f t="shared" si="47"/>
        <v>0</v>
      </c>
      <c r="Z397" s="36" t="str">
        <f t="shared" si="52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8"/>
        <v>0</v>
      </c>
      <c r="BN397" s="64">
        <f t="shared" si="49"/>
        <v>0</v>
      </c>
      <c r="BO397" s="64">
        <f t="shared" si="50"/>
        <v>0</v>
      </c>
      <c r="BP397" s="64">
        <f t="shared" si="51"/>
        <v>0</v>
      </c>
    </row>
    <row r="398" spans="1:68" x14ac:dyDescent="0.2">
      <c r="A398" s="575"/>
      <c r="B398" s="563"/>
      <c r="C398" s="563"/>
      <c r="D398" s="563"/>
      <c r="E398" s="563"/>
      <c r="F398" s="563"/>
      <c r="G398" s="563"/>
      <c r="H398" s="563"/>
      <c r="I398" s="563"/>
      <c r="J398" s="563"/>
      <c r="K398" s="563"/>
      <c r="L398" s="563"/>
      <c r="M398" s="563"/>
      <c r="N398" s="563"/>
      <c r="O398" s="576"/>
      <c r="P398" s="566" t="s">
        <v>70</v>
      </c>
      <c r="Q398" s="567"/>
      <c r="R398" s="567"/>
      <c r="S398" s="567"/>
      <c r="T398" s="567"/>
      <c r="U398" s="567"/>
      <c r="V398" s="568"/>
      <c r="W398" s="37" t="s">
        <v>71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52"/>
      <c r="AB398" s="552"/>
      <c r="AC398" s="552"/>
    </row>
    <row r="399" spans="1:68" x14ac:dyDescent="0.2">
      <c r="A399" s="563"/>
      <c r="B399" s="563"/>
      <c r="C399" s="563"/>
      <c r="D399" s="563"/>
      <c r="E399" s="563"/>
      <c r="F399" s="563"/>
      <c r="G399" s="563"/>
      <c r="H399" s="563"/>
      <c r="I399" s="563"/>
      <c r="J399" s="563"/>
      <c r="K399" s="563"/>
      <c r="L399" s="563"/>
      <c r="M399" s="563"/>
      <c r="N399" s="563"/>
      <c r="O399" s="576"/>
      <c r="P399" s="566" t="s">
        <v>70</v>
      </c>
      <c r="Q399" s="567"/>
      <c r="R399" s="567"/>
      <c r="S399" s="567"/>
      <c r="T399" s="567"/>
      <c r="U399" s="567"/>
      <c r="V399" s="568"/>
      <c r="W399" s="37" t="s">
        <v>68</v>
      </c>
      <c r="X399" s="551">
        <f>IFERROR(SUM(X388:X397),"0")</f>
        <v>0</v>
      </c>
      <c r="Y399" s="551">
        <f>IFERROR(SUM(Y388:Y397),"0")</f>
        <v>0</v>
      </c>
      <c r="Z399" s="37"/>
      <c r="AA399" s="552"/>
      <c r="AB399" s="552"/>
      <c r="AC399" s="552"/>
    </row>
    <row r="400" spans="1:68" ht="14.25" customHeight="1" x14ac:dyDescent="0.25">
      <c r="A400" s="562" t="s">
        <v>72</v>
      </c>
      <c r="B400" s="563"/>
      <c r="C400" s="563"/>
      <c r="D400" s="563"/>
      <c r="E400" s="563"/>
      <c r="F400" s="563"/>
      <c r="G400" s="563"/>
      <c r="H400" s="563"/>
      <c r="I400" s="563"/>
      <c r="J400" s="563"/>
      <c r="K400" s="563"/>
      <c r="L400" s="563"/>
      <c r="M400" s="563"/>
      <c r="N400" s="563"/>
      <c r="O400" s="563"/>
      <c r="P400" s="563"/>
      <c r="Q400" s="563"/>
      <c r="R400" s="563"/>
      <c r="S400" s="563"/>
      <c r="T400" s="563"/>
      <c r="U400" s="563"/>
      <c r="V400" s="563"/>
      <c r="W400" s="563"/>
      <c r="X400" s="563"/>
      <c r="Y400" s="563"/>
      <c r="Z400" s="563"/>
      <c r="AA400" s="545"/>
      <c r="AB400" s="545"/>
      <c r="AC400" s="545"/>
    </row>
    <row r="401" spans="1:68" ht="27" customHeight="1" x14ac:dyDescent="0.25">
      <c r="A401" s="54" t="s">
        <v>619</v>
      </c>
      <c r="B401" s="54" t="s">
        <v>620</v>
      </c>
      <c r="C401" s="31">
        <v>4301051284</v>
      </c>
      <c r="D401" s="560">
        <v>4607091384352</v>
      </c>
      <c r="E401" s="561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110</v>
      </c>
      <c r="L401" s="32"/>
      <c r="M401" s="33" t="s">
        <v>76</v>
      </c>
      <c r="N401" s="33"/>
      <c r="O401" s="32">
        <v>45</v>
      </c>
      <c r="P401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4"/>
      <c r="R401" s="554"/>
      <c r="S401" s="554"/>
      <c r="T401" s="555"/>
      <c r="U401" s="34"/>
      <c r="V401" s="34"/>
      <c r="W401" s="35" t="s">
        <v>68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622</v>
      </c>
      <c r="B402" s="54" t="s">
        <v>623</v>
      </c>
      <c r="C402" s="31">
        <v>4301051431</v>
      </c>
      <c r="D402" s="560">
        <v>4607091389654</v>
      </c>
      <c r="E402" s="561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63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4"/>
      <c r="R402" s="554"/>
      <c r="S402" s="554"/>
      <c r="T402" s="555"/>
      <c r="U402" s="34"/>
      <c r="V402" s="34"/>
      <c r="W402" s="35" t="s">
        <v>68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75"/>
      <c r="B403" s="563"/>
      <c r="C403" s="563"/>
      <c r="D403" s="563"/>
      <c r="E403" s="563"/>
      <c r="F403" s="563"/>
      <c r="G403" s="563"/>
      <c r="H403" s="563"/>
      <c r="I403" s="563"/>
      <c r="J403" s="563"/>
      <c r="K403" s="563"/>
      <c r="L403" s="563"/>
      <c r="M403" s="563"/>
      <c r="N403" s="563"/>
      <c r="O403" s="576"/>
      <c r="P403" s="566" t="s">
        <v>70</v>
      </c>
      <c r="Q403" s="567"/>
      <c r="R403" s="567"/>
      <c r="S403" s="567"/>
      <c r="T403" s="567"/>
      <c r="U403" s="567"/>
      <c r="V403" s="568"/>
      <c r="W403" s="37" t="s">
        <v>71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x14ac:dyDescent="0.2">
      <c r="A404" s="563"/>
      <c r="B404" s="563"/>
      <c r="C404" s="563"/>
      <c r="D404" s="563"/>
      <c r="E404" s="563"/>
      <c r="F404" s="563"/>
      <c r="G404" s="563"/>
      <c r="H404" s="563"/>
      <c r="I404" s="563"/>
      <c r="J404" s="563"/>
      <c r="K404" s="563"/>
      <c r="L404" s="563"/>
      <c r="M404" s="563"/>
      <c r="N404" s="563"/>
      <c r="O404" s="576"/>
      <c r="P404" s="566" t="s">
        <v>70</v>
      </c>
      <c r="Q404" s="567"/>
      <c r="R404" s="567"/>
      <c r="S404" s="567"/>
      <c r="T404" s="567"/>
      <c r="U404" s="567"/>
      <c r="V404" s="568"/>
      <c r="W404" s="37" t="s">
        <v>68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customHeight="1" x14ac:dyDescent="0.25">
      <c r="A405" s="577" t="s">
        <v>625</v>
      </c>
      <c r="B405" s="563"/>
      <c r="C405" s="563"/>
      <c r="D405" s="563"/>
      <c r="E405" s="563"/>
      <c r="F405" s="563"/>
      <c r="G405" s="563"/>
      <c r="H405" s="563"/>
      <c r="I405" s="563"/>
      <c r="J405" s="563"/>
      <c r="K405" s="563"/>
      <c r="L405" s="563"/>
      <c r="M405" s="563"/>
      <c r="N405" s="563"/>
      <c r="O405" s="563"/>
      <c r="P405" s="563"/>
      <c r="Q405" s="563"/>
      <c r="R405" s="563"/>
      <c r="S405" s="563"/>
      <c r="T405" s="563"/>
      <c r="U405" s="563"/>
      <c r="V405" s="563"/>
      <c r="W405" s="563"/>
      <c r="X405" s="563"/>
      <c r="Y405" s="563"/>
      <c r="Z405" s="563"/>
      <c r="AA405" s="544"/>
      <c r="AB405" s="544"/>
      <c r="AC405" s="544"/>
    </row>
    <row r="406" spans="1:68" ht="14.25" customHeight="1" x14ac:dyDescent="0.25">
      <c r="A406" s="562" t="s">
        <v>134</v>
      </c>
      <c r="B406" s="563"/>
      <c r="C406" s="563"/>
      <c r="D406" s="563"/>
      <c r="E406" s="563"/>
      <c r="F406" s="563"/>
      <c r="G406" s="563"/>
      <c r="H406" s="563"/>
      <c r="I406" s="563"/>
      <c r="J406" s="563"/>
      <c r="K406" s="563"/>
      <c r="L406" s="563"/>
      <c r="M406" s="563"/>
      <c r="N406" s="563"/>
      <c r="O406" s="563"/>
      <c r="P406" s="563"/>
      <c r="Q406" s="563"/>
      <c r="R406" s="563"/>
      <c r="S406" s="563"/>
      <c r="T406" s="563"/>
      <c r="U406" s="563"/>
      <c r="V406" s="563"/>
      <c r="W406" s="563"/>
      <c r="X406" s="563"/>
      <c r="Y406" s="563"/>
      <c r="Z406" s="563"/>
      <c r="AA406" s="545"/>
      <c r="AB406" s="545"/>
      <c r="AC406" s="545"/>
    </row>
    <row r="407" spans="1:68" ht="27" customHeight="1" x14ac:dyDescent="0.25">
      <c r="A407" s="54" t="s">
        <v>626</v>
      </c>
      <c r="B407" s="54" t="s">
        <v>627</v>
      </c>
      <c r="C407" s="31">
        <v>4301020319</v>
      </c>
      <c r="D407" s="560">
        <v>4680115885240</v>
      </c>
      <c r="E407" s="561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2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4"/>
      <c r="R407" s="554"/>
      <c r="S407" s="554"/>
      <c r="T407" s="555"/>
      <c r="U407" s="34"/>
      <c r="V407" s="34"/>
      <c r="W407" s="35" t="s">
        <v>68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75"/>
      <c r="B408" s="563"/>
      <c r="C408" s="563"/>
      <c r="D408" s="563"/>
      <c r="E408" s="563"/>
      <c r="F408" s="563"/>
      <c r="G408" s="563"/>
      <c r="H408" s="563"/>
      <c r="I408" s="563"/>
      <c r="J408" s="563"/>
      <c r="K408" s="563"/>
      <c r="L408" s="563"/>
      <c r="M408" s="563"/>
      <c r="N408" s="563"/>
      <c r="O408" s="576"/>
      <c r="P408" s="566" t="s">
        <v>70</v>
      </c>
      <c r="Q408" s="567"/>
      <c r="R408" s="567"/>
      <c r="S408" s="567"/>
      <c r="T408" s="567"/>
      <c r="U408" s="567"/>
      <c r="V408" s="568"/>
      <c r="W408" s="37" t="s">
        <v>71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x14ac:dyDescent="0.2">
      <c r="A409" s="563"/>
      <c r="B409" s="563"/>
      <c r="C409" s="563"/>
      <c r="D409" s="563"/>
      <c r="E409" s="563"/>
      <c r="F409" s="563"/>
      <c r="G409" s="563"/>
      <c r="H409" s="563"/>
      <c r="I409" s="563"/>
      <c r="J409" s="563"/>
      <c r="K409" s="563"/>
      <c r="L409" s="563"/>
      <c r="M409" s="563"/>
      <c r="N409" s="563"/>
      <c r="O409" s="576"/>
      <c r="P409" s="566" t="s">
        <v>70</v>
      </c>
      <c r="Q409" s="567"/>
      <c r="R409" s="567"/>
      <c r="S409" s="567"/>
      <c r="T409" s="567"/>
      <c r="U409" s="567"/>
      <c r="V409" s="568"/>
      <c r="W409" s="37" t="s">
        <v>68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customHeight="1" x14ac:dyDescent="0.25">
      <c r="A410" s="562" t="s">
        <v>63</v>
      </c>
      <c r="B410" s="563"/>
      <c r="C410" s="563"/>
      <c r="D410" s="563"/>
      <c r="E410" s="563"/>
      <c r="F410" s="563"/>
      <c r="G410" s="563"/>
      <c r="H410" s="563"/>
      <c r="I410" s="563"/>
      <c r="J410" s="563"/>
      <c r="K410" s="563"/>
      <c r="L410" s="563"/>
      <c r="M410" s="563"/>
      <c r="N410" s="563"/>
      <c r="O410" s="563"/>
      <c r="P410" s="563"/>
      <c r="Q410" s="563"/>
      <c r="R410" s="563"/>
      <c r="S410" s="563"/>
      <c r="T410" s="563"/>
      <c r="U410" s="563"/>
      <c r="V410" s="563"/>
      <c r="W410" s="563"/>
      <c r="X410" s="563"/>
      <c r="Y410" s="563"/>
      <c r="Z410" s="563"/>
      <c r="AA410" s="545"/>
      <c r="AB410" s="545"/>
      <c r="AC410" s="545"/>
    </row>
    <row r="411" spans="1:68" ht="27" customHeight="1" x14ac:dyDescent="0.25">
      <c r="A411" s="54" t="s">
        <v>629</v>
      </c>
      <c r="B411" s="54" t="s">
        <v>630</v>
      </c>
      <c r="C411" s="31">
        <v>4301031403</v>
      </c>
      <c r="D411" s="560">
        <v>4680115886094</v>
      </c>
      <c r="E411" s="561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7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4"/>
      <c r="R411" s="554"/>
      <c r="S411" s="554"/>
      <c r="T411" s="555"/>
      <c r="U411" s="34"/>
      <c r="V411" s="34"/>
      <c r="W411" s="35" t="s">
        <v>68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632</v>
      </c>
      <c r="B412" s="54" t="s">
        <v>633</v>
      </c>
      <c r="C412" s="31">
        <v>4301031363</v>
      </c>
      <c r="D412" s="560">
        <v>4607091389425</v>
      </c>
      <c r="E412" s="561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4"/>
      <c r="R412" s="554"/>
      <c r="S412" s="554"/>
      <c r="T412" s="555"/>
      <c r="U412" s="34"/>
      <c r="V412" s="34"/>
      <c r="W412" s="35" t="s">
        <v>68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635</v>
      </c>
      <c r="B413" s="54" t="s">
        <v>636</v>
      </c>
      <c r="C413" s="31">
        <v>4301031373</v>
      </c>
      <c r="D413" s="560">
        <v>4680115880771</v>
      </c>
      <c r="E413" s="561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4"/>
      <c r="R413" s="554"/>
      <c r="S413" s="554"/>
      <c r="T413" s="555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638</v>
      </c>
      <c r="B414" s="54" t="s">
        <v>639</v>
      </c>
      <c r="C414" s="31">
        <v>4301031359</v>
      </c>
      <c r="D414" s="560">
        <v>4607091389500</v>
      </c>
      <c r="E414" s="561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6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4"/>
      <c r="R414" s="554"/>
      <c r="S414" s="554"/>
      <c r="T414" s="555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75"/>
      <c r="B415" s="563"/>
      <c r="C415" s="563"/>
      <c r="D415" s="563"/>
      <c r="E415" s="563"/>
      <c r="F415" s="563"/>
      <c r="G415" s="563"/>
      <c r="H415" s="563"/>
      <c r="I415" s="563"/>
      <c r="J415" s="563"/>
      <c r="K415" s="563"/>
      <c r="L415" s="563"/>
      <c r="M415" s="563"/>
      <c r="N415" s="563"/>
      <c r="O415" s="576"/>
      <c r="P415" s="566" t="s">
        <v>70</v>
      </c>
      <c r="Q415" s="567"/>
      <c r="R415" s="567"/>
      <c r="S415" s="567"/>
      <c r="T415" s="567"/>
      <c r="U415" s="567"/>
      <c r="V415" s="568"/>
      <c r="W415" s="37" t="s">
        <v>71</v>
      </c>
      <c r="X415" s="551">
        <f>IFERROR(X411/H411,"0")+IFERROR(X412/H412,"0")+IFERROR(X413/H413,"0")+IFERROR(X414/H414,"0")</f>
        <v>0</v>
      </c>
      <c r="Y415" s="551">
        <f>IFERROR(Y411/H411,"0")+IFERROR(Y412/H412,"0")+IFERROR(Y413/H413,"0")+IFERROR(Y414/H414,"0")</f>
        <v>0</v>
      </c>
      <c r="Z415" s="551">
        <f>IFERROR(IF(Z411="",0,Z411),"0")+IFERROR(IF(Z412="",0,Z412),"0")+IFERROR(IF(Z413="",0,Z413),"0")+IFERROR(IF(Z414="",0,Z414),"0")</f>
        <v>0</v>
      </c>
      <c r="AA415" s="552"/>
      <c r="AB415" s="552"/>
      <c r="AC415" s="552"/>
    </row>
    <row r="416" spans="1:68" x14ac:dyDescent="0.2">
      <c r="A416" s="563"/>
      <c r="B416" s="563"/>
      <c r="C416" s="563"/>
      <c r="D416" s="563"/>
      <c r="E416" s="563"/>
      <c r="F416" s="563"/>
      <c r="G416" s="563"/>
      <c r="H416" s="563"/>
      <c r="I416" s="563"/>
      <c r="J416" s="563"/>
      <c r="K416" s="563"/>
      <c r="L416" s="563"/>
      <c r="M416" s="563"/>
      <c r="N416" s="563"/>
      <c r="O416" s="576"/>
      <c r="P416" s="566" t="s">
        <v>70</v>
      </c>
      <c r="Q416" s="567"/>
      <c r="R416" s="567"/>
      <c r="S416" s="567"/>
      <c r="T416" s="567"/>
      <c r="U416" s="567"/>
      <c r="V416" s="568"/>
      <c r="W416" s="37" t="s">
        <v>68</v>
      </c>
      <c r="X416" s="551">
        <f>IFERROR(SUM(X411:X414),"0")</f>
        <v>0</v>
      </c>
      <c r="Y416" s="551">
        <f>IFERROR(SUM(Y411:Y414),"0")</f>
        <v>0</v>
      </c>
      <c r="Z416" s="37"/>
      <c r="AA416" s="552"/>
      <c r="AB416" s="552"/>
      <c r="AC416" s="552"/>
    </row>
    <row r="417" spans="1:68" ht="16.5" customHeight="1" x14ac:dyDescent="0.25">
      <c r="A417" s="577" t="s">
        <v>640</v>
      </c>
      <c r="B417" s="563"/>
      <c r="C417" s="563"/>
      <c r="D417" s="563"/>
      <c r="E417" s="563"/>
      <c r="F417" s="563"/>
      <c r="G417" s="563"/>
      <c r="H417" s="563"/>
      <c r="I417" s="563"/>
      <c r="J417" s="563"/>
      <c r="K417" s="563"/>
      <c r="L417" s="563"/>
      <c r="M417" s="563"/>
      <c r="N417" s="563"/>
      <c r="O417" s="563"/>
      <c r="P417" s="563"/>
      <c r="Q417" s="563"/>
      <c r="R417" s="563"/>
      <c r="S417" s="563"/>
      <c r="T417" s="563"/>
      <c r="U417" s="563"/>
      <c r="V417" s="563"/>
      <c r="W417" s="563"/>
      <c r="X417" s="563"/>
      <c r="Y417" s="563"/>
      <c r="Z417" s="563"/>
      <c r="AA417" s="544"/>
      <c r="AB417" s="544"/>
      <c r="AC417" s="544"/>
    </row>
    <row r="418" spans="1:68" ht="14.25" customHeight="1" x14ac:dyDescent="0.25">
      <c r="A418" s="562" t="s">
        <v>63</v>
      </c>
      <c r="B418" s="563"/>
      <c r="C418" s="563"/>
      <c r="D418" s="563"/>
      <c r="E418" s="563"/>
      <c r="F418" s="563"/>
      <c r="G418" s="563"/>
      <c r="H418" s="563"/>
      <c r="I418" s="563"/>
      <c r="J418" s="563"/>
      <c r="K418" s="563"/>
      <c r="L418" s="563"/>
      <c r="M418" s="563"/>
      <c r="N418" s="563"/>
      <c r="O418" s="563"/>
      <c r="P418" s="563"/>
      <c r="Q418" s="563"/>
      <c r="R418" s="563"/>
      <c r="S418" s="563"/>
      <c r="T418" s="563"/>
      <c r="U418" s="563"/>
      <c r="V418" s="563"/>
      <c r="W418" s="563"/>
      <c r="X418" s="563"/>
      <c r="Y418" s="563"/>
      <c r="Z418" s="563"/>
      <c r="AA418" s="545"/>
      <c r="AB418" s="545"/>
      <c r="AC418" s="545"/>
    </row>
    <row r="419" spans="1:68" ht="27" customHeight="1" x14ac:dyDescent="0.25">
      <c r="A419" s="54" t="s">
        <v>641</v>
      </c>
      <c r="B419" s="54" t="s">
        <v>642</v>
      </c>
      <c r="C419" s="31">
        <v>4301031347</v>
      </c>
      <c r="D419" s="560">
        <v>4680115885110</v>
      </c>
      <c r="E419" s="561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69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4"/>
      <c r="R419" s="554"/>
      <c r="S419" s="554"/>
      <c r="T419" s="555"/>
      <c r="U419" s="34"/>
      <c r="V419" s="34"/>
      <c r="W419" s="35" t="s">
        <v>68</v>
      </c>
      <c r="X419" s="549">
        <v>0</v>
      </c>
      <c r="Y419" s="550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75"/>
      <c r="B420" s="563"/>
      <c r="C420" s="563"/>
      <c r="D420" s="563"/>
      <c r="E420" s="563"/>
      <c r="F420" s="563"/>
      <c r="G420" s="563"/>
      <c r="H420" s="563"/>
      <c r="I420" s="563"/>
      <c r="J420" s="563"/>
      <c r="K420" s="563"/>
      <c r="L420" s="563"/>
      <c r="M420" s="563"/>
      <c r="N420" s="563"/>
      <c r="O420" s="576"/>
      <c r="P420" s="566" t="s">
        <v>70</v>
      </c>
      <c r="Q420" s="567"/>
      <c r="R420" s="567"/>
      <c r="S420" s="567"/>
      <c r="T420" s="567"/>
      <c r="U420" s="567"/>
      <c r="V420" s="568"/>
      <c r="W420" s="37" t="s">
        <v>71</v>
      </c>
      <c r="X420" s="551">
        <f>IFERROR(X419/H419,"0")</f>
        <v>0</v>
      </c>
      <c r="Y420" s="551">
        <f>IFERROR(Y419/H419,"0")</f>
        <v>0</v>
      </c>
      <c r="Z420" s="551">
        <f>IFERROR(IF(Z419="",0,Z419),"0")</f>
        <v>0</v>
      </c>
      <c r="AA420" s="552"/>
      <c r="AB420" s="552"/>
      <c r="AC420" s="552"/>
    </row>
    <row r="421" spans="1:68" x14ac:dyDescent="0.2">
      <c r="A421" s="563"/>
      <c r="B421" s="563"/>
      <c r="C421" s="563"/>
      <c r="D421" s="563"/>
      <c r="E421" s="563"/>
      <c r="F421" s="563"/>
      <c r="G421" s="563"/>
      <c r="H421" s="563"/>
      <c r="I421" s="563"/>
      <c r="J421" s="563"/>
      <c r="K421" s="563"/>
      <c r="L421" s="563"/>
      <c r="M421" s="563"/>
      <c r="N421" s="563"/>
      <c r="O421" s="576"/>
      <c r="P421" s="566" t="s">
        <v>70</v>
      </c>
      <c r="Q421" s="567"/>
      <c r="R421" s="567"/>
      <c r="S421" s="567"/>
      <c r="T421" s="567"/>
      <c r="U421" s="567"/>
      <c r="V421" s="568"/>
      <c r="W421" s="37" t="s">
        <v>68</v>
      </c>
      <c r="X421" s="551">
        <f>IFERROR(SUM(X419:X419),"0")</f>
        <v>0</v>
      </c>
      <c r="Y421" s="551">
        <f>IFERROR(SUM(Y419:Y419),"0")</f>
        <v>0</v>
      </c>
      <c r="Z421" s="37"/>
      <c r="AA421" s="552"/>
      <c r="AB421" s="552"/>
      <c r="AC421" s="552"/>
    </row>
    <row r="422" spans="1:68" ht="16.5" customHeight="1" x14ac:dyDescent="0.25">
      <c r="A422" s="577" t="s">
        <v>644</v>
      </c>
      <c r="B422" s="563"/>
      <c r="C422" s="563"/>
      <c r="D422" s="563"/>
      <c r="E422" s="563"/>
      <c r="F422" s="563"/>
      <c r="G422" s="563"/>
      <c r="H422" s="563"/>
      <c r="I422" s="563"/>
      <c r="J422" s="563"/>
      <c r="K422" s="563"/>
      <c r="L422" s="563"/>
      <c r="M422" s="563"/>
      <c r="N422" s="563"/>
      <c r="O422" s="563"/>
      <c r="P422" s="563"/>
      <c r="Q422" s="563"/>
      <c r="R422" s="563"/>
      <c r="S422" s="563"/>
      <c r="T422" s="563"/>
      <c r="U422" s="563"/>
      <c r="V422" s="563"/>
      <c r="W422" s="563"/>
      <c r="X422" s="563"/>
      <c r="Y422" s="563"/>
      <c r="Z422" s="563"/>
      <c r="AA422" s="544"/>
      <c r="AB422" s="544"/>
      <c r="AC422" s="544"/>
    </row>
    <row r="423" spans="1:68" ht="14.25" customHeight="1" x14ac:dyDescent="0.25">
      <c r="A423" s="562" t="s">
        <v>63</v>
      </c>
      <c r="B423" s="563"/>
      <c r="C423" s="563"/>
      <c r="D423" s="563"/>
      <c r="E423" s="563"/>
      <c r="F423" s="563"/>
      <c r="G423" s="563"/>
      <c r="H423" s="563"/>
      <c r="I423" s="563"/>
      <c r="J423" s="563"/>
      <c r="K423" s="563"/>
      <c r="L423" s="563"/>
      <c r="M423" s="563"/>
      <c r="N423" s="563"/>
      <c r="O423" s="563"/>
      <c r="P423" s="563"/>
      <c r="Q423" s="563"/>
      <c r="R423" s="563"/>
      <c r="S423" s="563"/>
      <c r="T423" s="563"/>
      <c r="U423" s="563"/>
      <c r="V423" s="563"/>
      <c r="W423" s="563"/>
      <c r="X423" s="563"/>
      <c r="Y423" s="563"/>
      <c r="Z423" s="563"/>
      <c r="AA423" s="545"/>
      <c r="AB423" s="545"/>
      <c r="AC423" s="545"/>
    </row>
    <row r="424" spans="1:68" ht="27" customHeight="1" x14ac:dyDescent="0.25">
      <c r="A424" s="54" t="s">
        <v>645</v>
      </c>
      <c r="B424" s="54" t="s">
        <v>646</v>
      </c>
      <c r="C424" s="31">
        <v>4301031261</v>
      </c>
      <c r="D424" s="560">
        <v>4680115885103</v>
      </c>
      <c r="E424" s="561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4"/>
      <c r="R424" s="554"/>
      <c r="S424" s="554"/>
      <c r="T424" s="555"/>
      <c r="U424" s="34"/>
      <c r="V424" s="34"/>
      <c r="W424" s="35" t="s">
        <v>68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75"/>
      <c r="B425" s="563"/>
      <c r="C425" s="563"/>
      <c r="D425" s="563"/>
      <c r="E425" s="563"/>
      <c r="F425" s="563"/>
      <c r="G425" s="563"/>
      <c r="H425" s="563"/>
      <c r="I425" s="563"/>
      <c r="J425" s="563"/>
      <c r="K425" s="563"/>
      <c r="L425" s="563"/>
      <c r="M425" s="563"/>
      <c r="N425" s="563"/>
      <c r="O425" s="576"/>
      <c r="P425" s="566" t="s">
        <v>70</v>
      </c>
      <c r="Q425" s="567"/>
      <c r="R425" s="567"/>
      <c r="S425" s="567"/>
      <c r="T425" s="567"/>
      <c r="U425" s="567"/>
      <c r="V425" s="568"/>
      <c r="W425" s="37" t="s">
        <v>71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x14ac:dyDescent="0.2">
      <c r="A426" s="563"/>
      <c r="B426" s="563"/>
      <c r="C426" s="563"/>
      <c r="D426" s="563"/>
      <c r="E426" s="563"/>
      <c r="F426" s="563"/>
      <c r="G426" s="563"/>
      <c r="H426" s="563"/>
      <c r="I426" s="563"/>
      <c r="J426" s="563"/>
      <c r="K426" s="563"/>
      <c r="L426" s="563"/>
      <c r="M426" s="563"/>
      <c r="N426" s="563"/>
      <c r="O426" s="576"/>
      <c r="P426" s="566" t="s">
        <v>70</v>
      </c>
      <c r="Q426" s="567"/>
      <c r="R426" s="567"/>
      <c r="S426" s="567"/>
      <c r="T426" s="567"/>
      <c r="U426" s="567"/>
      <c r="V426" s="568"/>
      <c r="W426" s="37" t="s">
        <v>68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customHeight="1" x14ac:dyDescent="0.2">
      <c r="A427" s="606" t="s">
        <v>648</v>
      </c>
      <c r="B427" s="607"/>
      <c r="C427" s="607"/>
      <c r="D427" s="607"/>
      <c r="E427" s="607"/>
      <c r="F427" s="607"/>
      <c r="G427" s="607"/>
      <c r="H427" s="607"/>
      <c r="I427" s="607"/>
      <c r="J427" s="607"/>
      <c r="K427" s="607"/>
      <c r="L427" s="607"/>
      <c r="M427" s="607"/>
      <c r="N427" s="607"/>
      <c r="O427" s="607"/>
      <c r="P427" s="607"/>
      <c r="Q427" s="607"/>
      <c r="R427" s="607"/>
      <c r="S427" s="607"/>
      <c r="T427" s="607"/>
      <c r="U427" s="607"/>
      <c r="V427" s="607"/>
      <c r="W427" s="607"/>
      <c r="X427" s="607"/>
      <c r="Y427" s="607"/>
      <c r="Z427" s="607"/>
      <c r="AA427" s="48"/>
      <c r="AB427" s="48"/>
      <c r="AC427" s="48"/>
    </row>
    <row r="428" spans="1:68" ht="16.5" customHeight="1" x14ac:dyDescent="0.25">
      <c r="A428" s="577" t="s">
        <v>648</v>
      </c>
      <c r="B428" s="563"/>
      <c r="C428" s="563"/>
      <c r="D428" s="563"/>
      <c r="E428" s="563"/>
      <c r="F428" s="563"/>
      <c r="G428" s="563"/>
      <c r="H428" s="563"/>
      <c r="I428" s="563"/>
      <c r="J428" s="563"/>
      <c r="K428" s="563"/>
      <c r="L428" s="563"/>
      <c r="M428" s="563"/>
      <c r="N428" s="563"/>
      <c r="O428" s="563"/>
      <c r="P428" s="563"/>
      <c r="Q428" s="563"/>
      <c r="R428" s="563"/>
      <c r="S428" s="563"/>
      <c r="T428" s="563"/>
      <c r="U428" s="563"/>
      <c r="V428" s="563"/>
      <c r="W428" s="563"/>
      <c r="X428" s="563"/>
      <c r="Y428" s="563"/>
      <c r="Z428" s="563"/>
      <c r="AA428" s="544"/>
      <c r="AB428" s="544"/>
      <c r="AC428" s="544"/>
    </row>
    <row r="429" spans="1:68" ht="14.25" customHeight="1" x14ac:dyDescent="0.25">
      <c r="A429" s="562" t="s">
        <v>102</v>
      </c>
      <c r="B429" s="563"/>
      <c r="C429" s="563"/>
      <c r="D429" s="563"/>
      <c r="E429" s="563"/>
      <c r="F429" s="563"/>
      <c r="G429" s="563"/>
      <c r="H429" s="563"/>
      <c r="I429" s="563"/>
      <c r="J429" s="563"/>
      <c r="K429" s="563"/>
      <c r="L429" s="563"/>
      <c r="M429" s="563"/>
      <c r="N429" s="563"/>
      <c r="O429" s="563"/>
      <c r="P429" s="563"/>
      <c r="Q429" s="563"/>
      <c r="R429" s="563"/>
      <c r="S429" s="563"/>
      <c r="T429" s="563"/>
      <c r="U429" s="563"/>
      <c r="V429" s="563"/>
      <c r="W429" s="563"/>
      <c r="X429" s="563"/>
      <c r="Y429" s="563"/>
      <c r="Z429" s="563"/>
      <c r="AA429" s="545"/>
      <c r="AB429" s="545"/>
      <c r="AC429" s="545"/>
    </row>
    <row r="430" spans="1:68" ht="27" customHeight="1" x14ac:dyDescent="0.25">
      <c r="A430" s="54" t="s">
        <v>649</v>
      </c>
      <c r="B430" s="54" t="s">
        <v>650</v>
      </c>
      <c r="C430" s="31">
        <v>4301011795</v>
      </c>
      <c r="D430" s="560">
        <v>4607091389067</v>
      </c>
      <c r="E430" s="561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2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4"/>
      <c r="R430" s="554"/>
      <c r="S430" s="554"/>
      <c r="T430" s="555"/>
      <c r="U430" s="34"/>
      <c r="V430" s="34"/>
      <c r="W430" s="35" t="s">
        <v>68</v>
      </c>
      <c r="X430" s="549">
        <v>0</v>
      </c>
      <c r="Y430" s="550">
        <f t="shared" ref="Y430:Y442" si="53">IFERROR(IF(X430="",0,CEILING((X430/$H430),1)*$H430),"")</f>
        <v>0</v>
      </c>
      <c r="Z430" s="36" t="str">
        <f t="shared" ref="Z430:Z436" si="54">IFERROR(IF(Y430=0,"",ROUNDUP(Y430/H430,0)*0.01196),"")</f>
        <v/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2" si="55">IFERROR(X430*I430/H430,"0")</f>
        <v>0</v>
      </c>
      <c r="BN430" s="64">
        <f t="shared" ref="BN430:BN442" si="56">IFERROR(Y430*I430/H430,"0")</f>
        <v>0</v>
      </c>
      <c r="BO430" s="64">
        <f t="shared" ref="BO430:BO442" si="57">IFERROR(1/J430*(X430/H430),"0")</f>
        <v>0</v>
      </c>
      <c r="BP430" s="64">
        <f t="shared" ref="BP430:BP442" si="58">IFERROR(1/J430*(Y430/H430),"0")</f>
        <v>0</v>
      </c>
    </row>
    <row r="431" spans="1:68" ht="27" customHeight="1" x14ac:dyDescent="0.25">
      <c r="A431" s="54" t="s">
        <v>652</v>
      </c>
      <c r="B431" s="54" t="s">
        <v>653</v>
      </c>
      <c r="C431" s="31">
        <v>4301011961</v>
      </c>
      <c r="D431" s="560">
        <v>4680115885271</v>
      </c>
      <c r="E431" s="561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8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4"/>
      <c r="R431" s="554"/>
      <c r="S431" s="554"/>
      <c r="T431" s="555"/>
      <c r="U431" s="34"/>
      <c r="V431" s="34"/>
      <c r="W431" s="35" t="s">
        <v>68</v>
      </c>
      <c r="X431" s="549">
        <v>0</v>
      </c>
      <c r="Y431" s="550">
        <f t="shared" si="53"/>
        <v>0</v>
      </c>
      <c r="Z431" s="36" t="str">
        <f t="shared" si="54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5"/>
        <v>0</v>
      </c>
      <c r="BN431" s="64">
        <f t="shared" si="56"/>
        <v>0</v>
      </c>
      <c r="BO431" s="64">
        <f t="shared" si="57"/>
        <v>0</v>
      </c>
      <c r="BP431" s="64">
        <f t="shared" si="58"/>
        <v>0</v>
      </c>
    </row>
    <row r="432" spans="1:68" ht="27" customHeight="1" x14ac:dyDescent="0.25">
      <c r="A432" s="54" t="s">
        <v>655</v>
      </c>
      <c r="B432" s="54" t="s">
        <v>656</v>
      </c>
      <c r="C432" s="31">
        <v>4301012145</v>
      </c>
      <c r="D432" s="560">
        <v>4607091383522</v>
      </c>
      <c r="E432" s="561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7" t="s">
        <v>657</v>
      </c>
      <c r="Q432" s="554"/>
      <c r="R432" s="554"/>
      <c r="S432" s="554"/>
      <c r="T432" s="555"/>
      <c r="U432" s="34"/>
      <c r="V432" s="34"/>
      <c r="W432" s="35" t="s">
        <v>68</v>
      </c>
      <c r="X432" s="549">
        <v>0</v>
      </c>
      <c r="Y432" s="550">
        <f t="shared" si="53"/>
        <v>0</v>
      </c>
      <c r="Z432" s="36" t="str">
        <f t="shared" si="54"/>
        <v/>
      </c>
      <c r="AA432" s="56"/>
      <c r="AB432" s="57"/>
      <c r="AC432" s="467" t="s">
        <v>658</v>
      </c>
      <c r="AG432" s="64"/>
      <c r="AJ432" s="68"/>
      <c r="AK432" s="68">
        <v>0</v>
      </c>
      <c r="BB432" s="468" t="s">
        <v>1</v>
      </c>
      <c r="BM432" s="64">
        <f t="shared" si="55"/>
        <v>0</v>
      </c>
      <c r="BN432" s="64">
        <f t="shared" si="56"/>
        <v>0</v>
      </c>
      <c r="BO432" s="64">
        <f t="shared" si="57"/>
        <v>0</v>
      </c>
      <c r="BP432" s="64">
        <f t="shared" si="58"/>
        <v>0</v>
      </c>
    </row>
    <row r="433" spans="1:68" ht="27" customHeight="1" x14ac:dyDescent="0.25">
      <c r="A433" s="54" t="s">
        <v>659</v>
      </c>
      <c r="B433" s="54" t="s">
        <v>660</v>
      </c>
      <c r="C433" s="31">
        <v>4301011376</v>
      </c>
      <c r="D433" s="560">
        <v>4680115885226</v>
      </c>
      <c r="E433" s="561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76</v>
      </c>
      <c r="N433" s="33"/>
      <c r="O433" s="32">
        <v>60</v>
      </c>
      <c r="P433" s="85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4"/>
      <c r="R433" s="554"/>
      <c r="S433" s="554"/>
      <c r="T433" s="555"/>
      <c r="U433" s="34"/>
      <c r="V433" s="34"/>
      <c r="W433" s="35" t="s">
        <v>68</v>
      </c>
      <c r="X433" s="549">
        <v>8</v>
      </c>
      <c r="Y433" s="550">
        <f t="shared" si="53"/>
        <v>10.56</v>
      </c>
      <c r="Z433" s="36">
        <f t="shared" si="54"/>
        <v>2.392E-2</v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5"/>
        <v>8.545454545454545</v>
      </c>
      <c r="BN433" s="64">
        <f t="shared" si="56"/>
        <v>11.28</v>
      </c>
      <c r="BO433" s="64">
        <f t="shared" si="57"/>
        <v>1.456876456876457E-2</v>
      </c>
      <c r="BP433" s="64">
        <f t="shared" si="58"/>
        <v>1.9230769230769232E-2</v>
      </c>
    </row>
    <row r="434" spans="1:68" ht="16.5" customHeight="1" x14ac:dyDescent="0.25">
      <c r="A434" s="54" t="s">
        <v>662</v>
      </c>
      <c r="B434" s="54" t="s">
        <v>663</v>
      </c>
      <c r="C434" s="31">
        <v>4301011774</v>
      </c>
      <c r="D434" s="560">
        <v>4680115884502</v>
      </c>
      <c r="E434" s="561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4"/>
      <c r="R434" s="554"/>
      <c r="S434" s="554"/>
      <c r="T434" s="555"/>
      <c r="U434" s="34"/>
      <c r="V434" s="34"/>
      <c r="W434" s="35" t="s">
        <v>68</v>
      </c>
      <c r="X434" s="549">
        <v>0</v>
      </c>
      <c r="Y434" s="550">
        <f t="shared" si="53"/>
        <v>0</v>
      </c>
      <c r="Z434" s="36" t="str">
        <f t="shared" si="54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5"/>
        <v>0</v>
      </c>
      <c r="BN434" s="64">
        <f t="shared" si="56"/>
        <v>0</v>
      </c>
      <c r="BO434" s="64">
        <f t="shared" si="57"/>
        <v>0</v>
      </c>
      <c r="BP434" s="64">
        <f t="shared" si="58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60">
        <v>4607091389104</v>
      </c>
      <c r="E435" s="561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4"/>
      <c r="R435" s="554"/>
      <c r="S435" s="554"/>
      <c r="T435" s="555"/>
      <c r="U435" s="34"/>
      <c r="V435" s="34"/>
      <c r="W435" s="35" t="s">
        <v>68</v>
      </c>
      <c r="X435" s="549">
        <v>8</v>
      </c>
      <c r="Y435" s="550">
        <f t="shared" si="53"/>
        <v>10.56</v>
      </c>
      <c r="Z435" s="36">
        <f t="shared" si="54"/>
        <v>2.392E-2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5"/>
        <v>8.545454545454545</v>
      </c>
      <c r="BN435" s="64">
        <f t="shared" si="56"/>
        <v>11.28</v>
      </c>
      <c r="BO435" s="64">
        <f t="shared" si="57"/>
        <v>1.456876456876457E-2</v>
      </c>
      <c r="BP435" s="64">
        <f t="shared" si="58"/>
        <v>1.9230769230769232E-2</v>
      </c>
    </row>
    <row r="436" spans="1:68" ht="16.5" customHeight="1" x14ac:dyDescent="0.25">
      <c r="A436" s="54" t="s">
        <v>668</v>
      </c>
      <c r="B436" s="54" t="s">
        <v>669</v>
      </c>
      <c r="C436" s="31">
        <v>4301011799</v>
      </c>
      <c r="D436" s="560">
        <v>4680115884519</v>
      </c>
      <c r="E436" s="561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76</v>
      </c>
      <c r="N436" s="33"/>
      <c r="O436" s="32">
        <v>60</v>
      </c>
      <c r="P436" s="8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4"/>
      <c r="R436" s="554"/>
      <c r="S436" s="554"/>
      <c r="T436" s="555"/>
      <c r="U436" s="34"/>
      <c r="V436" s="34"/>
      <c r="W436" s="35" t="s">
        <v>68</v>
      </c>
      <c r="X436" s="549">
        <v>0</v>
      </c>
      <c r="Y436" s="550">
        <f t="shared" si="53"/>
        <v>0</v>
      </c>
      <c r="Z436" s="36" t="str">
        <f t="shared" si="54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5"/>
        <v>0</v>
      </c>
      <c r="BN436" s="64">
        <f t="shared" si="56"/>
        <v>0</v>
      </c>
      <c r="BO436" s="64">
        <f t="shared" si="57"/>
        <v>0</v>
      </c>
      <c r="BP436" s="64">
        <f t="shared" si="58"/>
        <v>0</v>
      </c>
    </row>
    <row r="437" spans="1:68" ht="27" customHeight="1" x14ac:dyDescent="0.25">
      <c r="A437" s="54" t="s">
        <v>671</v>
      </c>
      <c r="B437" s="54" t="s">
        <v>672</v>
      </c>
      <c r="C437" s="31">
        <v>4301012125</v>
      </c>
      <c r="D437" s="560">
        <v>4680115886391</v>
      </c>
      <c r="E437" s="561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5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4"/>
      <c r="R437" s="554"/>
      <c r="S437" s="554"/>
      <c r="T437" s="555"/>
      <c r="U437" s="34"/>
      <c r="V437" s="34"/>
      <c r="W437" s="35" t="s">
        <v>68</v>
      </c>
      <c r="X437" s="549">
        <v>0</v>
      </c>
      <c r="Y437" s="550">
        <f t="shared" si="53"/>
        <v>0</v>
      </c>
      <c r="Z437" s="36" t="str">
        <f>IFERROR(IF(Y437=0,"",ROUNDUP(Y437/H437,0)*0.00651),"")</f>
        <v/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5"/>
        <v>0</v>
      </c>
      <c r="BN437" s="64">
        <f t="shared" si="56"/>
        <v>0</v>
      </c>
      <c r="BO437" s="64">
        <f t="shared" si="57"/>
        <v>0</v>
      </c>
      <c r="BP437" s="64">
        <f t="shared" si="58"/>
        <v>0</v>
      </c>
    </row>
    <row r="438" spans="1:68" ht="27" customHeight="1" x14ac:dyDescent="0.25">
      <c r="A438" s="54" t="s">
        <v>673</v>
      </c>
      <c r="B438" s="54" t="s">
        <v>674</v>
      </c>
      <c r="C438" s="31">
        <v>4301012035</v>
      </c>
      <c r="D438" s="560">
        <v>4680115880603</v>
      </c>
      <c r="E438" s="561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1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4"/>
      <c r="R438" s="554"/>
      <c r="S438" s="554"/>
      <c r="T438" s="555"/>
      <c r="U438" s="34"/>
      <c r="V438" s="34"/>
      <c r="W438" s="35" t="s">
        <v>68</v>
      </c>
      <c r="X438" s="549">
        <v>0</v>
      </c>
      <c r="Y438" s="550">
        <f t="shared" si="53"/>
        <v>0</v>
      </c>
      <c r="Z438" s="36" t="str">
        <f>IFERROR(IF(Y438=0,"",ROUNDUP(Y438/H438,0)*0.00902),"")</f>
        <v/>
      </c>
      <c r="AA438" s="56"/>
      <c r="AB438" s="57"/>
      <c r="AC438" s="479" t="s">
        <v>651</v>
      </c>
      <c r="AG438" s="64"/>
      <c r="AJ438" s="68"/>
      <c r="AK438" s="68">
        <v>0</v>
      </c>
      <c r="BB438" s="480" t="s">
        <v>1</v>
      </c>
      <c r="BM438" s="64">
        <f t="shared" si="55"/>
        <v>0</v>
      </c>
      <c r="BN438" s="64">
        <f t="shared" si="56"/>
        <v>0</v>
      </c>
      <c r="BO438" s="64">
        <f t="shared" si="57"/>
        <v>0</v>
      </c>
      <c r="BP438" s="64">
        <f t="shared" si="58"/>
        <v>0</v>
      </c>
    </row>
    <row r="439" spans="1:68" ht="27" customHeight="1" x14ac:dyDescent="0.25">
      <c r="A439" s="54" t="s">
        <v>675</v>
      </c>
      <c r="B439" s="54" t="s">
        <v>676</v>
      </c>
      <c r="C439" s="31">
        <v>4301012146</v>
      </c>
      <c r="D439" s="560">
        <v>4607091389999</v>
      </c>
      <c r="E439" s="561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49" t="s">
        <v>677</v>
      </c>
      <c r="Q439" s="554"/>
      <c r="R439" s="554"/>
      <c r="S439" s="554"/>
      <c r="T439" s="555"/>
      <c r="U439" s="34"/>
      <c r="V439" s="34"/>
      <c r="W439" s="35" t="s">
        <v>68</v>
      </c>
      <c r="X439" s="549">
        <v>0</v>
      </c>
      <c r="Y439" s="550">
        <f t="shared" si="53"/>
        <v>0</v>
      </c>
      <c r="Z439" s="36" t="str">
        <f>IFERROR(IF(Y439=0,"",ROUNDUP(Y439/H439,0)*0.00902),"")</f>
        <v/>
      </c>
      <c r="AA439" s="56"/>
      <c r="AB439" s="57"/>
      <c r="AC439" s="481" t="s">
        <v>658</v>
      </c>
      <c r="AG439" s="64"/>
      <c r="AJ439" s="68"/>
      <c r="AK439" s="68">
        <v>0</v>
      </c>
      <c r="BB439" s="482" t="s">
        <v>1</v>
      </c>
      <c r="BM439" s="64">
        <f t="shared" si="55"/>
        <v>0</v>
      </c>
      <c r="BN439" s="64">
        <f t="shared" si="56"/>
        <v>0</v>
      </c>
      <c r="BO439" s="64">
        <f t="shared" si="57"/>
        <v>0</v>
      </c>
      <c r="BP439" s="64">
        <f t="shared" si="58"/>
        <v>0</v>
      </c>
    </row>
    <row r="440" spans="1:68" ht="27" customHeight="1" x14ac:dyDescent="0.25">
      <c r="A440" s="54" t="s">
        <v>678</v>
      </c>
      <c r="B440" s="54" t="s">
        <v>679</v>
      </c>
      <c r="C440" s="31">
        <v>4301012036</v>
      </c>
      <c r="D440" s="560">
        <v>4680115882782</v>
      </c>
      <c r="E440" s="561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4"/>
      <c r="R440" s="554"/>
      <c r="S440" s="554"/>
      <c r="T440" s="555"/>
      <c r="U440" s="34"/>
      <c r="V440" s="34"/>
      <c r="W440" s="35" t="s">
        <v>68</v>
      </c>
      <c r="X440" s="549">
        <v>0</v>
      </c>
      <c r="Y440" s="550">
        <f t="shared" si="53"/>
        <v>0</v>
      </c>
      <c r="Z440" s="36" t="str">
        <f>IFERROR(IF(Y440=0,"",ROUNDUP(Y440/H440,0)*0.00937),"")</f>
        <v/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55"/>
        <v>0</v>
      </c>
      <c r="BN440" s="64">
        <f t="shared" si="56"/>
        <v>0</v>
      </c>
      <c r="BO440" s="64">
        <f t="shared" si="57"/>
        <v>0</v>
      </c>
      <c r="BP440" s="64">
        <f t="shared" si="58"/>
        <v>0</v>
      </c>
    </row>
    <row r="441" spans="1:68" ht="27" customHeight="1" x14ac:dyDescent="0.25">
      <c r="A441" s="54" t="s">
        <v>680</v>
      </c>
      <c r="B441" s="54" t="s">
        <v>681</v>
      </c>
      <c r="C441" s="31">
        <v>4301012050</v>
      </c>
      <c r="D441" s="560">
        <v>4680115885479</v>
      </c>
      <c r="E441" s="561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4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4"/>
      <c r="R441" s="554"/>
      <c r="S441" s="554"/>
      <c r="T441" s="555"/>
      <c r="U441" s="34"/>
      <c r="V441" s="34"/>
      <c r="W441" s="35" t="s">
        <v>68</v>
      </c>
      <c r="X441" s="549">
        <v>0</v>
      </c>
      <c r="Y441" s="550">
        <f t="shared" si="53"/>
        <v>0</v>
      </c>
      <c r="Z441" s="36" t="str">
        <f>IFERROR(IF(Y441=0,"",ROUNDUP(Y441/H441,0)*0.00651),"")</f>
        <v/>
      </c>
      <c r="AA441" s="56"/>
      <c r="AB441" s="57"/>
      <c r="AC441" s="485" t="s">
        <v>667</v>
      </c>
      <c r="AG441" s="64"/>
      <c r="AJ441" s="68"/>
      <c r="AK441" s="68">
        <v>0</v>
      </c>
      <c r="BB441" s="486" t="s">
        <v>1</v>
      </c>
      <c r="BM441" s="64">
        <f t="shared" si="55"/>
        <v>0</v>
      </c>
      <c r="BN441" s="64">
        <f t="shared" si="56"/>
        <v>0</v>
      </c>
      <c r="BO441" s="64">
        <f t="shared" si="57"/>
        <v>0</v>
      </c>
      <c r="BP441" s="64">
        <f t="shared" si="58"/>
        <v>0</v>
      </c>
    </row>
    <row r="442" spans="1:68" ht="27" customHeight="1" x14ac:dyDescent="0.25">
      <c r="A442" s="54" t="s">
        <v>682</v>
      </c>
      <c r="B442" s="54" t="s">
        <v>683</v>
      </c>
      <c r="C442" s="31">
        <v>4301012034</v>
      </c>
      <c r="D442" s="560">
        <v>4607091389982</v>
      </c>
      <c r="E442" s="561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7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4"/>
      <c r="R442" s="554"/>
      <c r="S442" s="554"/>
      <c r="T442" s="555"/>
      <c r="U442" s="34"/>
      <c r="V442" s="34"/>
      <c r="W442" s="35" t="s">
        <v>68</v>
      </c>
      <c r="X442" s="549">
        <v>0</v>
      </c>
      <c r="Y442" s="550">
        <f t="shared" si="53"/>
        <v>0</v>
      </c>
      <c r="Z442" s="36" t="str">
        <f>IFERROR(IF(Y442=0,"",ROUNDUP(Y442/H442,0)*0.00937),"")</f>
        <v/>
      </c>
      <c r="AA442" s="56"/>
      <c r="AB442" s="57"/>
      <c r="AC442" s="487" t="s">
        <v>667</v>
      </c>
      <c r="AG442" s="64"/>
      <c r="AJ442" s="68"/>
      <c r="AK442" s="68">
        <v>0</v>
      </c>
      <c r="BB442" s="488" t="s">
        <v>1</v>
      </c>
      <c r="BM442" s="64">
        <f t="shared" si="55"/>
        <v>0</v>
      </c>
      <c r="BN442" s="64">
        <f t="shared" si="56"/>
        <v>0</v>
      </c>
      <c r="BO442" s="64">
        <f t="shared" si="57"/>
        <v>0</v>
      </c>
      <c r="BP442" s="64">
        <f t="shared" si="58"/>
        <v>0</v>
      </c>
    </row>
    <row r="443" spans="1:68" x14ac:dyDescent="0.2">
      <c r="A443" s="575"/>
      <c r="B443" s="563"/>
      <c r="C443" s="563"/>
      <c r="D443" s="563"/>
      <c r="E443" s="563"/>
      <c r="F443" s="563"/>
      <c r="G443" s="563"/>
      <c r="H443" s="563"/>
      <c r="I443" s="563"/>
      <c r="J443" s="563"/>
      <c r="K443" s="563"/>
      <c r="L443" s="563"/>
      <c r="M443" s="563"/>
      <c r="N443" s="563"/>
      <c r="O443" s="576"/>
      <c r="P443" s="566" t="s">
        <v>70</v>
      </c>
      <c r="Q443" s="567"/>
      <c r="R443" s="567"/>
      <c r="S443" s="567"/>
      <c r="T443" s="567"/>
      <c r="U443" s="567"/>
      <c r="V443" s="568"/>
      <c r="W443" s="37" t="s">
        <v>71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3.0303030303030303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4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4.7840000000000001E-2</v>
      </c>
      <c r="AA443" s="552"/>
      <c r="AB443" s="552"/>
      <c r="AC443" s="552"/>
    </row>
    <row r="444" spans="1:68" x14ac:dyDescent="0.2">
      <c r="A444" s="563"/>
      <c r="B444" s="563"/>
      <c r="C444" s="563"/>
      <c r="D444" s="563"/>
      <c r="E444" s="563"/>
      <c r="F444" s="563"/>
      <c r="G444" s="563"/>
      <c r="H444" s="563"/>
      <c r="I444" s="563"/>
      <c r="J444" s="563"/>
      <c r="K444" s="563"/>
      <c r="L444" s="563"/>
      <c r="M444" s="563"/>
      <c r="N444" s="563"/>
      <c r="O444" s="576"/>
      <c r="P444" s="566" t="s">
        <v>70</v>
      </c>
      <c r="Q444" s="567"/>
      <c r="R444" s="567"/>
      <c r="S444" s="567"/>
      <c r="T444" s="567"/>
      <c r="U444" s="567"/>
      <c r="V444" s="568"/>
      <c r="W444" s="37" t="s">
        <v>68</v>
      </c>
      <c r="X444" s="551">
        <f>IFERROR(SUM(X430:X442),"0")</f>
        <v>16</v>
      </c>
      <c r="Y444" s="551">
        <f>IFERROR(SUM(Y430:Y442),"0")</f>
        <v>21.12</v>
      </c>
      <c r="Z444" s="37"/>
      <c r="AA444" s="552"/>
      <c r="AB444" s="552"/>
      <c r="AC444" s="552"/>
    </row>
    <row r="445" spans="1:68" ht="14.25" customHeight="1" x14ac:dyDescent="0.25">
      <c r="A445" s="562" t="s">
        <v>134</v>
      </c>
      <c r="B445" s="563"/>
      <c r="C445" s="563"/>
      <c r="D445" s="563"/>
      <c r="E445" s="563"/>
      <c r="F445" s="563"/>
      <c r="G445" s="563"/>
      <c r="H445" s="563"/>
      <c r="I445" s="563"/>
      <c r="J445" s="563"/>
      <c r="K445" s="563"/>
      <c r="L445" s="563"/>
      <c r="M445" s="563"/>
      <c r="N445" s="563"/>
      <c r="O445" s="563"/>
      <c r="P445" s="563"/>
      <c r="Q445" s="563"/>
      <c r="R445" s="563"/>
      <c r="S445" s="563"/>
      <c r="T445" s="563"/>
      <c r="U445" s="563"/>
      <c r="V445" s="563"/>
      <c r="W445" s="563"/>
      <c r="X445" s="563"/>
      <c r="Y445" s="563"/>
      <c r="Z445" s="563"/>
      <c r="AA445" s="545"/>
      <c r="AB445" s="545"/>
      <c r="AC445" s="545"/>
    </row>
    <row r="446" spans="1:68" ht="16.5" customHeight="1" x14ac:dyDescent="0.25">
      <c r="A446" s="54" t="s">
        <v>684</v>
      </c>
      <c r="B446" s="54" t="s">
        <v>685</v>
      </c>
      <c r="C446" s="31">
        <v>4301020334</v>
      </c>
      <c r="D446" s="560">
        <v>4607091388930</v>
      </c>
      <c r="E446" s="561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4"/>
      <c r="R446" s="554"/>
      <c r="S446" s="554"/>
      <c r="T446" s="555"/>
      <c r="U446" s="34"/>
      <c r="V446" s="34"/>
      <c r="W446" s="35" t="s">
        <v>68</v>
      </c>
      <c r="X446" s="549">
        <v>8</v>
      </c>
      <c r="Y446" s="550">
        <f>IFERROR(IF(X446="",0,CEILING((X446/$H446),1)*$H446),"")</f>
        <v>10.56</v>
      </c>
      <c r="Z446" s="36">
        <f>IFERROR(IF(Y446=0,"",ROUNDUP(Y446/H446,0)*0.01196),"")</f>
        <v>2.392E-2</v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8.545454545454545</v>
      </c>
      <c r="BN446" s="64">
        <f>IFERROR(Y446*I446/H446,"0")</f>
        <v>11.28</v>
      </c>
      <c r="BO446" s="64">
        <f>IFERROR(1/J446*(X446/H446),"0")</f>
        <v>1.456876456876457E-2</v>
      </c>
      <c r="BP446" s="64">
        <f>IFERROR(1/J446*(Y446/H446),"0")</f>
        <v>1.9230769230769232E-2</v>
      </c>
    </row>
    <row r="447" spans="1:68" ht="16.5" customHeight="1" x14ac:dyDescent="0.25">
      <c r="A447" s="54" t="s">
        <v>687</v>
      </c>
      <c r="B447" s="54" t="s">
        <v>688</v>
      </c>
      <c r="C447" s="31">
        <v>4301020384</v>
      </c>
      <c r="D447" s="560">
        <v>4680115886407</v>
      </c>
      <c r="E447" s="561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7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4"/>
      <c r="R447" s="554"/>
      <c r="S447" s="554"/>
      <c r="T447" s="555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689</v>
      </c>
      <c r="B448" s="54" t="s">
        <v>690</v>
      </c>
      <c r="C448" s="31">
        <v>4301020385</v>
      </c>
      <c r="D448" s="560">
        <v>4680115880054</v>
      </c>
      <c r="E448" s="561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3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4"/>
      <c r="R448" s="554"/>
      <c r="S448" s="554"/>
      <c r="T448" s="555"/>
      <c r="U448" s="34"/>
      <c r="V448" s="34"/>
      <c r="W448" s="35" t="s">
        <v>68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75"/>
      <c r="B449" s="563"/>
      <c r="C449" s="563"/>
      <c r="D449" s="563"/>
      <c r="E449" s="563"/>
      <c r="F449" s="563"/>
      <c r="G449" s="563"/>
      <c r="H449" s="563"/>
      <c r="I449" s="563"/>
      <c r="J449" s="563"/>
      <c r="K449" s="563"/>
      <c r="L449" s="563"/>
      <c r="M449" s="563"/>
      <c r="N449" s="563"/>
      <c r="O449" s="576"/>
      <c r="P449" s="566" t="s">
        <v>70</v>
      </c>
      <c r="Q449" s="567"/>
      <c r="R449" s="567"/>
      <c r="S449" s="567"/>
      <c r="T449" s="567"/>
      <c r="U449" s="567"/>
      <c r="V449" s="568"/>
      <c r="W449" s="37" t="s">
        <v>71</v>
      </c>
      <c r="X449" s="551">
        <f>IFERROR(X446/H446,"0")+IFERROR(X447/H447,"0")+IFERROR(X448/H448,"0")</f>
        <v>1.5151515151515151</v>
      </c>
      <c r="Y449" s="551">
        <f>IFERROR(Y446/H446,"0")+IFERROR(Y447/H447,"0")+IFERROR(Y448/H448,"0")</f>
        <v>2</v>
      </c>
      <c r="Z449" s="551">
        <f>IFERROR(IF(Z446="",0,Z446),"0")+IFERROR(IF(Z447="",0,Z447),"0")+IFERROR(IF(Z448="",0,Z448),"0")</f>
        <v>2.392E-2</v>
      </c>
      <c r="AA449" s="552"/>
      <c r="AB449" s="552"/>
      <c r="AC449" s="552"/>
    </row>
    <row r="450" spans="1:68" x14ac:dyDescent="0.2">
      <c r="A450" s="563"/>
      <c r="B450" s="563"/>
      <c r="C450" s="563"/>
      <c r="D450" s="563"/>
      <c r="E450" s="563"/>
      <c r="F450" s="563"/>
      <c r="G450" s="563"/>
      <c r="H450" s="563"/>
      <c r="I450" s="563"/>
      <c r="J450" s="563"/>
      <c r="K450" s="563"/>
      <c r="L450" s="563"/>
      <c r="M450" s="563"/>
      <c r="N450" s="563"/>
      <c r="O450" s="576"/>
      <c r="P450" s="566" t="s">
        <v>70</v>
      </c>
      <c r="Q450" s="567"/>
      <c r="R450" s="567"/>
      <c r="S450" s="567"/>
      <c r="T450" s="567"/>
      <c r="U450" s="567"/>
      <c r="V450" s="568"/>
      <c r="W450" s="37" t="s">
        <v>68</v>
      </c>
      <c r="X450" s="551">
        <f>IFERROR(SUM(X446:X448),"0")</f>
        <v>8</v>
      </c>
      <c r="Y450" s="551">
        <f>IFERROR(SUM(Y446:Y448),"0")</f>
        <v>10.56</v>
      </c>
      <c r="Z450" s="37"/>
      <c r="AA450" s="552"/>
      <c r="AB450" s="552"/>
      <c r="AC450" s="552"/>
    </row>
    <row r="451" spans="1:68" ht="14.25" customHeight="1" x14ac:dyDescent="0.25">
      <c r="A451" s="562" t="s">
        <v>63</v>
      </c>
      <c r="B451" s="563"/>
      <c r="C451" s="563"/>
      <c r="D451" s="563"/>
      <c r="E451" s="563"/>
      <c r="F451" s="563"/>
      <c r="G451" s="563"/>
      <c r="H451" s="563"/>
      <c r="I451" s="563"/>
      <c r="J451" s="563"/>
      <c r="K451" s="563"/>
      <c r="L451" s="563"/>
      <c r="M451" s="563"/>
      <c r="N451" s="563"/>
      <c r="O451" s="563"/>
      <c r="P451" s="563"/>
      <c r="Q451" s="563"/>
      <c r="R451" s="563"/>
      <c r="S451" s="563"/>
      <c r="T451" s="563"/>
      <c r="U451" s="563"/>
      <c r="V451" s="563"/>
      <c r="W451" s="563"/>
      <c r="X451" s="563"/>
      <c r="Y451" s="563"/>
      <c r="Z451" s="563"/>
      <c r="AA451" s="545"/>
      <c r="AB451" s="545"/>
      <c r="AC451" s="545"/>
    </row>
    <row r="452" spans="1:68" ht="27" customHeight="1" x14ac:dyDescent="0.25">
      <c r="A452" s="54" t="s">
        <v>691</v>
      </c>
      <c r="B452" s="54" t="s">
        <v>692</v>
      </c>
      <c r="C452" s="31">
        <v>4301031349</v>
      </c>
      <c r="D452" s="560">
        <v>4680115883116</v>
      </c>
      <c r="E452" s="561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4"/>
      <c r="R452" s="554"/>
      <c r="S452" s="554"/>
      <c r="T452" s="555"/>
      <c r="U452" s="34"/>
      <c r="V452" s="34"/>
      <c r="W452" s="35" t="s">
        <v>68</v>
      </c>
      <c r="X452" s="549">
        <v>4</v>
      </c>
      <c r="Y452" s="550">
        <f t="shared" ref="Y452:Y457" si="59">IFERROR(IF(X452="",0,CEILING((X452/$H452),1)*$H452),"")</f>
        <v>5.28</v>
      </c>
      <c r="Z452" s="36">
        <f>IFERROR(IF(Y452=0,"",ROUNDUP(Y452/H452,0)*0.01196),"")</f>
        <v>1.196E-2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60">IFERROR(X452*I452/H452,"0")</f>
        <v>4.2727272727272725</v>
      </c>
      <c r="BN452" s="64">
        <f t="shared" ref="BN452:BN457" si="61">IFERROR(Y452*I452/H452,"0")</f>
        <v>5.64</v>
      </c>
      <c r="BO452" s="64">
        <f t="shared" ref="BO452:BO457" si="62">IFERROR(1/J452*(X452/H452),"0")</f>
        <v>7.2843822843822849E-3</v>
      </c>
      <c r="BP452" s="64">
        <f t="shared" ref="BP452:BP457" si="63">IFERROR(1/J452*(Y452/H452),"0")</f>
        <v>9.6153846153846159E-3</v>
      </c>
    </row>
    <row r="453" spans="1:68" ht="27" customHeight="1" x14ac:dyDescent="0.25">
      <c r="A453" s="54" t="s">
        <v>694</v>
      </c>
      <c r="B453" s="54" t="s">
        <v>695</v>
      </c>
      <c r="C453" s="31">
        <v>4301031350</v>
      </c>
      <c r="D453" s="560">
        <v>4680115883093</v>
      </c>
      <c r="E453" s="561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3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4"/>
      <c r="R453" s="554"/>
      <c r="S453" s="554"/>
      <c r="T453" s="555"/>
      <c r="U453" s="34"/>
      <c r="V453" s="34"/>
      <c r="W453" s="35" t="s">
        <v>68</v>
      </c>
      <c r="X453" s="549">
        <v>8</v>
      </c>
      <c r="Y453" s="550">
        <f t="shared" si="59"/>
        <v>10.56</v>
      </c>
      <c r="Z453" s="36">
        <f>IFERROR(IF(Y453=0,"",ROUNDUP(Y453/H453,0)*0.01196),"")</f>
        <v>2.392E-2</v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60"/>
        <v>8.545454545454545</v>
      </c>
      <c r="BN453" s="64">
        <f t="shared" si="61"/>
        <v>11.28</v>
      </c>
      <c r="BO453" s="64">
        <f t="shared" si="62"/>
        <v>1.456876456876457E-2</v>
      </c>
      <c r="BP453" s="64">
        <f t="shared" si="63"/>
        <v>1.9230769230769232E-2</v>
      </c>
    </row>
    <row r="454" spans="1:68" ht="27" customHeight="1" x14ac:dyDescent="0.25">
      <c r="A454" s="54" t="s">
        <v>697</v>
      </c>
      <c r="B454" s="54" t="s">
        <v>698</v>
      </c>
      <c r="C454" s="31">
        <v>4301031353</v>
      </c>
      <c r="D454" s="560">
        <v>4680115883109</v>
      </c>
      <c r="E454" s="561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7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4"/>
      <c r="R454" s="554"/>
      <c r="S454" s="554"/>
      <c r="T454" s="555"/>
      <c r="U454" s="34"/>
      <c r="V454" s="34"/>
      <c r="W454" s="35" t="s">
        <v>68</v>
      </c>
      <c r="X454" s="549">
        <v>8</v>
      </c>
      <c r="Y454" s="550">
        <f t="shared" si="59"/>
        <v>10.56</v>
      </c>
      <c r="Z454" s="36">
        <f>IFERROR(IF(Y454=0,"",ROUNDUP(Y454/H454,0)*0.01196),"")</f>
        <v>2.392E-2</v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60"/>
        <v>8.545454545454545</v>
      </c>
      <c r="BN454" s="64">
        <f t="shared" si="61"/>
        <v>11.28</v>
      </c>
      <c r="BO454" s="64">
        <f t="shared" si="62"/>
        <v>1.456876456876457E-2</v>
      </c>
      <c r="BP454" s="64">
        <f t="shared" si="63"/>
        <v>1.9230769230769232E-2</v>
      </c>
    </row>
    <row r="455" spans="1:68" ht="27" customHeight="1" x14ac:dyDescent="0.25">
      <c r="A455" s="54" t="s">
        <v>700</v>
      </c>
      <c r="B455" s="54" t="s">
        <v>701</v>
      </c>
      <c r="C455" s="31">
        <v>4301031419</v>
      </c>
      <c r="D455" s="560">
        <v>4680115882072</v>
      </c>
      <c r="E455" s="561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7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4"/>
      <c r="R455" s="554"/>
      <c r="S455" s="554"/>
      <c r="T455" s="555"/>
      <c r="U455" s="34"/>
      <c r="V455" s="34"/>
      <c r="W455" s="35" t="s">
        <v>68</v>
      </c>
      <c r="X455" s="549">
        <v>0</v>
      </c>
      <c r="Y455" s="550">
        <f t="shared" si="59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60"/>
        <v>0</v>
      </c>
      <c r="BN455" s="64">
        <f t="shared" si="61"/>
        <v>0</v>
      </c>
      <c r="BO455" s="64">
        <f t="shared" si="62"/>
        <v>0</v>
      </c>
      <c r="BP455" s="64">
        <f t="shared" si="63"/>
        <v>0</v>
      </c>
    </row>
    <row r="456" spans="1:68" ht="27" customHeight="1" x14ac:dyDescent="0.25">
      <c r="A456" s="54" t="s">
        <v>702</v>
      </c>
      <c r="B456" s="54" t="s">
        <v>703</v>
      </c>
      <c r="C456" s="31">
        <v>4301031418</v>
      </c>
      <c r="D456" s="560">
        <v>4680115882102</v>
      </c>
      <c r="E456" s="561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5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4"/>
      <c r="R456" s="554"/>
      <c r="S456" s="554"/>
      <c r="T456" s="555"/>
      <c r="U456" s="34"/>
      <c r="V456" s="34"/>
      <c r="W456" s="35" t="s">
        <v>68</v>
      </c>
      <c r="X456" s="549">
        <v>0</v>
      </c>
      <c r="Y456" s="550">
        <f t="shared" si="59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60"/>
        <v>0</v>
      </c>
      <c r="BN456" s="64">
        <f t="shared" si="61"/>
        <v>0</v>
      </c>
      <c r="BO456" s="64">
        <f t="shared" si="62"/>
        <v>0</v>
      </c>
      <c r="BP456" s="64">
        <f t="shared" si="63"/>
        <v>0</v>
      </c>
    </row>
    <row r="457" spans="1:68" ht="27" customHeight="1" x14ac:dyDescent="0.25">
      <c r="A457" s="54" t="s">
        <v>704</v>
      </c>
      <c r="B457" s="54" t="s">
        <v>705</v>
      </c>
      <c r="C457" s="31">
        <v>4301031417</v>
      </c>
      <c r="D457" s="560">
        <v>4680115882096</v>
      </c>
      <c r="E457" s="561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8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4"/>
      <c r="R457" s="554"/>
      <c r="S457" s="554"/>
      <c r="T457" s="555"/>
      <c r="U457" s="34"/>
      <c r="V457" s="34"/>
      <c r="W457" s="35" t="s">
        <v>68</v>
      </c>
      <c r="X457" s="549">
        <v>0</v>
      </c>
      <c r="Y457" s="550">
        <f t="shared" si="59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60"/>
        <v>0</v>
      </c>
      <c r="BN457" s="64">
        <f t="shared" si="61"/>
        <v>0</v>
      </c>
      <c r="BO457" s="64">
        <f t="shared" si="62"/>
        <v>0</v>
      </c>
      <c r="BP457" s="64">
        <f t="shared" si="63"/>
        <v>0</v>
      </c>
    </row>
    <row r="458" spans="1:68" x14ac:dyDescent="0.2">
      <c r="A458" s="575"/>
      <c r="B458" s="563"/>
      <c r="C458" s="563"/>
      <c r="D458" s="563"/>
      <c r="E458" s="563"/>
      <c r="F458" s="563"/>
      <c r="G458" s="563"/>
      <c r="H458" s="563"/>
      <c r="I458" s="563"/>
      <c r="J458" s="563"/>
      <c r="K458" s="563"/>
      <c r="L458" s="563"/>
      <c r="M458" s="563"/>
      <c r="N458" s="563"/>
      <c r="O458" s="576"/>
      <c r="P458" s="566" t="s">
        <v>70</v>
      </c>
      <c r="Q458" s="567"/>
      <c r="R458" s="567"/>
      <c r="S458" s="567"/>
      <c r="T458" s="567"/>
      <c r="U458" s="567"/>
      <c r="V458" s="568"/>
      <c r="W458" s="37" t="s">
        <v>71</v>
      </c>
      <c r="X458" s="551">
        <f>IFERROR(X452/H452,"0")+IFERROR(X453/H453,"0")+IFERROR(X454/H454,"0")+IFERROR(X455/H455,"0")+IFERROR(X456/H456,"0")+IFERROR(X457/H457,"0")</f>
        <v>3.7878787878787876</v>
      </c>
      <c r="Y458" s="551">
        <f>IFERROR(Y452/H452,"0")+IFERROR(Y453/H453,"0")+IFERROR(Y454/H454,"0")+IFERROR(Y455/H455,"0")+IFERROR(Y456/H456,"0")+IFERROR(Y457/H457,"0")</f>
        <v>5</v>
      </c>
      <c r="Z458" s="551">
        <f>IFERROR(IF(Z452="",0,Z452),"0")+IFERROR(IF(Z453="",0,Z453),"0")+IFERROR(IF(Z454="",0,Z454),"0")+IFERROR(IF(Z455="",0,Z455),"0")+IFERROR(IF(Z456="",0,Z456),"0")+IFERROR(IF(Z457="",0,Z457),"0")</f>
        <v>5.9800000000000006E-2</v>
      </c>
      <c r="AA458" s="552"/>
      <c r="AB458" s="552"/>
      <c r="AC458" s="552"/>
    </row>
    <row r="459" spans="1:68" x14ac:dyDescent="0.2">
      <c r="A459" s="563"/>
      <c r="B459" s="563"/>
      <c r="C459" s="563"/>
      <c r="D459" s="563"/>
      <c r="E459" s="563"/>
      <c r="F459" s="563"/>
      <c r="G459" s="563"/>
      <c r="H459" s="563"/>
      <c r="I459" s="563"/>
      <c r="J459" s="563"/>
      <c r="K459" s="563"/>
      <c r="L459" s="563"/>
      <c r="M459" s="563"/>
      <c r="N459" s="563"/>
      <c r="O459" s="576"/>
      <c r="P459" s="566" t="s">
        <v>70</v>
      </c>
      <c r="Q459" s="567"/>
      <c r="R459" s="567"/>
      <c r="S459" s="567"/>
      <c r="T459" s="567"/>
      <c r="U459" s="567"/>
      <c r="V459" s="568"/>
      <c r="W459" s="37" t="s">
        <v>68</v>
      </c>
      <c r="X459" s="551">
        <f>IFERROR(SUM(X452:X457),"0")</f>
        <v>20</v>
      </c>
      <c r="Y459" s="551">
        <f>IFERROR(SUM(Y452:Y457),"0")</f>
        <v>26.4</v>
      </c>
      <c r="Z459" s="37"/>
      <c r="AA459" s="552"/>
      <c r="AB459" s="552"/>
      <c r="AC459" s="552"/>
    </row>
    <row r="460" spans="1:68" ht="14.25" customHeight="1" x14ac:dyDescent="0.25">
      <c r="A460" s="562" t="s">
        <v>72</v>
      </c>
      <c r="B460" s="563"/>
      <c r="C460" s="563"/>
      <c r="D460" s="563"/>
      <c r="E460" s="563"/>
      <c r="F460" s="563"/>
      <c r="G460" s="563"/>
      <c r="H460" s="563"/>
      <c r="I460" s="563"/>
      <c r="J460" s="563"/>
      <c r="K460" s="563"/>
      <c r="L460" s="563"/>
      <c r="M460" s="563"/>
      <c r="N460" s="563"/>
      <c r="O460" s="563"/>
      <c r="P460" s="563"/>
      <c r="Q460" s="563"/>
      <c r="R460" s="563"/>
      <c r="S460" s="563"/>
      <c r="T460" s="563"/>
      <c r="U460" s="563"/>
      <c r="V460" s="563"/>
      <c r="W460" s="563"/>
      <c r="X460" s="563"/>
      <c r="Y460" s="563"/>
      <c r="Z460" s="563"/>
      <c r="AA460" s="545"/>
      <c r="AB460" s="545"/>
      <c r="AC460" s="545"/>
    </row>
    <row r="461" spans="1:68" ht="16.5" customHeight="1" x14ac:dyDescent="0.25">
      <c r="A461" s="54" t="s">
        <v>706</v>
      </c>
      <c r="B461" s="54" t="s">
        <v>707</v>
      </c>
      <c r="C461" s="31">
        <v>4301051232</v>
      </c>
      <c r="D461" s="560">
        <v>4607091383409</v>
      </c>
      <c r="E461" s="561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4"/>
      <c r="R461" s="554"/>
      <c r="S461" s="554"/>
      <c r="T461" s="555"/>
      <c r="U461" s="34"/>
      <c r="V461" s="34"/>
      <c r="W461" s="35" t="s">
        <v>68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709</v>
      </c>
      <c r="B462" s="54" t="s">
        <v>710</v>
      </c>
      <c r="C462" s="31">
        <v>4301051233</v>
      </c>
      <c r="D462" s="560">
        <v>4607091383416</v>
      </c>
      <c r="E462" s="561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9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4"/>
      <c r="R462" s="554"/>
      <c r="S462" s="554"/>
      <c r="T462" s="555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712</v>
      </c>
      <c r="B463" s="54" t="s">
        <v>713</v>
      </c>
      <c r="C463" s="31">
        <v>4301051064</v>
      </c>
      <c r="D463" s="560">
        <v>4680115883536</v>
      </c>
      <c r="E463" s="561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4"/>
      <c r="R463" s="554"/>
      <c r="S463" s="554"/>
      <c r="T463" s="555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75"/>
      <c r="B464" s="563"/>
      <c r="C464" s="563"/>
      <c r="D464" s="563"/>
      <c r="E464" s="563"/>
      <c r="F464" s="563"/>
      <c r="G464" s="563"/>
      <c r="H464" s="563"/>
      <c r="I464" s="563"/>
      <c r="J464" s="563"/>
      <c r="K464" s="563"/>
      <c r="L464" s="563"/>
      <c r="M464" s="563"/>
      <c r="N464" s="563"/>
      <c r="O464" s="576"/>
      <c r="P464" s="566" t="s">
        <v>70</v>
      </c>
      <c r="Q464" s="567"/>
      <c r="R464" s="567"/>
      <c r="S464" s="567"/>
      <c r="T464" s="567"/>
      <c r="U464" s="567"/>
      <c r="V464" s="568"/>
      <c r="W464" s="37" t="s">
        <v>71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x14ac:dyDescent="0.2">
      <c r="A465" s="563"/>
      <c r="B465" s="563"/>
      <c r="C465" s="563"/>
      <c r="D465" s="563"/>
      <c r="E465" s="563"/>
      <c r="F465" s="563"/>
      <c r="G465" s="563"/>
      <c r="H465" s="563"/>
      <c r="I465" s="563"/>
      <c r="J465" s="563"/>
      <c r="K465" s="563"/>
      <c r="L465" s="563"/>
      <c r="M465" s="563"/>
      <c r="N465" s="563"/>
      <c r="O465" s="576"/>
      <c r="P465" s="566" t="s">
        <v>70</v>
      </c>
      <c r="Q465" s="567"/>
      <c r="R465" s="567"/>
      <c r="S465" s="567"/>
      <c r="T465" s="567"/>
      <c r="U465" s="567"/>
      <c r="V465" s="568"/>
      <c r="W465" s="37" t="s">
        <v>68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customHeight="1" x14ac:dyDescent="0.2">
      <c r="A466" s="606" t="s">
        <v>715</v>
      </c>
      <c r="B466" s="607"/>
      <c r="C466" s="607"/>
      <c r="D466" s="607"/>
      <c r="E466" s="607"/>
      <c r="F466" s="607"/>
      <c r="G466" s="607"/>
      <c r="H466" s="607"/>
      <c r="I466" s="607"/>
      <c r="J466" s="607"/>
      <c r="K466" s="607"/>
      <c r="L466" s="607"/>
      <c r="M466" s="607"/>
      <c r="N466" s="607"/>
      <c r="O466" s="607"/>
      <c r="P466" s="607"/>
      <c r="Q466" s="607"/>
      <c r="R466" s="607"/>
      <c r="S466" s="607"/>
      <c r="T466" s="607"/>
      <c r="U466" s="607"/>
      <c r="V466" s="607"/>
      <c r="W466" s="607"/>
      <c r="X466" s="607"/>
      <c r="Y466" s="607"/>
      <c r="Z466" s="607"/>
      <c r="AA466" s="48"/>
      <c r="AB466" s="48"/>
      <c r="AC466" s="48"/>
    </row>
    <row r="467" spans="1:68" ht="16.5" customHeight="1" x14ac:dyDescent="0.25">
      <c r="A467" s="577" t="s">
        <v>715</v>
      </c>
      <c r="B467" s="563"/>
      <c r="C467" s="563"/>
      <c r="D467" s="563"/>
      <c r="E467" s="563"/>
      <c r="F467" s="563"/>
      <c r="G467" s="563"/>
      <c r="H467" s="563"/>
      <c r="I467" s="563"/>
      <c r="J467" s="563"/>
      <c r="K467" s="563"/>
      <c r="L467" s="563"/>
      <c r="M467" s="563"/>
      <c r="N467" s="563"/>
      <c r="O467" s="563"/>
      <c r="P467" s="563"/>
      <c r="Q467" s="563"/>
      <c r="R467" s="563"/>
      <c r="S467" s="563"/>
      <c r="T467" s="563"/>
      <c r="U467" s="563"/>
      <c r="V467" s="563"/>
      <c r="W467" s="563"/>
      <c r="X467" s="563"/>
      <c r="Y467" s="563"/>
      <c r="Z467" s="563"/>
      <c r="AA467" s="544"/>
      <c r="AB467" s="544"/>
      <c r="AC467" s="544"/>
    </row>
    <row r="468" spans="1:68" ht="14.25" customHeight="1" x14ac:dyDescent="0.25">
      <c r="A468" s="562" t="s">
        <v>102</v>
      </c>
      <c r="B468" s="563"/>
      <c r="C468" s="563"/>
      <c r="D468" s="563"/>
      <c r="E468" s="563"/>
      <c r="F468" s="563"/>
      <c r="G468" s="563"/>
      <c r="H468" s="563"/>
      <c r="I468" s="563"/>
      <c r="J468" s="563"/>
      <c r="K468" s="563"/>
      <c r="L468" s="563"/>
      <c r="M468" s="563"/>
      <c r="N468" s="563"/>
      <c r="O468" s="563"/>
      <c r="P468" s="563"/>
      <c r="Q468" s="563"/>
      <c r="R468" s="563"/>
      <c r="S468" s="563"/>
      <c r="T468" s="563"/>
      <c r="U468" s="563"/>
      <c r="V468" s="563"/>
      <c r="W468" s="563"/>
      <c r="X468" s="563"/>
      <c r="Y468" s="563"/>
      <c r="Z468" s="563"/>
      <c r="AA468" s="545"/>
      <c r="AB468" s="545"/>
      <c r="AC468" s="545"/>
    </row>
    <row r="469" spans="1:68" ht="27" customHeight="1" x14ac:dyDescent="0.25">
      <c r="A469" s="54" t="s">
        <v>716</v>
      </c>
      <c r="B469" s="54" t="s">
        <v>717</v>
      </c>
      <c r="C469" s="31">
        <v>4301011763</v>
      </c>
      <c r="D469" s="560">
        <v>4640242181011</v>
      </c>
      <c r="E469" s="561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680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4"/>
      <c r="R469" s="554"/>
      <c r="S469" s="554"/>
      <c r="T469" s="555"/>
      <c r="U469" s="34"/>
      <c r="V469" s="34"/>
      <c r="W469" s="35" t="s">
        <v>68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719</v>
      </c>
      <c r="B470" s="54" t="s">
        <v>720</v>
      </c>
      <c r="C470" s="31">
        <v>4301011585</v>
      </c>
      <c r="D470" s="560">
        <v>4640242180441</v>
      </c>
      <c r="E470" s="561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11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4"/>
      <c r="R470" s="554"/>
      <c r="S470" s="554"/>
      <c r="T470" s="555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722</v>
      </c>
      <c r="B471" s="54" t="s">
        <v>723</v>
      </c>
      <c r="C471" s="31">
        <v>4301011584</v>
      </c>
      <c r="D471" s="560">
        <v>4640242180564</v>
      </c>
      <c r="E471" s="561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35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4"/>
      <c r="R471" s="554"/>
      <c r="S471" s="554"/>
      <c r="T471" s="555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725</v>
      </c>
      <c r="B472" s="54" t="s">
        <v>726</v>
      </c>
      <c r="C472" s="31">
        <v>4301011764</v>
      </c>
      <c r="D472" s="560">
        <v>4640242181189</v>
      </c>
      <c r="E472" s="561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6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4"/>
      <c r="R472" s="554"/>
      <c r="S472" s="554"/>
      <c r="T472" s="555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75"/>
      <c r="B473" s="563"/>
      <c r="C473" s="563"/>
      <c r="D473" s="563"/>
      <c r="E473" s="563"/>
      <c r="F473" s="563"/>
      <c r="G473" s="563"/>
      <c r="H473" s="563"/>
      <c r="I473" s="563"/>
      <c r="J473" s="563"/>
      <c r="K473" s="563"/>
      <c r="L473" s="563"/>
      <c r="M473" s="563"/>
      <c r="N473" s="563"/>
      <c r="O473" s="576"/>
      <c r="P473" s="566" t="s">
        <v>70</v>
      </c>
      <c r="Q473" s="567"/>
      <c r="R473" s="567"/>
      <c r="S473" s="567"/>
      <c r="T473" s="567"/>
      <c r="U473" s="567"/>
      <c r="V473" s="568"/>
      <c r="W473" s="37" t="s">
        <v>71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x14ac:dyDescent="0.2">
      <c r="A474" s="563"/>
      <c r="B474" s="563"/>
      <c r="C474" s="563"/>
      <c r="D474" s="563"/>
      <c r="E474" s="563"/>
      <c r="F474" s="563"/>
      <c r="G474" s="563"/>
      <c r="H474" s="563"/>
      <c r="I474" s="563"/>
      <c r="J474" s="563"/>
      <c r="K474" s="563"/>
      <c r="L474" s="563"/>
      <c r="M474" s="563"/>
      <c r="N474" s="563"/>
      <c r="O474" s="576"/>
      <c r="P474" s="566" t="s">
        <v>70</v>
      </c>
      <c r="Q474" s="567"/>
      <c r="R474" s="567"/>
      <c r="S474" s="567"/>
      <c r="T474" s="567"/>
      <c r="U474" s="567"/>
      <c r="V474" s="568"/>
      <c r="W474" s="37" t="s">
        <v>68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customHeight="1" x14ac:dyDescent="0.25">
      <c r="A475" s="562" t="s">
        <v>134</v>
      </c>
      <c r="B475" s="563"/>
      <c r="C475" s="563"/>
      <c r="D475" s="563"/>
      <c r="E475" s="563"/>
      <c r="F475" s="563"/>
      <c r="G475" s="563"/>
      <c r="H475" s="563"/>
      <c r="I475" s="563"/>
      <c r="J475" s="563"/>
      <c r="K475" s="563"/>
      <c r="L475" s="563"/>
      <c r="M475" s="563"/>
      <c r="N475" s="563"/>
      <c r="O475" s="563"/>
      <c r="P475" s="563"/>
      <c r="Q475" s="563"/>
      <c r="R475" s="563"/>
      <c r="S475" s="563"/>
      <c r="T475" s="563"/>
      <c r="U475" s="563"/>
      <c r="V475" s="563"/>
      <c r="W475" s="563"/>
      <c r="X475" s="563"/>
      <c r="Y475" s="563"/>
      <c r="Z475" s="563"/>
      <c r="AA475" s="545"/>
      <c r="AB475" s="545"/>
      <c r="AC475" s="545"/>
    </row>
    <row r="476" spans="1:68" ht="27" customHeight="1" x14ac:dyDescent="0.25">
      <c r="A476" s="54" t="s">
        <v>727</v>
      </c>
      <c r="B476" s="54" t="s">
        <v>728</v>
      </c>
      <c r="C476" s="31">
        <v>4301020400</v>
      </c>
      <c r="D476" s="560">
        <v>4640242180519</v>
      </c>
      <c r="E476" s="561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2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4"/>
      <c r="R476" s="554"/>
      <c r="S476" s="554"/>
      <c r="T476" s="555"/>
      <c r="U476" s="34"/>
      <c r="V476" s="34"/>
      <c r="W476" s="35" t="s">
        <v>68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730</v>
      </c>
      <c r="B477" s="54" t="s">
        <v>731</v>
      </c>
      <c r="C477" s="31">
        <v>4301020260</v>
      </c>
      <c r="D477" s="560">
        <v>4640242180526</v>
      </c>
      <c r="E477" s="561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42" t="s">
        <v>732</v>
      </c>
      <c r="Q477" s="554"/>
      <c r="R477" s="554"/>
      <c r="S477" s="554"/>
      <c r="T477" s="555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734</v>
      </c>
      <c r="B478" s="54" t="s">
        <v>735</v>
      </c>
      <c r="C478" s="31">
        <v>4301020295</v>
      </c>
      <c r="D478" s="560">
        <v>4640242181363</v>
      </c>
      <c r="E478" s="561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1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4"/>
      <c r="R478" s="554"/>
      <c r="S478" s="554"/>
      <c r="T478" s="555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75"/>
      <c r="B479" s="563"/>
      <c r="C479" s="563"/>
      <c r="D479" s="563"/>
      <c r="E479" s="563"/>
      <c r="F479" s="563"/>
      <c r="G479" s="563"/>
      <c r="H479" s="563"/>
      <c r="I479" s="563"/>
      <c r="J479" s="563"/>
      <c r="K479" s="563"/>
      <c r="L479" s="563"/>
      <c r="M479" s="563"/>
      <c r="N479" s="563"/>
      <c r="O479" s="576"/>
      <c r="P479" s="566" t="s">
        <v>70</v>
      </c>
      <c r="Q479" s="567"/>
      <c r="R479" s="567"/>
      <c r="S479" s="567"/>
      <c r="T479" s="567"/>
      <c r="U479" s="567"/>
      <c r="V479" s="568"/>
      <c r="W479" s="37" t="s">
        <v>71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x14ac:dyDescent="0.2">
      <c r="A480" s="563"/>
      <c r="B480" s="563"/>
      <c r="C480" s="563"/>
      <c r="D480" s="563"/>
      <c r="E480" s="563"/>
      <c r="F480" s="563"/>
      <c r="G480" s="563"/>
      <c r="H480" s="563"/>
      <c r="I480" s="563"/>
      <c r="J480" s="563"/>
      <c r="K480" s="563"/>
      <c r="L480" s="563"/>
      <c r="M480" s="563"/>
      <c r="N480" s="563"/>
      <c r="O480" s="576"/>
      <c r="P480" s="566" t="s">
        <v>70</v>
      </c>
      <c r="Q480" s="567"/>
      <c r="R480" s="567"/>
      <c r="S480" s="567"/>
      <c r="T480" s="567"/>
      <c r="U480" s="567"/>
      <c r="V480" s="568"/>
      <c r="W480" s="37" t="s">
        <v>68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customHeight="1" x14ac:dyDescent="0.25">
      <c r="A481" s="562" t="s">
        <v>63</v>
      </c>
      <c r="B481" s="563"/>
      <c r="C481" s="563"/>
      <c r="D481" s="563"/>
      <c r="E481" s="563"/>
      <c r="F481" s="563"/>
      <c r="G481" s="563"/>
      <c r="H481" s="563"/>
      <c r="I481" s="563"/>
      <c r="J481" s="563"/>
      <c r="K481" s="563"/>
      <c r="L481" s="563"/>
      <c r="M481" s="563"/>
      <c r="N481" s="563"/>
      <c r="O481" s="563"/>
      <c r="P481" s="563"/>
      <c r="Q481" s="563"/>
      <c r="R481" s="563"/>
      <c r="S481" s="563"/>
      <c r="T481" s="563"/>
      <c r="U481" s="563"/>
      <c r="V481" s="563"/>
      <c r="W481" s="563"/>
      <c r="X481" s="563"/>
      <c r="Y481" s="563"/>
      <c r="Z481" s="563"/>
      <c r="AA481" s="545"/>
      <c r="AB481" s="545"/>
      <c r="AC481" s="545"/>
    </row>
    <row r="482" spans="1:68" ht="27" customHeight="1" x14ac:dyDescent="0.25">
      <c r="A482" s="54" t="s">
        <v>737</v>
      </c>
      <c r="B482" s="54" t="s">
        <v>738</v>
      </c>
      <c r="C482" s="31">
        <v>4301031280</v>
      </c>
      <c r="D482" s="560">
        <v>4640242180816</v>
      </c>
      <c r="E482" s="561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3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4"/>
      <c r="R482" s="554"/>
      <c r="S482" s="554"/>
      <c r="T482" s="555"/>
      <c r="U482" s="34"/>
      <c r="V482" s="34"/>
      <c r="W482" s="35" t="s">
        <v>68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740</v>
      </c>
      <c r="B483" s="54" t="s">
        <v>741</v>
      </c>
      <c r="C483" s="31">
        <v>4301031244</v>
      </c>
      <c r="D483" s="560">
        <v>4640242180595</v>
      </c>
      <c r="E483" s="561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0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4"/>
      <c r="R483" s="554"/>
      <c r="S483" s="554"/>
      <c r="T483" s="555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75"/>
      <c r="B484" s="563"/>
      <c r="C484" s="563"/>
      <c r="D484" s="563"/>
      <c r="E484" s="563"/>
      <c r="F484" s="563"/>
      <c r="G484" s="563"/>
      <c r="H484" s="563"/>
      <c r="I484" s="563"/>
      <c r="J484" s="563"/>
      <c r="K484" s="563"/>
      <c r="L484" s="563"/>
      <c r="M484" s="563"/>
      <c r="N484" s="563"/>
      <c r="O484" s="576"/>
      <c r="P484" s="566" t="s">
        <v>70</v>
      </c>
      <c r="Q484" s="567"/>
      <c r="R484" s="567"/>
      <c r="S484" s="567"/>
      <c r="T484" s="567"/>
      <c r="U484" s="567"/>
      <c r="V484" s="568"/>
      <c r="W484" s="37" t="s">
        <v>71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x14ac:dyDescent="0.2">
      <c r="A485" s="563"/>
      <c r="B485" s="563"/>
      <c r="C485" s="563"/>
      <c r="D485" s="563"/>
      <c r="E485" s="563"/>
      <c r="F485" s="563"/>
      <c r="G485" s="563"/>
      <c r="H485" s="563"/>
      <c r="I485" s="563"/>
      <c r="J485" s="563"/>
      <c r="K485" s="563"/>
      <c r="L485" s="563"/>
      <c r="M485" s="563"/>
      <c r="N485" s="563"/>
      <c r="O485" s="576"/>
      <c r="P485" s="566" t="s">
        <v>70</v>
      </c>
      <c r="Q485" s="567"/>
      <c r="R485" s="567"/>
      <c r="S485" s="567"/>
      <c r="T485" s="567"/>
      <c r="U485" s="567"/>
      <c r="V485" s="568"/>
      <c r="W485" s="37" t="s">
        <v>68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customHeight="1" x14ac:dyDescent="0.25">
      <c r="A486" s="562" t="s">
        <v>72</v>
      </c>
      <c r="B486" s="563"/>
      <c r="C486" s="563"/>
      <c r="D486" s="563"/>
      <c r="E486" s="563"/>
      <c r="F486" s="563"/>
      <c r="G486" s="563"/>
      <c r="H486" s="563"/>
      <c r="I486" s="563"/>
      <c r="J486" s="563"/>
      <c r="K486" s="563"/>
      <c r="L486" s="563"/>
      <c r="M486" s="563"/>
      <c r="N486" s="563"/>
      <c r="O486" s="563"/>
      <c r="P486" s="563"/>
      <c r="Q486" s="563"/>
      <c r="R486" s="563"/>
      <c r="S486" s="563"/>
      <c r="T486" s="563"/>
      <c r="U486" s="563"/>
      <c r="V486" s="563"/>
      <c r="W486" s="563"/>
      <c r="X486" s="563"/>
      <c r="Y486" s="563"/>
      <c r="Z486" s="563"/>
      <c r="AA486" s="545"/>
      <c r="AB486" s="545"/>
      <c r="AC486" s="545"/>
    </row>
    <row r="487" spans="1:68" ht="27" customHeight="1" x14ac:dyDescent="0.25">
      <c r="A487" s="54" t="s">
        <v>743</v>
      </c>
      <c r="B487" s="54" t="s">
        <v>744</v>
      </c>
      <c r="C487" s="31">
        <v>4301052046</v>
      </c>
      <c r="D487" s="560">
        <v>4640242180533</v>
      </c>
      <c r="E487" s="561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6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4"/>
      <c r="R487" s="554"/>
      <c r="S487" s="554"/>
      <c r="T487" s="555"/>
      <c r="U487" s="34"/>
      <c r="V487" s="34"/>
      <c r="W487" s="35" t="s">
        <v>68</v>
      </c>
      <c r="X487" s="549">
        <v>0</v>
      </c>
      <c r="Y487" s="55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746</v>
      </c>
      <c r="B488" s="54" t="s">
        <v>747</v>
      </c>
      <c r="C488" s="31">
        <v>4301051920</v>
      </c>
      <c r="D488" s="560">
        <v>4640242181233</v>
      </c>
      <c r="E488" s="561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75</v>
      </c>
      <c r="L488" s="32"/>
      <c r="M488" s="33" t="s">
        <v>92</v>
      </c>
      <c r="N488" s="33"/>
      <c r="O488" s="32">
        <v>45</v>
      </c>
      <c r="P488" s="797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54"/>
      <c r="R488" s="554"/>
      <c r="S488" s="554"/>
      <c r="T488" s="555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745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75"/>
      <c r="B489" s="563"/>
      <c r="C489" s="563"/>
      <c r="D489" s="563"/>
      <c r="E489" s="563"/>
      <c r="F489" s="563"/>
      <c r="G489" s="563"/>
      <c r="H489" s="563"/>
      <c r="I489" s="563"/>
      <c r="J489" s="563"/>
      <c r="K489" s="563"/>
      <c r="L489" s="563"/>
      <c r="M489" s="563"/>
      <c r="N489" s="563"/>
      <c r="O489" s="576"/>
      <c r="P489" s="566" t="s">
        <v>70</v>
      </c>
      <c r="Q489" s="567"/>
      <c r="R489" s="567"/>
      <c r="S489" s="567"/>
      <c r="T489" s="567"/>
      <c r="U489" s="567"/>
      <c r="V489" s="568"/>
      <c r="W489" s="37" t="s">
        <v>71</v>
      </c>
      <c r="X489" s="551">
        <f>IFERROR(X487/H487,"0")+IFERROR(X488/H488,"0")</f>
        <v>0</v>
      </c>
      <c r="Y489" s="551">
        <f>IFERROR(Y487/H487,"0")+IFERROR(Y488/H488,"0")</f>
        <v>0</v>
      </c>
      <c r="Z489" s="551">
        <f>IFERROR(IF(Z487="",0,Z487),"0")+IFERROR(IF(Z488="",0,Z488),"0")</f>
        <v>0</v>
      </c>
      <c r="AA489" s="552"/>
      <c r="AB489" s="552"/>
      <c r="AC489" s="552"/>
    </row>
    <row r="490" spans="1:68" x14ac:dyDescent="0.2">
      <c r="A490" s="563"/>
      <c r="B490" s="563"/>
      <c r="C490" s="563"/>
      <c r="D490" s="563"/>
      <c r="E490" s="563"/>
      <c r="F490" s="563"/>
      <c r="G490" s="563"/>
      <c r="H490" s="563"/>
      <c r="I490" s="563"/>
      <c r="J490" s="563"/>
      <c r="K490" s="563"/>
      <c r="L490" s="563"/>
      <c r="M490" s="563"/>
      <c r="N490" s="563"/>
      <c r="O490" s="576"/>
      <c r="P490" s="566" t="s">
        <v>70</v>
      </c>
      <c r="Q490" s="567"/>
      <c r="R490" s="567"/>
      <c r="S490" s="567"/>
      <c r="T490" s="567"/>
      <c r="U490" s="567"/>
      <c r="V490" s="568"/>
      <c r="W490" s="37" t="s">
        <v>68</v>
      </c>
      <c r="X490" s="551">
        <f>IFERROR(SUM(X487:X488),"0")</f>
        <v>0</v>
      </c>
      <c r="Y490" s="551">
        <f>IFERROR(SUM(Y487:Y488),"0")</f>
        <v>0</v>
      </c>
      <c r="Z490" s="37"/>
      <c r="AA490" s="552"/>
      <c r="AB490" s="552"/>
      <c r="AC490" s="552"/>
    </row>
    <row r="491" spans="1:68" ht="14.25" customHeight="1" x14ac:dyDescent="0.25">
      <c r="A491" s="562" t="s">
        <v>169</v>
      </c>
      <c r="B491" s="563"/>
      <c r="C491" s="563"/>
      <c r="D491" s="563"/>
      <c r="E491" s="563"/>
      <c r="F491" s="563"/>
      <c r="G491" s="563"/>
      <c r="H491" s="563"/>
      <c r="I491" s="563"/>
      <c r="J491" s="563"/>
      <c r="K491" s="563"/>
      <c r="L491" s="563"/>
      <c r="M491" s="563"/>
      <c r="N491" s="563"/>
      <c r="O491" s="563"/>
      <c r="P491" s="563"/>
      <c r="Q491" s="563"/>
      <c r="R491" s="563"/>
      <c r="S491" s="563"/>
      <c r="T491" s="563"/>
      <c r="U491" s="563"/>
      <c r="V491" s="563"/>
      <c r="W491" s="563"/>
      <c r="X491" s="563"/>
      <c r="Y491" s="563"/>
      <c r="Z491" s="563"/>
      <c r="AA491" s="545"/>
      <c r="AB491" s="545"/>
      <c r="AC491" s="545"/>
    </row>
    <row r="492" spans="1:68" ht="27" customHeight="1" x14ac:dyDescent="0.25">
      <c r="A492" s="54" t="s">
        <v>748</v>
      </c>
      <c r="B492" s="54" t="s">
        <v>749</v>
      </c>
      <c r="C492" s="31">
        <v>4301060491</v>
      </c>
      <c r="D492" s="560">
        <v>4640242180120</v>
      </c>
      <c r="E492" s="561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54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54"/>
      <c r="R492" s="554"/>
      <c r="S492" s="554"/>
      <c r="T492" s="555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750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751</v>
      </c>
      <c r="B493" s="54" t="s">
        <v>752</v>
      </c>
      <c r="C493" s="31">
        <v>4301060493</v>
      </c>
      <c r="D493" s="560">
        <v>4640242180137</v>
      </c>
      <c r="E493" s="561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68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54"/>
      <c r="R493" s="554"/>
      <c r="S493" s="554"/>
      <c r="T493" s="555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753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75"/>
      <c r="B494" s="563"/>
      <c r="C494" s="563"/>
      <c r="D494" s="563"/>
      <c r="E494" s="563"/>
      <c r="F494" s="563"/>
      <c r="G494" s="563"/>
      <c r="H494" s="563"/>
      <c r="I494" s="563"/>
      <c r="J494" s="563"/>
      <c r="K494" s="563"/>
      <c r="L494" s="563"/>
      <c r="M494" s="563"/>
      <c r="N494" s="563"/>
      <c r="O494" s="576"/>
      <c r="P494" s="566" t="s">
        <v>70</v>
      </c>
      <c r="Q494" s="567"/>
      <c r="R494" s="567"/>
      <c r="S494" s="567"/>
      <c r="T494" s="567"/>
      <c r="U494" s="567"/>
      <c r="V494" s="568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x14ac:dyDescent="0.2">
      <c r="A495" s="563"/>
      <c r="B495" s="563"/>
      <c r="C495" s="563"/>
      <c r="D495" s="563"/>
      <c r="E495" s="563"/>
      <c r="F495" s="563"/>
      <c r="G495" s="563"/>
      <c r="H495" s="563"/>
      <c r="I495" s="563"/>
      <c r="J495" s="563"/>
      <c r="K495" s="563"/>
      <c r="L495" s="563"/>
      <c r="M495" s="563"/>
      <c r="N495" s="563"/>
      <c r="O495" s="576"/>
      <c r="P495" s="566" t="s">
        <v>70</v>
      </c>
      <c r="Q495" s="567"/>
      <c r="R495" s="567"/>
      <c r="S495" s="567"/>
      <c r="T495" s="567"/>
      <c r="U495" s="567"/>
      <c r="V495" s="568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customHeight="1" x14ac:dyDescent="0.25">
      <c r="A496" s="577" t="s">
        <v>754</v>
      </c>
      <c r="B496" s="563"/>
      <c r="C496" s="563"/>
      <c r="D496" s="563"/>
      <c r="E496" s="563"/>
      <c r="F496" s="563"/>
      <c r="G496" s="563"/>
      <c r="H496" s="563"/>
      <c r="I496" s="563"/>
      <c r="J496" s="563"/>
      <c r="K496" s="563"/>
      <c r="L496" s="563"/>
      <c r="M496" s="563"/>
      <c r="N496" s="563"/>
      <c r="O496" s="563"/>
      <c r="P496" s="563"/>
      <c r="Q496" s="563"/>
      <c r="R496" s="563"/>
      <c r="S496" s="563"/>
      <c r="T496" s="563"/>
      <c r="U496" s="563"/>
      <c r="V496" s="563"/>
      <c r="W496" s="563"/>
      <c r="X496" s="563"/>
      <c r="Y496" s="563"/>
      <c r="Z496" s="563"/>
      <c r="AA496" s="544"/>
      <c r="AB496" s="544"/>
      <c r="AC496" s="544"/>
    </row>
    <row r="497" spans="1:68" ht="14.25" customHeight="1" x14ac:dyDescent="0.25">
      <c r="A497" s="562" t="s">
        <v>134</v>
      </c>
      <c r="B497" s="563"/>
      <c r="C497" s="563"/>
      <c r="D497" s="563"/>
      <c r="E497" s="563"/>
      <c r="F497" s="563"/>
      <c r="G497" s="563"/>
      <c r="H497" s="563"/>
      <c r="I497" s="563"/>
      <c r="J497" s="563"/>
      <c r="K497" s="563"/>
      <c r="L497" s="563"/>
      <c r="M497" s="563"/>
      <c r="N497" s="563"/>
      <c r="O497" s="563"/>
      <c r="P497" s="563"/>
      <c r="Q497" s="563"/>
      <c r="R497" s="563"/>
      <c r="S497" s="563"/>
      <c r="T497" s="563"/>
      <c r="U497" s="563"/>
      <c r="V497" s="563"/>
      <c r="W497" s="563"/>
      <c r="X497" s="563"/>
      <c r="Y497" s="563"/>
      <c r="Z497" s="563"/>
      <c r="AA497" s="545"/>
      <c r="AB497" s="545"/>
      <c r="AC497" s="545"/>
    </row>
    <row r="498" spans="1:68" ht="27" customHeight="1" x14ac:dyDescent="0.25">
      <c r="A498" s="54" t="s">
        <v>755</v>
      </c>
      <c r="B498" s="54" t="s">
        <v>756</v>
      </c>
      <c r="C498" s="31">
        <v>4301020314</v>
      </c>
      <c r="D498" s="560">
        <v>4640242180090</v>
      </c>
      <c r="E498" s="561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662" t="s">
        <v>757</v>
      </c>
      <c r="Q498" s="554"/>
      <c r="R498" s="554"/>
      <c r="S498" s="554"/>
      <c r="T498" s="555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758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75"/>
      <c r="B499" s="563"/>
      <c r="C499" s="563"/>
      <c r="D499" s="563"/>
      <c r="E499" s="563"/>
      <c r="F499" s="563"/>
      <c r="G499" s="563"/>
      <c r="H499" s="563"/>
      <c r="I499" s="563"/>
      <c r="J499" s="563"/>
      <c r="K499" s="563"/>
      <c r="L499" s="563"/>
      <c r="M499" s="563"/>
      <c r="N499" s="563"/>
      <c r="O499" s="576"/>
      <c r="P499" s="566" t="s">
        <v>70</v>
      </c>
      <c r="Q499" s="567"/>
      <c r="R499" s="567"/>
      <c r="S499" s="567"/>
      <c r="T499" s="567"/>
      <c r="U499" s="567"/>
      <c r="V499" s="568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x14ac:dyDescent="0.2">
      <c r="A500" s="563"/>
      <c r="B500" s="563"/>
      <c r="C500" s="563"/>
      <c r="D500" s="563"/>
      <c r="E500" s="563"/>
      <c r="F500" s="563"/>
      <c r="G500" s="563"/>
      <c r="H500" s="563"/>
      <c r="I500" s="563"/>
      <c r="J500" s="563"/>
      <c r="K500" s="563"/>
      <c r="L500" s="563"/>
      <c r="M500" s="563"/>
      <c r="N500" s="563"/>
      <c r="O500" s="576"/>
      <c r="P500" s="566" t="s">
        <v>70</v>
      </c>
      <c r="Q500" s="567"/>
      <c r="R500" s="567"/>
      <c r="S500" s="567"/>
      <c r="T500" s="567"/>
      <c r="U500" s="567"/>
      <c r="V500" s="568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2"/>
      <c r="B501" s="563"/>
      <c r="C501" s="563"/>
      <c r="D501" s="563"/>
      <c r="E501" s="563"/>
      <c r="F501" s="563"/>
      <c r="G501" s="563"/>
      <c r="H501" s="563"/>
      <c r="I501" s="563"/>
      <c r="J501" s="563"/>
      <c r="K501" s="563"/>
      <c r="L501" s="563"/>
      <c r="M501" s="563"/>
      <c r="N501" s="563"/>
      <c r="O501" s="711"/>
      <c r="P501" s="592" t="s">
        <v>759</v>
      </c>
      <c r="Q501" s="593"/>
      <c r="R501" s="593"/>
      <c r="S501" s="593"/>
      <c r="T501" s="593"/>
      <c r="U501" s="593"/>
      <c r="V501" s="594"/>
      <c r="W501" s="37" t="s">
        <v>68</v>
      </c>
      <c r="X501" s="551">
        <f>IFERROR(X24+X33+X37+X45+X49+X59+X66+X72+X81+X86+X93+X101+X109+X115+X122+X127+X133+X138+X143+X148+X154+X160+X172+X178+X182+X188+X193+X204+X216+X221+X232+X236+X240+X247+X256+X264+X271+X276+X280+X285+X294+X304+X312+X318+X325+X331+X338+X350+X355+X360+X364+X371+X375+X380+X384+X399+X404+X409+X416+X421+X426+X444+X450+X459+X465+X474+X480+X485+X490+X495+X500,"0")</f>
        <v>225</v>
      </c>
      <c r="Y501" s="551">
        <f>IFERROR(Y24+Y33+Y37+Y45+Y49+Y59+Y66+Y72+Y81+Y86+Y93+Y101+Y109+Y115+Y122+Y127+Y133+Y138+Y143+Y148+Y154+Y160+Y172+Y178+Y182+Y188+Y193+Y204+Y216+Y221+Y232+Y236+Y240+Y247+Y256+Y264+Y271+Y276+Y280+Y285+Y294+Y304+Y312+Y318+Y325+Y331+Y338+Y350+Y355+Y360+Y364+Y371+Y375+Y380+Y384+Y399+Y404+Y409+Y416+Y421+Y426+Y444+Y450+Y459+Y465+Y474+Y480+Y485+Y490+Y495+Y500,"0")</f>
        <v>239.28</v>
      </c>
      <c r="Z501" s="37"/>
      <c r="AA501" s="552"/>
      <c r="AB501" s="552"/>
      <c r="AC501" s="552"/>
    </row>
    <row r="502" spans="1:68" x14ac:dyDescent="0.2">
      <c r="A502" s="563"/>
      <c r="B502" s="563"/>
      <c r="C502" s="563"/>
      <c r="D502" s="563"/>
      <c r="E502" s="563"/>
      <c r="F502" s="563"/>
      <c r="G502" s="563"/>
      <c r="H502" s="563"/>
      <c r="I502" s="563"/>
      <c r="J502" s="563"/>
      <c r="K502" s="563"/>
      <c r="L502" s="563"/>
      <c r="M502" s="563"/>
      <c r="N502" s="563"/>
      <c r="O502" s="711"/>
      <c r="P502" s="592" t="s">
        <v>760</v>
      </c>
      <c r="Q502" s="593"/>
      <c r="R502" s="593"/>
      <c r="S502" s="593"/>
      <c r="T502" s="593"/>
      <c r="U502" s="593"/>
      <c r="V502" s="594"/>
      <c r="W502" s="37" t="s">
        <v>68</v>
      </c>
      <c r="X502" s="551">
        <f>IFERROR(SUM(BM22:BM498),"0")</f>
        <v>234.2992592592592</v>
      </c>
      <c r="Y502" s="551">
        <f>IFERROR(SUM(BN22:BN498),"0")</f>
        <v>249.55199999999999</v>
      </c>
      <c r="Z502" s="37"/>
      <c r="AA502" s="552"/>
      <c r="AB502" s="552"/>
      <c r="AC502" s="552"/>
    </row>
    <row r="503" spans="1:68" x14ac:dyDescent="0.2">
      <c r="A503" s="563"/>
      <c r="B503" s="563"/>
      <c r="C503" s="563"/>
      <c r="D503" s="563"/>
      <c r="E503" s="563"/>
      <c r="F503" s="563"/>
      <c r="G503" s="563"/>
      <c r="H503" s="563"/>
      <c r="I503" s="563"/>
      <c r="J503" s="563"/>
      <c r="K503" s="563"/>
      <c r="L503" s="563"/>
      <c r="M503" s="563"/>
      <c r="N503" s="563"/>
      <c r="O503" s="711"/>
      <c r="P503" s="592" t="s">
        <v>761</v>
      </c>
      <c r="Q503" s="593"/>
      <c r="R503" s="593"/>
      <c r="S503" s="593"/>
      <c r="T503" s="593"/>
      <c r="U503" s="593"/>
      <c r="V503" s="594"/>
      <c r="W503" s="37" t="s">
        <v>762</v>
      </c>
      <c r="X503" s="38">
        <f>ROUNDUP(SUM(BO22:BO498),0)</f>
        <v>1</v>
      </c>
      <c r="Y503" s="38">
        <f>ROUNDUP(SUM(BP22:BP498),0)</f>
        <v>1</v>
      </c>
      <c r="Z503" s="37"/>
      <c r="AA503" s="552"/>
      <c r="AB503" s="552"/>
      <c r="AC503" s="552"/>
    </row>
    <row r="504" spans="1:68" x14ac:dyDescent="0.2">
      <c r="A504" s="563"/>
      <c r="B504" s="563"/>
      <c r="C504" s="563"/>
      <c r="D504" s="563"/>
      <c r="E504" s="563"/>
      <c r="F504" s="563"/>
      <c r="G504" s="563"/>
      <c r="H504" s="563"/>
      <c r="I504" s="563"/>
      <c r="J504" s="563"/>
      <c r="K504" s="563"/>
      <c r="L504" s="563"/>
      <c r="M504" s="563"/>
      <c r="N504" s="563"/>
      <c r="O504" s="711"/>
      <c r="P504" s="592" t="s">
        <v>763</v>
      </c>
      <c r="Q504" s="593"/>
      <c r="R504" s="593"/>
      <c r="S504" s="593"/>
      <c r="T504" s="593"/>
      <c r="U504" s="593"/>
      <c r="V504" s="594"/>
      <c r="W504" s="37" t="s">
        <v>68</v>
      </c>
      <c r="X504" s="551">
        <f>GrossWeightTotal+PalletQtyTotal*25</f>
        <v>259.2992592592592</v>
      </c>
      <c r="Y504" s="551">
        <f>GrossWeightTotalR+PalletQtyTotalR*25</f>
        <v>274.55200000000002</v>
      </c>
      <c r="Z504" s="37"/>
      <c r="AA504" s="552"/>
      <c r="AB504" s="552"/>
      <c r="AC504" s="552"/>
    </row>
    <row r="505" spans="1:68" x14ac:dyDescent="0.2">
      <c r="A505" s="563"/>
      <c r="B505" s="563"/>
      <c r="C505" s="563"/>
      <c r="D505" s="563"/>
      <c r="E505" s="563"/>
      <c r="F505" s="563"/>
      <c r="G505" s="563"/>
      <c r="H505" s="563"/>
      <c r="I505" s="563"/>
      <c r="J505" s="563"/>
      <c r="K505" s="563"/>
      <c r="L505" s="563"/>
      <c r="M505" s="563"/>
      <c r="N505" s="563"/>
      <c r="O505" s="711"/>
      <c r="P505" s="592" t="s">
        <v>764</v>
      </c>
      <c r="Q505" s="593"/>
      <c r="R505" s="593"/>
      <c r="S505" s="593"/>
      <c r="T505" s="593"/>
      <c r="U505" s="593"/>
      <c r="V505" s="594"/>
      <c r="W505" s="37" t="s">
        <v>762</v>
      </c>
      <c r="X505" s="551">
        <f>IFERROR(X23+X32+X36+X44+X48+X58+X65+X71+X80+X85+X92+X100+X108+X114+X121+X126+X132+X137+X142+X147+X153+X159+X171+X177+X181+X187+X192+X203+X215+X220+X231+X235+X239+X246+X255+X263+X270+X275+X279+X284+X293+X303+X311+X317+X324+X330+X337+X349+X354+X359+X363+X370+X374+X379+X383+X398+X403+X408+X415+X420+X425+X443+X449+X458+X464+X473+X479+X484+X489+X494+X499,"0")</f>
        <v>21.308641975308642</v>
      </c>
      <c r="Y505" s="551">
        <f>IFERROR(Y23+Y32+Y36+Y44+Y48+Y58+Y65+Y71+Y80+Y85+Y92+Y100+Y108+Y114+Y121+Y126+Y132+Y137+Y142+Y147+Y153+Y159+Y171+Y177+Y181+Y187+Y192+Y203+Y215+Y220+Y231+Y235+Y239+Y246+Y255+Y263+Y270+Y275+Y279+Y284+Y293+Y303+Y311+Y317+Y324+Y330+Y337+Y349+Y354+Y359+Y363+Y370+Y374+Y379+Y383+Y398+Y403+Y408+Y415+Y420+Y425+Y443+Y449+Y458+Y464+Y473+Y479+Y484+Y489+Y494+Y499,"0")</f>
        <v>24</v>
      </c>
      <c r="Z505" s="37"/>
      <c r="AA505" s="552"/>
      <c r="AB505" s="552"/>
      <c r="AC505" s="552"/>
    </row>
    <row r="506" spans="1:68" ht="14.25" customHeight="1" x14ac:dyDescent="0.2">
      <c r="A506" s="563"/>
      <c r="B506" s="563"/>
      <c r="C506" s="563"/>
      <c r="D506" s="563"/>
      <c r="E506" s="563"/>
      <c r="F506" s="563"/>
      <c r="G506" s="563"/>
      <c r="H506" s="563"/>
      <c r="I506" s="563"/>
      <c r="J506" s="563"/>
      <c r="K506" s="563"/>
      <c r="L506" s="563"/>
      <c r="M506" s="563"/>
      <c r="N506" s="563"/>
      <c r="O506" s="711"/>
      <c r="P506" s="592" t="s">
        <v>765</v>
      </c>
      <c r="Q506" s="593"/>
      <c r="R506" s="593"/>
      <c r="S506" s="593"/>
      <c r="T506" s="593"/>
      <c r="U506" s="593"/>
      <c r="V506" s="594"/>
      <c r="W506" s="39" t="s">
        <v>766</v>
      </c>
      <c r="X506" s="37"/>
      <c r="Y506" s="37"/>
      <c r="Z506" s="37">
        <f>IFERROR(Z23+Z32+Z36+Z44+Z48+Z58+Z65+Z71+Z80+Z85+Z92+Z100+Z108+Z114+Z121+Z126+Z132+Z137+Z142+Z147+Z153+Z159+Z171+Z177+Z181+Z187+Z192+Z203+Z215+Z220+Z231+Z235+Z239+Z246+Z255+Z263+Z270+Z275+Z279+Z284+Z293+Z303+Z311+Z317+Z324+Z330+Z337+Z349+Z354+Z359+Z363+Z370+Z374+Z379+Z383+Z398+Z403+Z408+Z415+Z420+Z425+Z443+Z449+Z458+Z464+Z473+Z479+Z484+Z489+Z494+Z499,"0")</f>
        <v>0.40876999999999997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767</v>
      </c>
      <c r="B508" s="546" t="s">
        <v>62</v>
      </c>
      <c r="C508" s="580" t="s">
        <v>100</v>
      </c>
      <c r="D508" s="657"/>
      <c r="E508" s="657"/>
      <c r="F508" s="657"/>
      <c r="G508" s="657"/>
      <c r="H508" s="658"/>
      <c r="I508" s="580" t="s">
        <v>255</v>
      </c>
      <c r="J508" s="657"/>
      <c r="K508" s="657"/>
      <c r="L508" s="657"/>
      <c r="M508" s="657"/>
      <c r="N508" s="657"/>
      <c r="O508" s="657"/>
      <c r="P508" s="657"/>
      <c r="Q508" s="657"/>
      <c r="R508" s="657"/>
      <c r="S508" s="658"/>
      <c r="T508" s="580" t="s">
        <v>536</v>
      </c>
      <c r="U508" s="658"/>
      <c r="V508" s="580" t="s">
        <v>592</v>
      </c>
      <c r="W508" s="657"/>
      <c r="X508" s="657"/>
      <c r="Y508" s="658"/>
      <c r="Z508" s="546" t="s">
        <v>648</v>
      </c>
      <c r="AA508" s="580" t="s">
        <v>715</v>
      </c>
      <c r="AB508" s="658"/>
      <c r="AC508" s="52"/>
      <c r="AF508" s="547"/>
    </row>
    <row r="509" spans="1:68" ht="14.25" customHeight="1" thickTop="1" x14ac:dyDescent="0.2">
      <c r="A509" s="625" t="s">
        <v>768</v>
      </c>
      <c r="B509" s="580" t="s">
        <v>62</v>
      </c>
      <c r="C509" s="580" t="s">
        <v>101</v>
      </c>
      <c r="D509" s="580" t="s">
        <v>116</v>
      </c>
      <c r="E509" s="580" t="s">
        <v>176</v>
      </c>
      <c r="F509" s="580" t="s">
        <v>198</v>
      </c>
      <c r="G509" s="580" t="s">
        <v>231</v>
      </c>
      <c r="H509" s="580" t="s">
        <v>100</v>
      </c>
      <c r="I509" s="580" t="s">
        <v>256</v>
      </c>
      <c r="J509" s="580" t="s">
        <v>296</v>
      </c>
      <c r="K509" s="580" t="s">
        <v>356</v>
      </c>
      <c r="L509" s="580" t="s">
        <v>395</v>
      </c>
      <c r="M509" s="580" t="s">
        <v>411</v>
      </c>
      <c r="N509" s="547"/>
      <c r="O509" s="580" t="s">
        <v>425</v>
      </c>
      <c r="P509" s="580" t="s">
        <v>435</v>
      </c>
      <c r="Q509" s="580" t="s">
        <v>442</v>
      </c>
      <c r="R509" s="580" t="s">
        <v>447</v>
      </c>
      <c r="S509" s="580" t="s">
        <v>526</v>
      </c>
      <c r="T509" s="580" t="s">
        <v>537</v>
      </c>
      <c r="U509" s="580" t="s">
        <v>572</v>
      </c>
      <c r="V509" s="580" t="s">
        <v>593</v>
      </c>
      <c r="W509" s="580" t="s">
        <v>625</v>
      </c>
      <c r="X509" s="580" t="s">
        <v>640</v>
      </c>
      <c r="Y509" s="580" t="s">
        <v>644</v>
      </c>
      <c r="Z509" s="580" t="s">
        <v>648</v>
      </c>
      <c r="AA509" s="580" t="s">
        <v>715</v>
      </c>
      <c r="AB509" s="580" t="s">
        <v>754</v>
      </c>
      <c r="AC509" s="52"/>
      <c r="AF509" s="547"/>
    </row>
    <row r="510" spans="1:68" ht="13.5" customHeight="1" thickBot="1" x14ac:dyDescent="0.25">
      <c r="A510" s="626"/>
      <c r="B510" s="581"/>
      <c r="C510" s="581"/>
      <c r="D510" s="581"/>
      <c r="E510" s="581"/>
      <c r="F510" s="581"/>
      <c r="G510" s="581"/>
      <c r="H510" s="581"/>
      <c r="I510" s="581"/>
      <c r="J510" s="581"/>
      <c r="K510" s="581"/>
      <c r="L510" s="581"/>
      <c r="M510" s="581"/>
      <c r="N510" s="547"/>
      <c r="O510" s="581"/>
      <c r="P510" s="581"/>
      <c r="Q510" s="581"/>
      <c r="R510" s="581"/>
      <c r="S510" s="581"/>
      <c r="T510" s="581"/>
      <c r="U510" s="581"/>
      <c r="V510" s="581"/>
      <c r="W510" s="581"/>
      <c r="X510" s="581"/>
      <c r="Y510" s="581"/>
      <c r="Z510" s="581"/>
      <c r="AA510" s="581"/>
      <c r="AB510" s="581"/>
      <c r="AC510" s="52"/>
      <c r="AF510" s="547"/>
    </row>
    <row r="511" spans="1:68" ht="18" customHeight="1" thickTop="1" thickBot="1" x14ac:dyDescent="0.25">
      <c r="A511" s="40" t="s">
        <v>769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0</v>
      </c>
      <c r="D511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1" s="46">
        <f>IFERROR(Y89*1,"0")+IFERROR(Y90*1,"0")+IFERROR(Y91*1,"0")+IFERROR(Y95*1,"0")+IFERROR(Y96*1,"0")+IFERROR(Y97*1,"0")+IFERROR(Y98*1,"0")+IFERROR(Y99*1,"0")</f>
        <v>8.1</v>
      </c>
      <c r="F511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8.1</v>
      </c>
      <c r="G511" s="46">
        <f>IFERROR(Y130*1,"0")+IFERROR(Y131*1,"0")+IFERROR(Y135*1,"0")+IFERROR(Y136*1,"0")+IFERROR(Y140*1,"0")+IFERROR(Y141*1,"0")</f>
        <v>0</v>
      </c>
      <c r="H511" s="46">
        <f>IFERROR(Y146*1,"0")+IFERROR(Y150*1,"0")+IFERROR(Y151*1,"0")+IFERROR(Y152*1,"0")</f>
        <v>0</v>
      </c>
      <c r="I511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1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1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0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0</v>
      </c>
      <c r="S511" s="46">
        <f>IFERROR(Y334*1,"0")+IFERROR(Y335*1,"0")+IFERROR(Y336*1,"0")</f>
        <v>0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165</v>
      </c>
      <c r="U511" s="46">
        <f>IFERROR(Y367*1,"0")+IFERROR(Y368*1,"0")+IFERROR(Y369*1,"0")+IFERROR(Y373*1,"0")+IFERROR(Y377*1,"0")+IFERROR(Y378*1,"0")+IFERROR(Y382*1,"0")</f>
        <v>0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1" s="46">
        <f>IFERROR(Y407*1,"0")+IFERROR(Y411*1,"0")+IFERROR(Y412*1,"0")+IFERROR(Y413*1,"0")+IFERROR(Y414*1,"0")</f>
        <v>0</v>
      </c>
      <c r="X511" s="46">
        <f>IFERROR(Y419*1,"0")</f>
        <v>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58.080000000000005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0</v>
      </c>
      <c r="AB511" s="46">
        <f>IFERROR(Y498*1,"0")</f>
        <v>0</v>
      </c>
      <c r="AC511" s="52"/>
      <c r="AF511" s="547"/>
    </row>
  </sheetData>
  <sheetProtection algorithmName="SHA-512" hashValue="Cgg4ac8NkI/Jv64R9IKp2A6iFzqc3EX5g6MzkoMVVE8MsshV1idTqI3tU8+m2Y1kNrodEBRW00cFDIbkuIfjKw==" saltValue="NeYVUYw9cC7dOxr7/mcTj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4">
    <mergeCell ref="A8:C8"/>
    <mergeCell ref="P124:T124"/>
    <mergeCell ref="D268:E268"/>
    <mergeCell ref="P151:T151"/>
    <mergeCell ref="A137:O138"/>
    <mergeCell ref="D395:E395"/>
    <mergeCell ref="P138:V138"/>
    <mergeCell ref="P374:V374"/>
    <mergeCell ref="A128:Z128"/>
    <mergeCell ref="D97:E97"/>
    <mergeCell ref="A10:C10"/>
    <mergeCell ref="A217:Z217"/>
    <mergeCell ref="P218:T218"/>
    <mergeCell ref="P311:V311"/>
    <mergeCell ref="A21:Z21"/>
    <mergeCell ref="A129:Z129"/>
    <mergeCell ref="A194:Z194"/>
    <mergeCell ref="D42:E42"/>
    <mergeCell ref="D344:E344"/>
    <mergeCell ref="D17:E18"/>
    <mergeCell ref="P373:T373"/>
    <mergeCell ref="P307:T307"/>
    <mergeCell ref="P202:T202"/>
    <mergeCell ref="D250:E250"/>
    <mergeCell ref="V12:W12"/>
    <mergeCell ref="D191:E191"/>
    <mergeCell ref="D433:E433"/>
    <mergeCell ref="D262:E262"/>
    <mergeCell ref="P368:T368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A279:O280"/>
    <mergeCell ref="P174:T174"/>
    <mergeCell ref="A339:Z339"/>
    <mergeCell ref="D95:E95"/>
    <mergeCell ref="Y17:Y18"/>
    <mergeCell ref="U17:V17"/>
    <mergeCell ref="D57:E57"/>
    <mergeCell ref="A428:Z428"/>
    <mergeCell ref="P425:V425"/>
    <mergeCell ref="X17:X18"/>
    <mergeCell ref="P216:V216"/>
    <mergeCell ref="P436:T436"/>
    <mergeCell ref="P292:T292"/>
    <mergeCell ref="P81:V81"/>
    <mergeCell ref="P379:V379"/>
    <mergeCell ref="P450:V450"/>
    <mergeCell ref="D196:E196"/>
    <mergeCell ref="A126:O127"/>
    <mergeCell ref="P23:V23"/>
    <mergeCell ref="M509:M510"/>
    <mergeCell ref="P443:V443"/>
    <mergeCell ref="O509:O510"/>
    <mergeCell ref="A333:Z333"/>
    <mergeCell ref="D54:E54"/>
    <mergeCell ref="P160:V160"/>
    <mergeCell ref="D483:E483"/>
    <mergeCell ref="P83:T83"/>
    <mergeCell ref="P501:V501"/>
    <mergeCell ref="P447:T447"/>
    <mergeCell ref="A497:Z497"/>
    <mergeCell ref="D471:E471"/>
    <mergeCell ref="A449:O450"/>
    <mergeCell ref="P434:T434"/>
    <mergeCell ref="D244:E244"/>
    <mergeCell ref="P228:T228"/>
    <mergeCell ref="D342:E342"/>
    <mergeCell ref="D336:E336"/>
    <mergeCell ref="D407:E407"/>
    <mergeCell ref="Q6:R6"/>
    <mergeCell ref="P200:T200"/>
    <mergeCell ref="P243:T243"/>
    <mergeCell ref="A51:Z51"/>
    <mergeCell ref="D170:E170"/>
    <mergeCell ref="P509:P510"/>
    <mergeCell ref="P303:V303"/>
    <mergeCell ref="P132:V132"/>
    <mergeCell ref="A58:O59"/>
    <mergeCell ref="Q5:R5"/>
    <mergeCell ref="N17:N18"/>
    <mergeCell ref="D242:E242"/>
    <mergeCell ref="P199:T199"/>
    <mergeCell ref="D120:E120"/>
    <mergeCell ref="F17:F18"/>
    <mergeCell ref="P297:T297"/>
    <mergeCell ref="D478:E478"/>
    <mergeCell ref="P435:T435"/>
    <mergeCell ref="P291:T291"/>
    <mergeCell ref="D278:E278"/>
    <mergeCell ref="D234:E234"/>
    <mergeCell ref="P288:T288"/>
    <mergeCell ref="D163:E163"/>
    <mergeCell ref="A408:O409"/>
    <mergeCell ref="A383:O384"/>
    <mergeCell ref="D107:E107"/>
    <mergeCell ref="P136:T136"/>
    <mergeCell ref="AD17:AF18"/>
    <mergeCell ref="P142:V142"/>
    <mergeCell ref="A337:O338"/>
    <mergeCell ref="E509:E510"/>
    <mergeCell ref="P403:V403"/>
    <mergeCell ref="G509:G510"/>
    <mergeCell ref="D76:E76"/>
    <mergeCell ref="F5:G5"/>
    <mergeCell ref="A25:Z25"/>
    <mergeCell ref="D455:E455"/>
    <mergeCell ref="D430:E430"/>
    <mergeCell ref="D175:E175"/>
    <mergeCell ref="P186:T186"/>
    <mergeCell ref="A36:O37"/>
    <mergeCell ref="P253:T253"/>
    <mergeCell ref="D392:E392"/>
    <mergeCell ref="A223:Z223"/>
    <mergeCell ref="V11:W11"/>
    <mergeCell ref="A370:O371"/>
    <mergeCell ref="D457:E457"/>
    <mergeCell ref="P57:T57"/>
    <mergeCell ref="P367:T367"/>
    <mergeCell ref="D165:E165"/>
    <mergeCell ref="P75:T75"/>
    <mergeCell ref="P2:W3"/>
    <mergeCell ref="P298:T298"/>
    <mergeCell ref="D437:E437"/>
    <mergeCell ref="P369:T369"/>
    <mergeCell ref="P198:T198"/>
    <mergeCell ref="P347:T347"/>
    <mergeCell ref="A415:O416"/>
    <mergeCell ref="P54:T54"/>
    <mergeCell ref="D35:E35"/>
    <mergeCell ref="D228:E228"/>
    <mergeCell ref="P412:T412"/>
    <mergeCell ref="P312:V312"/>
    <mergeCell ref="A23:O24"/>
    <mergeCell ref="P64:T64"/>
    <mergeCell ref="D10:E10"/>
    <mergeCell ref="P135:T135"/>
    <mergeCell ref="P362:T362"/>
    <mergeCell ref="P191:T191"/>
    <mergeCell ref="A181:O182"/>
    <mergeCell ref="A121:O122"/>
    <mergeCell ref="D243:E243"/>
    <mergeCell ref="D99:E99"/>
    <mergeCell ref="F10:G10"/>
    <mergeCell ref="D397:E397"/>
    <mergeCell ref="Z509:Z510"/>
    <mergeCell ref="P494:V494"/>
    <mergeCell ref="P430:T430"/>
    <mergeCell ref="P350:V350"/>
    <mergeCell ref="A248:Z248"/>
    <mergeCell ref="P196:T196"/>
    <mergeCell ref="A484:O485"/>
    <mergeCell ref="D226:E226"/>
    <mergeCell ref="D164:E164"/>
    <mergeCell ref="D462:E462"/>
    <mergeCell ref="A479:O480"/>
    <mergeCell ref="P363:V363"/>
    <mergeCell ref="D310:E310"/>
    <mergeCell ref="P342:T342"/>
    <mergeCell ref="D323:E323"/>
    <mergeCell ref="D394:E394"/>
    <mergeCell ref="A192:O193"/>
    <mergeCell ref="A263:O264"/>
    <mergeCell ref="A499:O500"/>
    <mergeCell ref="P357:T357"/>
    <mergeCell ref="P344:T344"/>
    <mergeCell ref="D452:E452"/>
    <mergeCell ref="P371:V371"/>
    <mergeCell ref="D252:E252"/>
    <mergeCell ref="AA509:AA510"/>
    <mergeCell ref="P176:T176"/>
    <mergeCell ref="D84:E84"/>
    <mergeCell ref="P483:T483"/>
    <mergeCell ref="A157:Z157"/>
    <mergeCell ref="P41:T41"/>
    <mergeCell ref="D22:E22"/>
    <mergeCell ref="D320:E320"/>
    <mergeCell ref="P470:T470"/>
    <mergeCell ref="D447:E447"/>
    <mergeCell ref="A222:Z222"/>
    <mergeCell ref="P426:V426"/>
    <mergeCell ref="P301:T301"/>
    <mergeCell ref="P255:V255"/>
    <mergeCell ref="P105:T105"/>
    <mergeCell ref="P214:T214"/>
    <mergeCell ref="P463:T463"/>
    <mergeCell ref="D213:E213"/>
    <mergeCell ref="P192:V192"/>
    <mergeCell ref="D151:E151"/>
    <mergeCell ref="P284:V284"/>
    <mergeCell ref="P478:T478"/>
    <mergeCell ref="D321:E321"/>
    <mergeCell ref="P278:T278"/>
    <mergeCell ref="A9:C9"/>
    <mergeCell ref="D373:E373"/>
    <mergeCell ref="D202:E202"/>
    <mergeCell ref="A71:O72"/>
    <mergeCell ref="A179:Z179"/>
    <mergeCell ref="P112:T112"/>
    <mergeCell ref="P348:T348"/>
    <mergeCell ref="P323:T323"/>
    <mergeCell ref="A116:Z116"/>
    <mergeCell ref="D358:E358"/>
    <mergeCell ref="P337:V337"/>
    <mergeCell ref="A156:Z156"/>
    <mergeCell ref="P32:V32"/>
    <mergeCell ref="A155:Z155"/>
    <mergeCell ref="Q13:R13"/>
    <mergeCell ref="P201:T201"/>
    <mergeCell ref="D150:E150"/>
    <mergeCell ref="P107:T107"/>
    <mergeCell ref="A255:O256"/>
    <mergeCell ref="A233:Z233"/>
    <mergeCell ref="M17:M18"/>
    <mergeCell ref="O17:O18"/>
    <mergeCell ref="P336:T336"/>
    <mergeCell ref="P187:V187"/>
    <mergeCell ref="H5:M5"/>
    <mergeCell ref="P473:V473"/>
    <mergeCell ref="P98:T98"/>
    <mergeCell ref="D212:E212"/>
    <mergeCell ref="D439:E439"/>
    <mergeCell ref="P396:T396"/>
    <mergeCell ref="A341:Z341"/>
    <mergeCell ref="P225:T225"/>
    <mergeCell ref="D146:E146"/>
    <mergeCell ref="P461:T461"/>
    <mergeCell ref="A317:O318"/>
    <mergeCell ref="D6:M6"/>
    <mergeCell ref="P175:T175"/>
    <mergeCell ref="P162:T162"/>
    <mergeCell ref="P331:V331"/>
    <mergeCell ref="D83:E83"/>
    <mergeCell ref="D441:E441"/>
    <mergeCell ref="P227:T227"/>
    <mergeCell ref="D368:E368"/>
    <mergeCell ref="P106:T106"/>
    <mergeCell ref="P226:T226"/>
    <mergeCell ref="P335:T335"/>
    <mergeCell ref="P269:T269"/>
    <mergeCell ref="D207:E207"/>
    <mergeCell ref="AB509:AB510"/>
    <mergeCell ref="Z17:Z18"/>
    <mergeCell ref="AB17:AB18"/>
    <mergeCell ref="P271:V271"/>
    <mergeCell ref="P100:V100"/>
    <mergeCell ref="P458:V458"/>
    <mergeCell ref="D446:E446"/>
    <mergeCell ref="A277:Z277"/>
    <mergeCell ref="P44:V44"/>
    <mergeCell ref="D367:E367"/>
    <mergeCell ref="P502:V502"/>
    <mergeCell ref="P462:T462"/>
    <mergeCell ref="P164:T164"/>
    <mergeCell ref="D299:E299"/>
    <mergeCell ref="A100:O101"/>
    <mergeCell ref="A231:O232"/>
    <mergeCell ref="P35:T35"/>
    <mergeCell ref="A466:Z466"/>
    <mergeCell ref="A295:Z295"/>
    <mergeCell ref="G17:G18"/>
    <mergeCell ref="D314:E314"/>
    <mergeCell ref="P171:V171"/>
    <mergeCell ref="P121:V121"/>
    <mergeCell ref="Y509:Y510"/>
    <mergeCell ref="V6:W9"/>
    <mergeCell ref="D199:E199"/>
    <mergeCell ref="D435:E435"/>
    <mergeCell ref="P274:T274"/>
    <mergeCell ref="D413:E413"/>
    <mergeCell ref="P345:T345"/>
    <mergeCell ref="D186:E186"/>
    <mergeCell ref="P84:T84"/>
    <mergeCell ref="P22:T22"/>
    <mergeCell ref="P320:T320"/>
    <mergeCell ref="P314:T314"/>
    <mergeCell ref="P236:V236"/>
    <mergeCell ref="P92:V92"/>
    <mergeCell ref="A88:Z88"/>
    <mergeCell ref="D288:E288"/>
    <mergeCell ref="P148:V148"/>
    <mergeCell ref="P130:T130"/>
    <mergeCell ref="P421:V421"/>
    <mergeCell ref="P190:T190"/>
    <mergeCell ref="D136:E136"/>
    <mergeCell ref="D434:E434"/>
    <mergeCell ref="P240:V240"/>
    <mergeCell ref="A114:O115"/>
    <mergeCell ref="P111:T111"/>
    <mergeCell ref="AA17:AA18"/>
    <mergeCell ref="H10:M10"/>
    <mergeCell ref="AC17:AC18"/>
    <mergeCell ref="P101:V101"/>
    <mergeCell ref="P472:T472"/>
    <mergeCell ref="A491:Z491"/>
    <mergeCell ref="D393:E393"/>
    <mergeCell ref="D89:E89"/>
    <mergeCell ref="P254:T254"/>
    <mergeCell ref="P147:V147"/>
    <mergeCell ref="P251:T251"/>
    <mergeCell ref="P487:T487"/>
    <mergeCell ref="A235:O236"/>
    <mergeCell ref="P343:T343"/>
    <mergeCell ref="A467:Z467"/>
    <mergeCell ref="P488:T488"/>
    <mergeCell ref="D225:E225"/>
    <mergeCell ref="A481:Z481"/>
    <mergeCell ref="D461:E461"/>
    <mergeCell ref="P61:T61"/>
    <mergeCell ref="D200:E200"/>
    <mergeCell ref="A273:Z273"/>
    <mergeCell ref="D436:E436"/>
    <mergeCell ref="D292:E292"/>
    <mergeCell ref="Q509:Q510"/>
    <mergeCell ref="D198:E198"/>
    <mergeCell ref="S509:S510"/>
    <mergeCell ref="D440:E440"/>
    <mergeCell ref="D296:E296"/>
    <mergeCell ref="D269:E269"/>
    <mergeCell ref="P275:V275"/>
    <mergeCell ref="P27:T27"/>
    <mergeCell ref="A284:O285"/>
    <mergeCell ref="D75:E75"/>
    <mergeCell ref="P247:V247"/>
    <mergeCell ref="P390:T390"/>
    <mergeCell ref="D206:E206"/>
    <mergeCell ref="D298:E298"/>
    <mergeCell ref="P91:T91"/>
    <mergeCell ref="P404:V404"/>
    <mergeCell ref="A351:Z351"/>
    <mergeCell ref="P327:T327"/>
    <mergeCell ref="A80:O81"/>
    <mergeCell ref="P212:T212"/>
    <mergeCell ref="F509:F510"/>
    <mergeCell ref="P346:T346"/>
    <mergeCell ref="H509:H510"/>
    <mergeCell ref="D227:E227"/>
    <mergeCell ref="R509:R510"/>
    <mergeCell ref="P220:V220"/>
    <mergeCell ref="T509:T510"/>
    <mergeCell ref="D64:E64"/>
    <mergeCell ref="P441:T441"/>
    <mergeCell ref="D362:E362"/>
    <mergeCell ref="P477:T477"/>
    <mergeCell ref="P306:T306"/>
    <mergeCell ref="P86:V86"/>
    <mergeCell ref="D476:E476"/>
    <mergeCell ref="P384:V384"/>
    <mergeCell ref="A451:Z451"/>
    <mergeCell ref="A445:Z445"/>
    <mergeCell ref="P207:T207"/>
    <mergeCell ref="A372:Z372"/>
    <mergeCell ref="P299:T299"/>
    <mergeCell ref="P172:V172"/>
    <mergeCell ref="P221:V221"/>
    <mergeCell ref="P215:V215"/>
    <mergeCell ref="P393:T393"/>
    <mergeCell ref="A67:Z67"/>
    <mergeCell ref="A82:Z82"/>
    <mergeCell ref="D140:E140"/>
    <mergeCell ref="D438:E438"/>
    <mergeCell ref="J9:M9"/>
    <mergeCell ref="D348:E348"/>
    <mergeCell ref="P141:T141"/>
    <mergeCell ref="D62:E62"/>
    <mergeCell ref="A65:O66"/>
    <mergeCell ref="D56:E56"/>
    <mergeCell ref="P377:T377"/>
    <mergeCell ref="A363:O364"/>
    <mergeCell ref="P448:T448"/>
    <mergeCell ref="P206:T206"/>
    <mergeCell ref="D347:E347"/>
    <mergeCell ref="D176:E176"/>
    <mergeCell ref="D412:E412"/>
    <mergeCell ref="A38:Z38"/>
    <mergeCell ref="A40:Z40"/>
    <mergeCell ref="P395:T395"/>
    <mergeCell ref="A340:Z340"/>
    <mergeCell ref="D267:E267"/>
    <mergeCell ref="P96:T96"/>
    <mergeCell ref="A220:O221"/>
    <mergeCell ref="P261:T261"/>
    <mergeCell ref="P90:T90"/>
    <mergeCell ref="H17:H18"/>
    <mergeCell ref="P388:T388"/>
    <mergeCell ref="A15:M15"/>
    <mergeCell ref="A359:O360"/>
    <mergeCell ref="D346:E346"/>
    <mergeCell ref="P229:T229"/>
    <mergeCell ref="D477:E477"/>
    <mergeCell ref="A153:O154"/>
    <mergeCell ref="P77:T77"/>
    <mergeCell ref="D125:E125"/>
    <mergeCell ref="P446:T446"/>
    <mergeCell ref="P440:T440"/>
    <mergeCell ref="A418:Z418"/>
    <mergeCell ref="D283:E283"/>
    <mergeCell ref="A356:Z356"/>
    <mergeCell ref="D112:E112"/>
    <mergeCell ref="P321:T321"/>
    <mergeCell ref="P125:T125"/>
    <mergeCell ref="A460:Z460"/>
    <mergeCell ref="P474:V474"/>
    <mergeCell ref="D389:E389"/>
    <mergeCell ref="P62:T62"/>
    <mergeCell ref="P146:T146"/>
    <mergeCell ref="D152:E152"/>
    <mergeCell ref="D29:E29"/>
    <mergeCell ref="A20:Z20"/>
    <mergeCell ref="AA508:AB508"/>
    <mergeCell ref="P309:T309"/>
    <mergeCell ref="P505:V505"/>
    <mergeCell ref="P26:T26"/>
    <mergeCell ref="D463:E463"/>
    <mergeCell ref="A270:O271"/>
    <mergeCell ref="P338:V338"/>
    <mergeCell ref="P71:V71"/>
    <mergeCell ref="P444:V444"/>
    <mergeCell ref="P500:V500"/>
    <mergeCell ref="A496:Z496"/>
    <mergeCell ref="P58:V58"/>
    <mergeCell ref="A94:Z94"/>
    <mergeCell ref="A417:Z417"/>
    <mergeCell ref="D61:E61"/>
    <mergeCell ref="A427:Z427"/>
    <mergeCell ref="D254:E254"/>
    <mergeCell ref="P238:T238"/>
    <mergeCell ref="P231:V231"/>
    <mergeCell ref="A183:Z183"/>
    <mergeCell ref="I508:S508"/>
    <mergeCell ref="A486:Z486"/>
    <mergeCell ref="P479:V479"/>
    <mergeCell ref="P66:V66"/>
    <mergeCell ref="P449:V449"/>
    <mergeCell ref="D335:E335"/>
    <mergeCell ref="D68:E68"/>
    <mergeCell ref="A501:O506"/>
    <mergeCell ref="P245:T245"/>
    <mergeCell ref="P126:V126"/>
    <mergeCell ref="D424:E424"/>
    <mergeCell ref="P224:T224"/>
    <mergeCell ref="P322:T322"/>
    <mergeCell ref="P260:T260"/>
    <mergeCell ref="P211:T211"/>
    <mergeCell ref="P89:T89"/>
    <mergeCell ref="D218:E218"/>
    <mergeCell ref="P137:V137"/>
    <mergeCell ref="A249:Z249"/>
    <mergeCell ref="P495:V495"/>
    <mergeCell ref="A494:O495"/>
    <mergeCell ref="P239:V239"/>
    <mergeCell ref="A257:Z257"/>
    <mergeCell ref="P439:T439"/>
    <mergeCell ref="P433:T433"/>
    <mergeCell ref="P262:T262"/>
    <mergeCell ref="D105:E105"/>
    <mergeCell ref="P70:T70"/>
    <mergeCell ref="T5:U5"/>
    <mergeCell ref="D119:E119"/>
    <mergeCell ref="P76:T76"/>
    <mergeCell ref="D190:E190"/>
    <mergeCell ref="V5:W5"/>
    <mergeCell ref="D488:E488"/>
    <mergeCell ref="A319:Z319"/>
    <mergeCell ref="P294:V294"/>
    <mergeCell ref="D111:E111"/>
    <mergeCell ref="D469:E469"/>
    <mergeCell ref="Q8:R8"/>
    <mergeCell ref="P69:T69"/>
    <mergeCell ref="P140:T140"/>
    <mergeCell ref="P438:T438"/>
    <mergeCell ref="P267:T267"/>
    <mergeCell ref="D419:E419"/>
    <mergeCell ref="D219:E219"/>
    <mergeCell ref="D104:E104"/>
    <mergeCell ref="A349:O350"/>
    <mergeCell ref="T6:U9"/>
    <mergeCell ref="Q10:R10"/>
    <mergeCell ref="D185:E185"/>
    <mergeCell ref="D41:E41"/>
    <mergeCell ref="A429:Z429"/>
    <mergeCell ref="P499:V499"/>
    <mergeCell ref="A12:M12"/>
    <mergeCell ref="P355:V355"/>
    <mergeCell ref="D487:E487"/>
    <mergeCell ref="P293:V293"/>
    <mergeCell ref="D343:E343"/>
    <mergeCell ref="P397:T397"/>
    <mergeCell ref="P74:T74"/>
    <mergeCell ref="A19:Z19"/>
    <mergeCell ref="P310:T310"/>
    <mergeCell ref="A489:O490"/>
    <mergeCell ref="A14:M14"/>
    <mergeCell ref="P163:T163"/>
    <mergeCell ref="P424:T424"/>
    <mergeCell ref="D345:E345"/>
    <mergeCell ref="P296:T296"/>
    <mergeCell ref="P318:V318"/>
    <mergeCell ref="P256:V256"/>
    <mergeCell ref="P85:V85"/>
    <mergeCell ref="P383:V383"/>
    <mergeCell ref="D43:E43"/>
    <mergeCell ref="A145:Z145"/>
    <mergeCell ref="A272:Z272"/>
    <mergeCell ref="A406:Z406"/>
    <mergeCell ref="J509:J510"/>
    <mergeCell ref="D63:E63"/>
    <mergeCell ref="L509:L510"/>
    <mergeCell ref="P304:V304"/>
    <mergeCell ref="D492:E492"/>
    <mergeCell ref="P181:V181"/>
    <mergeCell ref="D96:E96"/>
    <mergeCell ref="D52:E52"/>
    <mergeCell ref="D27:E27"/>
    <mergeCell ref="P408:V408"/>
    <mergeCell ref="V508:Y508"/>
    <mergeCell ref="P208:T208"/>
    <mergeCell ref="D396:E396"/>
    <mergeCell ref="D456:E456"/>
    <mergeCell ref="A132:O133"/>
    <mergeCell ref="D414:E414"/>
    <mergeCell ref="D352:E352"/>
    <mergeCell ref="P419:T419"/>
    <mergeCell ref="A275:O276"/>
    <mergeCell ref="P219:T219"/>
    <mergeCell ref="D162:E162"/>
    <mergeCell ref="D91:E91"/>
    <mergeCell ref="D327:E327"/>
    <mergeCell ref="P210:T210"/>
    <mergeCell ref="P493:T493"/>
    <mergeCell ref="A189:Z189"/>
    <mergeCell ref="P431:T431"/>
    <mergeCell ref="A17:A18"/>
    <mergeCell ref="C17:C18"/>
    <mergeCell ref="K17:K18"/>
    <mergeCell ref="D401:E401"/>
    <mergeCell ref="P358:T358"/>
    <mergeCell ref="P380:V380"/>
    <mergeCell ref="D230:E230"/>
    <mergeCell ref="D168:E168"/>
    <mergeCell ref="D180:E180"/>
    <mergeCell ref="P197:T197"/>
    <mergeCell ref="A354:O355"/>
    <mergeCell ref="D118:E118"/>
    <mergeCell ref="A425:O426"/>
    <mergeCell ref="D167:E167"/>
    <mergeCell ref="P53:T53"/>
    <mergeCell ref="P289:T289"/>
    <mergeCell ref="P68:T68"/>
    <mergeCell ref="D169:E169"/>
    <mergeCell ref="P353:T353"/>
    <mergeCell ref="P204:V204"/>
    <mergeCell ref="A134:Z134"/>
    <mergeCell ref="A5:C5"/>
    <mergeCell ref="A110:Z110"/>
    <mergeCell ref="A237:Z237"/>
    <mergeCell ref="A423:Z423"/>
    <mergeCell ref="P349:V349"/>
    <mergeCell ref="P420:V420"/>
    <mergeCell ref="D166:E166"/>
    <mergeCell ref="A410:Z410"/>
    <mergeCell ref="D402:E402"/>
    <mergeCell ref="P195:T195"/>
    <mergeCell ref="P364:V364"/>
    <mergeCell ref="P300:T300"/>
    <mergeCell ref="D9:E9"/>
    <mergeCell ref="F9:G9"/>
    <mergeCell ref="A265:Z265"/>
    <mergeCell ref="A420:O421"/>
    <mergeCell ref="P317:V317"/>
    <mergeCell ref="P15:T16"/>
    <mergeCell ref="P308:T308"/>
    <mergeCell ref="P185:T185"/>
    <mergeCell ref="D106:E106"/>
    <mergeCell ref="P283:T283"/>
    <mergeCell ref="P72:V72"/>
    <mergeCell ref="D391:E391"/>
    <mergeCell ref="P411:T411"/>
    <mergeCell ref="D388:E388"/>
    <mergeCell ref="P442:T442"/>
    <mergeCell ref="P489:V489"/>
    <mergeCell ref="D448:E448"/>
    <mergeCell ref="D90:E90"/>
    <mergeCell ref="P119:T119"/>
    <mergeCell ref="P354:V354"/>
    <mergeCell ref="P133:V133"/>
    <mergeCell ref="P469:T469"/>
    <mergeCell ref="D390:E390"/>
    <mergeCell ref="P127:V127"/>
    <mergeCell ref="A123:Z123"/>
    <mergeCell ref="D454:E454"/>
    <mergeCell ref="P370:V370"/>
    <mergeCell ref="P484:V484"/>
    <mergeCell ref="D328:E328"/>
    <mergeCell ref="P263:V263"/>
    <mergeCell ref="D251:E251"/>
    <mergeCell ref="A381:Z381"/>
    <mergeCell ref="A139:Z139"/>
    <mergeCell ref="P360:V360"/>
    <mergeCell ref="D130:E130"/>
    <mergeCell ref="D201:E201"/>
    <mergeCell ref="I509:I510"/>
    <mergeCell ref="P52:T52"/>
    <mergeCell ref="K509:K510"/>
    <mergeCell ref="I17:I18"/>
    <mergeCell ref="C508:H508"/>
    <mergeCell ref="D141:E141"/>
    <mergeCell ref="A48:O49"/>
    <mergeCell ref="D306:E306"/>
    <mergeCell ref="D135:E135"/>
    <mergeCell ref="P456:T456"/>
    <mergeCell ref="D377:E377"/>
    <mergeCell ref="A246:O247"/>
    <mergeCell ref="P114:V114"/>
    <mergeCell ref="P414:T414"/>
    <mergeCell ref="P352:T352"/>
    <mergeCell ref="P203:V203"/>
    <mergeCell ref="A326:Z326"/>
    <mergeCell ref="P498:T498"/>
    <mergeCell ref="P178:V178"/>
    <mergeCell ref="A177:O178"/>
    <mergeCell ref="P276:V276"/>
    <mergeCell ref="P270:V270"/>
    <mergeCell ref="T508:U508"/>
    <mergeCell ref="P49:V49"/>
    <mergeCell ref="D1:F1"/>
    <mergeCell ref="P409:V409"/>
    <mergeCell ref="A405:Z405"/>
    <mergeCell ref="J17:J18"/>
    <mergeCell ref="L17:L18"/>
    <mergeCell ref="A85:O86"/>
    <mergeCell ref="P359:V359"/>
    <mergeCell ref="A184:Z184"/>
    <mergeCell ref="P48:V48"/>
    <mergeCell ref="D334:E334"/>
    <mergeCell ref="A293:O294"/>
    <mergeCell ref="A102:Z102"/>
    <mergeCell ref="P113:T113"/>
    <mergeCell ref="A173:Z173"/>
    <mergeCell ref="A400:Z400"/>
    <mergeCell ref="P17:T18"/>
    <mergeCell ref="P63:T63"/>
    <mergeCell ref="P250:T250"/>
    <mergeCell ref="D31:E31"/>
    <mergeCell ref="D329:E329"/>
    <mergeCell ref="D158:E158"/>
    <mergeCell ref="D229:E229"/>
    <mergeCell ref="A403:O404"/>
    <mergeCell ref="D77:E77"/>
    <mergeCell ref="X509:X510"/>
    <mergeCell ref="P399:V399"/>
    <mergeCell ref="A87:Z87"/>
    <mergeCell ref="D316:E316"/>
    <mergeCell ref="D210:E210"/>
    <mergeCell ref="D308:E308"/>
    <mergeCell ref="A46:Z46"/>
    <mergeCell ref="D209:E209"/>
    <mergeCell ref="P166:T166"/>
    <mergeCell ref="A282:Z282"/>
    <mergeCell ref="P188:V188"/>
    <mergeCell ref="A187:O188"/>
    <mergeCell ref="P402:T402"/>
    <mergeCell ref="D274:E274"/>
    <mergeCell ref="D301:E301"/>
    <mergeCell ref="D245:E245"/>
    <mergeCell ref="A376:Z376"/>
    <mergeCell ref="D224:E224"/>
    <mergeCell ref="A398:O399"/>
    <mergeCell ref="A468:Z468"/>
    <mergeCell ref="P401:T401"/>
    <mergeCell ref="D382:E382"/>
    <mergeCell ref="P268:T268"/>
    <mergeCell ref="P230:T230"/>
    <mergeCell ref="D498:E498"/>
    <mergeCell ref="P482:T482"/>
    <mergeCell ref="A475:Z475"/>
    <mergeCell ref="P398:V398"/>
    <mergeCell ref="P177:V177"/>
    <mergeCell ref="P33:V33"/>
    <mergeCell ref="P264:V264"/>
    <mergeCell ref="P93:V93"/>
    <mergeCell ref="A387:Z387"/>
    <mergeCell ref="A287:Z287"/>
    <mergeCell ref="A281:Z281"/>
    <mergeCell ref="D211:E211"/>
    <mergeCell ref="P168:T168"/>
    <mergeCell ref="P97:T97"/>
    <mergeCell ref="A313:Z313"/>
    <mergeCell ref="P59:V59"/>
    <mergeCell ref="P47:T47"/>
    <mergeCell ref="P490:V490"/>
    <mergeCell ref="P492:T492"/>
    <mergeCell ref="P131:T131"/>
    <mergeCell ref="D369:E369"/>
    <mergeCell ref="P36:V36"/>
    <mergeCell ref="P78:T78"/>
    <mergeCell ref="P465:V465"/>
    <mergeCell ref="D5:E5"/>
    <mergeCell ref="P382:T382"/>
    <mergeCell ref="P453:T453"/>
    <mergeCell ref="P42:T42"/>
    <mergeCell ref="A32:O33"/>
    <mergeCell ref="A303:O304"/>
    <mergeCell ref="D290:E290"/>
    <mergeCell ref="P471:T471"/>
    <mergeCell ref="P259:T259"/>
    <mergeCell ref="D69:E69"/>
    <mergeCell ref="Q9:R9"/>
    <mergeCell ref="D322:E322"/>
    <mergeCell ref="D260:E260"/>
    <mergeCell ref="Q11:R11"/>
    <mergeCell ref="D453:E453"/>
    <mergeCell ref="A6:C6"/>
    <mergeCell ref="D309:E309"/>
    <mergeCell ref="D113:E113"/>
    <mergeCell ref="P415:V415"/>
    <mergeCell ref="P180:T180"/>
    <mergeCell ref="P118:T118"/>
    <mergeCell ref="P167:T167"/>
    <mergeCell ref="A332:Z332"/>
    <mergeCell ref="A161:Z161"/>
    <mergeCell ref="H1:Q1"/>
    <mergeCell ref="P480:V480"/>
    <mergeCell ref="A305:Z305"/>
    <mergeCell ref="P280:V280"/>
    <mergeCell ref="P109:V109"/>
    <mergeCell ref="A366:Z366"/>
    <mergeCell ref="D214:E214"/>
    <mergeCell ref="A286:Z286"/>
    <mergeCell ref="P193:V193"/>
    <mergeCell ref="P246:V246"/>
    <mergeCell ref="P120:T120"/>
    <mergeCell ref="D259:E259"/>
    <mergeCell ref="D28:E28"/>
    <mergeCell ref="P476:T476"/>
    <mergeCell ref="D432:E432"/>
    <mergeCell ref="A108:O109"/>
    <mergeCell ref="D117:E117"/>
    <mergeCell ref="A361:Z361"/>
    <mergeCell ref="P413:T413"/>
    <mergeCell ref="D353:E353"/>
    <mergeCell ref="P407:T407"/>
    <mergeCell ref="A239:O240"/>
    <mergeCell ref="P242:T242"/>
    <mergeCell ref="A464:O465"/>
    <mergeCell ref="D442:E442"/>
    <mergeCell ref="D302:E302"/>
    <mergeCell ref="A159:O160"/>
    <mergeCell ref="P29:T29"/>
    <mergeCell ref="D208:E208"/>
    <mergeCell ref="D8:M8"/>
    <mergeCell ref="V509:V510"/>
    <mergeCell ref="P485:V485"/>
    <mergeCell ref="D300:E300"/>
    <mergeCell ref="P279:V279"/>
    <mergeCell ref="P108:V108"/>
    <mergeCell ref="P31:T31"/>
    <mergeCell ref="P329:T329"/>
    <mergeCell ref="P158:T158"/>
    <mergeCell ref="P416:V416"/>
    <mergeCell ref="A241:Z241"/>
    <mergeCell ref="P45:V45"/>
    <mergeCell ref="P95:T95"/>
    <mergeCell ref="D470:E470"/>
    <mergeCell ref="P182:V182"/>
    <mergeCell ref="A509:A510"/>
    <mergeCell ref="C509:C510"/>
    <mergeCell ref="D55:E55"/>
    <mergeCell ref="D30:E30"/>
    <mergeCell ref="P325:V325"/>
    <mergeCell ref="P154:V154"/>
    <mergeCell ref="A144:Z144"/>
    <mergeCell ref="A386:Z386"/>
    <mergeCell ref="D378:E378"/>
    <mergeCell ref="D7:M7"/>
    <mergeCell ref="D79:E79"/>
    <mergeCell ref="P334:T334"/>
    <mergeCell ref="P394:T394"/>
    <mergeCell ref="D315:E315"/>
    <mergeCell ref="D26:E26"/>
    <mergeCell ref="P378:T378"/>
    <mergeCell ref="P117:T117"/>
    <mergeCell ref="A324:O325"/>
    <mergeCell ref="P55:T55"/>
    <mergeCell ref="A203:O204"/>
    <mergeCell ref="Q12:R12"/>
    <mergeCell ref="D261:E261"/>
    <mergeCell ref="P169:T169"/>
    <mergeCell ref="P43:T43"/>
    <mergeCell ref="P65:V65"/>
    <mergeCell ref="P80:V80"/>
    <mergeCell ref="D74:E74"/>
    <mergeCell ref="A13:M13"/>
    <mergeCell ref="V10:W10"/>
    <mergeCell ref="D493:E493"/>
    <mergeCell ref="D431:E431"/>
    <mergeCell ref="P99:T99"/>
    <mergeCell ref="A422:Z422"/>
    <mergeCell ref="P170:T170"/>
    <mergeCell ref="A458:O459"/>
    <mergeCell ref="P316:T316"/>
    <mergeCell ref="D197:E197"/>
    <mergeCell ref="D253:E253"/>
    <mergeCell ref="D53:E53"/>
    <mergeCell ref="P232:V232"/>
    <mergeCell ref="D47:E47"/>
    <mergeCell ref="A473:O474"/>
    <mergeCell ref="D411:E411"/>
    <mergeCell ref="D482:E482"/>
    <mergeCell ref="P330:V330"/>
    <mergeCell ref="D289:E289"/>
    <mergeCell ref="P159:V159"/>
    <mergeCell ref="P209:T209"/>
    <mergeCell ref="A149:Z149"/>
    <mergeCell ref="A385:Z385"/>
    <mergeCell ref="A50:Z50"/>
    <mergeCell ref="W17:W18"/>
    <mergeCell ref="A258:Z258"/>
    <mergeCell ref="B509:B510"/>
    <mergeCell ref="P504:V504"/>
    <mergeCell ref="P37:V37"/>
    <mergeCell ref="D509:D510"/>
    <mergeCell ref="P104:T104"/>
    <mergeCell ref="B17:B18"/>
    <mergeCell ref="P143:V143"/>
    <mergeCell ref="A73:Z73"/>
    <mergeCell ref="A266:Z266"/>
    <mergeCell ref="D131:E131"/>
    <mergeCell ref="A171:O172"/>
    <mergeCell ref="P235:V235"/>
    <mergeCell ref="P506:V506"/>
    <mergeCell ref="A60:Z60"/>
    <mergeCell ref="A92:O93"/>
    <mergeCell ref="P252:T252"/>
    <mergeCell ref="D124:E124"/>
    <mergeCell ref="D195:E195"/>
    <mergeCell ref="P56:T56"/>
    <mergeCell ref="W509:W510"/>
    <mergeCell ref="P503:V503"/>
    <mergeCell ref="P459:V459"/>
    <mergeCell ref="P234:T234"/>
    <mergeCell ref="A330:O331"/>
    <mergeCell ref="A365:Z365"/>
    <mergeCell ref="D357:E357"/>
    <mergeCell ref="R1:T1"/>
    <mergeCell ref="U509:U510"/>
    <mergeCell ref="P150:T150"/>
    <mergeCell ref="P28:T28"/>
    <mergeCell ref="P392:T392"/>
    <mergeCell ref="D307:E307"/>
    <mergeCell ref="P457:T457"/>
    <mergeCell ref="A443:O444"/>
    <mergeCell ref="P115:V115"/>
    <mergeCell ref="P165:T165"/>
    <mergeCell ref="P432:T432"/>
    <mergeCell ref="D98:E98"/>
    <mergeCell ref="P152:T152"/>
    <mergeCell ref="P30:T30"/>
    <mergeCell ref="P375:V375"/>
    <mergeCell ref="A147:O148"/>
    <mergeCell ref="A374:O375"/>
    <mergeCell ref="P464:V464"/>
    <mergeCell ref="P290:T290"/>
    <mergeCell ref="A311:O312"/>
    <mergeCell ref="P452:T452"/>
    <mergeCell ref="P79:T79"/>
    <mergeCell ref="P244:T244"/>
    <mergeCell ref="P437:T437"/>
    <mergeCell ref="P315:T315"/>
    <mergeCell ref="P302:T302"/>
    <mergeCell ref="D174:E174"/>
    <mergeCell ref="D472:E472"/>
    <mergeCell ref="A34:Z34"/>
    <mergeCell ref="H9:I9"/>
    <mergeCell ref="P24:V24"/>
    <mergeCell ref="P389:T389"/>
    <mergeCell ref="P454:T454"/>
    <mergeCell ref="D297:E297"/>
    <mergeCell ref="P324:V324"/>
    <mergeCell ref="P153:V153"/>
    <mergeCell ref="A205:Z205"/>
    <mergeCell ref="D70:E70"/>
    <mergeCell ref="P391:T391"/>
    <mergeCell ref="D238:E238"/>
    <mergeCell ref="P328:T328"/>
    <mergeCell ref="P213:T213"/>
    <mergeCell ref="D78:E78"/>
    <mergeCell ref="P455:T455"/>
    <mergeCell ref="A379:O38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770</v>
      </c>
      <c r="H1" s="52"/>
    </row>
    <row r="3" spans="2:8" x14ac:dyDescent="0.2">
      <c r="B3" s="47" t="s">
        <v>771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772</v>
      </c>
      <c r="C6" s="47" t="s">
        <v>773</v>
      </c>
      <c r="D6" s="47" t="s">
        <v>774</v>
      </c>
      <c r="E6" s="47"/>
    </row>
    <row r="7" spans="2:8" x14ac:dyDescent="0.2">
      <c r="B7" s="47" t="s">
        <v>775</v>
      </c>
      <c r="C7" s="47" t="s">
        <v>776</v>
      </c>
      <c r="D7" s="47" t="s">
        <v>777</v>
      </c>
      <c r="E7" s="47"/>
    </row>
    <row r="8" spans="2:8" x14ac:dyDescent="0.2">
      <c r="B8" s="47" t="s">
        <v>778</v>
      </c>
      <c r="C8" s="47" t="s">
        <v>779</v>
      </c>
      <c r="D8" s="47" t="s">
        <v>780</v>
      </c>
      <c r="E8" s="47"/>
    </row>
    <row r="9" spans="2:8" x14ac:dyDescent="0.2">
      <c r="B9" s="47" t="s">
        <v>14</v>
      </c>
      <c r="C9" s="47" t="s">
        <v>781</v>
      </c>
      <c r="D9" s="47" t="s">
        <v>782</v>
      </c>
      <c r="E9" s="47"/>
    </row>
    <row r="10" spans="2:8" x14ac:dyDescent="0.2">
      <c r="B10" s="47" t="s">
        <v>783</v>
      </c>
      <c r="C10" s="47" t="s">
        <v>784</v>
      </c>
      <c r="D10" s="47" t="s">
        <v>785</v>
      </c>
      <c r="E10" s="47"/>
    </row>
    <row r="11" spans="2:8" x14ac:dyDescent="0.2">
      <c r="B11" s="47" t="s">
        <v>786</v>
      </c>
      <c r="C11" s="47" t="s">
        <v>787</v>
      </c>
      <c r="D11" s="47" t="s">
        <v>788</v>
      </c>
      <c r="E11" s="47"/>
    </row>
    <row r="13" spans="2:8" x14ac:dyDescent="0.2">
      <c r="B13" s="47" t="s">
        <v>789</v>
      </c>
      <c r="C13" s="47" t="s">
        <v>773</v>
      </c>
      <c r="D13" s="47"/>
      <c r="E13" s="47"/>
    </row>
    <row r="15" spans="2:8" x14ac:dyDescent="0.2">
      <c r="B15" s="47" t="s">
        <v>790</v>
      </c>
      <c r="C15" s="47" t="s">
        <v>776</v>
      </c>
      <c r="D15" s="47"/>
      <c r="E15" s="47"/>
    </row>
    <row r="17" spans="2:5" x14ac:dyDescent="0.2">
      <c r="B17" s="47" t="s">
        <v>791</v>
      </c>
      <c r="C17" s="47" t="s">
        <v>779</v>
      </c>
      <c r="D17" s="47"/>
      <c r="E17" s="47"/>
    </row>
    <row r="19" spans="2:5" x14ac:dyDescent="0.2">
      <c r="B19" s="47" t="s">
        <v>792</v>
      </c>
      <c r="C19" s="47" t="s">
        <v>781</v>
      </c>
      <c r="D19" s="47"/>
      <c r="E19" s="47"/>
    </row>
    <row r="21" spans="2:5" x14ac:dyDescent="0.2">
      <c r="B21" s="47" t="s">
        <v>793</v>
      </c>
      <c r="C21" s="47" t="s">
        <v>784</v>
      </c>
      <c r="D21" s="47"/>
      <c r="E21" s="47"/>
    </row>
    <row r="23" spans="2:5" x14ac:dyDescent="0.2">
      <c r="B23" s="47" t="s">
        <v>794</v>
      </c>
      <c r="C23" s="47" t="s">
        <v>787</v>
      </c>
      <c r="D23" s="47"/>
      <c r="E23" s="47"/>
    </row>
    <row r="25" spans="2:5" x14ac:dyDescent="0.2">
      <c r="B25" s="47" t="s">
        <v>795</v>
      </c>
      <c r="C25" s="47"/>
      <c r="D25" s="47"/>
      <c r="E25" s="47"/>
    </row>
    <row r="26" spans="2:5" x14ac:dyDescent="0.2">
      <c r="B26" s="47" t="s">
        <v>796</v>
      </c>
      <c r="C26" s="47"/>
      <c r="D26" s="47"/>
      <c r="E26" s="47"/>
    </row>
    <row r="27" spans="2:5" x14ac:dyDescent="0.2">
      <c r="B27" s="47" t="s">
        <v>797</v>
      </c>
      <c r="C27" s="47"/>
      <c r="D27" s="47"/>
      <c r="E27" s="47"/>
    </row>
    <row r="28" spans="2:5" x14ac:dyDescent="0.2">
      <c r="B28" s="47" t="s">
        <v>798</v>
      </c>
      <c r="C28" s="47"/>
      <c r="D28" s="47"/>
      <c r="E28" s="47"/>
    </row>
    <row r="29" spans="2:5" x14ac:dyDescent="0.2">
      <c r="B29" s="47" t="s">
        <v>799</v>
      </c>
      <c r="C29" s="47"/>
      <c r="D29" s="47"/>
      <c r="E29" s="47"/>
    </row>
    <row r="30" spans="2:5" x14ac:dyDescent="0.2">
      <c r="B30" s="47" t="s">
        <v>800</v>
      </c>
      <c r="C30" s="47"/>
      <c r="D30" s="47"/>
      <c r="E30" s="47"/>
    </row>
    <row r="31" spans="2:5" x14ac:dyDescent="0.2">
      <c r="B31" s="47" t="s">
        <v>801</v>
      </c>
      <c r="C31" s="47"/>
      <c r="D31" s="47"/>
      <c r="E31" s="47"/>
    </row>
    <row r="32" spans="2:5" x14ac:dyDescent="0.2">
      <c r="B32" s="47" t="s">
        <v>802</v>
      </c>
      <c r="C32" s="47"/>
      <c r="D32" s="47"/>
      <c r="E32" s="47"/>
    </row>
    <row r="33" spans="2:5" x14ac:dyDescent="0.2">
      <c r="B33" s="47" t="s">
        <v>803</v>
      </c>
      <c r="C33" s="47"/>
      <c r="D33" s="47"/>
      <c r="E33" s="47"/>
    </row>
    <row r="34" spans="2:5" x14ac:dyDescent="0.2">
      <c r="B34" s="47" t="s">
        <v>804</v>
      </c>
      <c r="C34" s="47"/>
      <c r="D34" s="47"/>
      <c r="E34" s="47"/>
    </row>
    <row r="35" spans="2:5" x14ac:dyDescent="0.2">
      <c r="B35" s="47" t="s">
        <v>805</v>
      </c>
      <c r="C35" s="47"/>
      <c r="D35" s="47"/>
      <c r="E35" s="47"/>
    </row>
  </sheetData>
  <sheetProtection algorithmName="SHA-512" hashValue="2051F4aiG4T3mYgSig5C0FmUKA+0K3fLm7uGTXHdM8yoL3RxMYkMlMwQOqtxl2C2OndtmV6nS/17tAz9ofk9lA==" saltValue="VIft2jRIoH6MtptG40Vg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2025-08-28T06:36:49Z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