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Пушкарный\"/>
    </mc:Choice>
  </mc:AlternateContent>
  <xr:revisionPtr revIDLastSave="0" documentId="13_ncr:1_{73D9E306-E4C5-4E8B-816D-3ABBC4D0E4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Y459" i="1" s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2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2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Y27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Z83" i="1"/>
  <c r="Z85" i="1" s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2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2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2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3" i="1"/>
  <c r="Y37" i="1"/>
  <c r="Y45" i="1"/>
  <c r="Y49" i="1"/>
  <c r="Y58" i="1"/>
  <c r="Y66" i="1"/>
  <c r="Y72" i="1"/>
  <c r="Y80" i="1"/>
  <c r="Y100" i="1"/>
  <c r="BP95" i="1"/>
  <c r="BN95" i="1"/>
  <c r="Z95" i="1"/>
  <c r="BP99" i="1"/>
  <c r="BN99" i="1"/>
  <c r="Z99" i="1"/>
  <c r="Y101" i="1"/>
  <c r="F512" i="1"/>
  <c r="Y109" i="1"/>
  <c r="BP104" i="1"/>
  <c r="BN104" i="1"/>
  <c r="Z104" i="1"/>
  <c r="Y108" i="1"/>
  <c r="Z114" i="1"/>
  <c r="BP112" i="1"/>
  <c r="BN112" i="1"/>
  <c r="Z112" i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2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2" i="1"/>
  <c r="Y188" i="1"/>
  <c r="BP185" i="1"/>
  <c r="BN185" i="1"/>
  <c r="Z185" i="1"/>
  <c r="Z187" i="1" s="1"/>
  <c r="BP197" i="1"/>
  <c r="BN197" i="1"/>
  <c r="Z197" i="1"/>
  <c r="BP201" i="1"/>
  <c r="BN201" i="1"/>
  <c r="Z201" i="1"/>
  <c r="BP212" i="1"/>
  <c r="BN212" i="1"/>
  <c r="Z212" i="1"/>
  <c r="BP225" i="1"/>
  <c r="BN225" i="1"/>
  <c r="Z225" i="1"/>
  <c r="Y231" i="1"/>
  <c r="BP229" i="1"/>
  <c r="BN229" i="1"/>
  <c r="Z229" i="1"/>
  <c r="BP289" i="1"/>
  <c r="BN289" i="1"/>
  <c r="Z289" i="1"/>
  <c r="Z294" i="1" s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Z325" i="1"/>
  <c r="BP323" i="1"/>
  <c r="BN323" i="1"/>
  <c r="Z323" i="1"/>
  <c r="Y325" i="1"/>
  <c r="BP346" i="1"/>
  <c r="BN346" i="1"/>
  <c r="Z346" i="1"/>
  <c r="Y350" i="1"/>
  <c r="BP354" i="1"/>
  <c r="BN354" i="1"/>
  <c r="Z354" i="1"/>
  <c r="Z355" i="1" s="1"/>
  <c r="BP359" i="1"/>
  <c r="BN359" i="1"/>
  <c r="Z359" i="1"/>
  <c r="Z360" i="1" s="1"/>
  <c r="Y361" i="1"/>
  <c r="Z371" i="1"/>
  <c r="BP369" i="1"/>
  <c r="BN369" i="1"/>
  <c r="Z369" i="1"/>
  <c r="Y371" i="1"/>
  <c r="H9" i="1"/>
  <c r="B512" i="1"/>
  <c r="X503" i="1"/>
  <c r="X504" i="1"/>
  <c r="X506" i="1"/>
  <c r="Y24" i="1"/>
  <c r="Z27" i="1"/>
  <c r="Z32" i="1" s="1"/>
  <c r="BN27" i="1"/>
  <c r="Y503" i="1" s="1"/>
  <c r="Z29" i="1"/>
  <c r="BN29" i="1"/>
  <c r="Z31" i="1"/>
  <c r="BN31" i="1"/>
  <c r="Z35" i="1"/>
  <c r="Z36" i="1" s="1"/>
  <c r="BN35" i="1"/>
  <c r="BP35" i="1"/>
  <c r="Y504" i="1" s="1"/>
  <c r="Z41" i="1"/>
  <c r="BN41" i="1"/>
  <c r="BP41" i="1"/>
  <c r="Z43" i="1"/>
  <c r="BN43" i="1"/>
  <c r="Y44" i="1"/>
  <c r="Y506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6" i="1"/>
  <c r="BP83" i="1"/>
  <c r="BN83" i="1"/>
  <c r="Y85" i="1"/>
  <c r="Z92" i="1"/>
  <c r="BP90" i="1"/>
  <c r="BN90" i="1"/>
  <c r="Z90" i="1"/>
  <c r="BP97" i="1"/>
  <c r="BN97" i="1"/>
  <c r="Z97" i="1"/>
  <c r="BP106" i="1"/>
  <c r="BN106" i="1"/>
  <c r="Z106" i="1"/>
  <c r="Y115" i="1"/>
  <c r="Y114" i="1"/>
  <c r="BP118" i="1"/>
  <c r="BN118" i="1"/>
  <c r="Z118" i="1"/>
  <c r="Z121" i="1" s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2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Z192" i="1" s="1"/>
  <c r="Y193" i="1"/>
  <c r="Y204" i="1"/>
  <c r="BP195" i="1"/>
  <c r="BN195" i="1"/>
  <c r="Z195" i="1"/>
  <c r="Z203" i="1" s="1"/>
  <c r="BP199" i="1"/>
  <c r="BN199" i="1"/>
  <c r="Z199" i="1"/>
  <c r="Y203" i="1"/>
  <c r="BP207" i="1"/>
  <c r="BN207" i="1"/>
  <c r="Z207" i="1"/>
  <c r="Z215" i="1" s="1"/>
  <c r="BP243" i="1"/>
  <c r="BN243" i="1"/>
  <c r="Z243" i="1"/>
  <c r="BP252" i="1"/>
  <c r="BN252" i="1"/>
  <c r="Z252" i="1"/>
  <c r="BP260" i="1"/>
  <c r="BN260" i="1"/>
  <c r="Z260" i="1"/>
  <c r="Z338" i="1"/>
  <c r="BP336" i="1"/>
  <c r="BN336" i="1"/>
  <c r="Z336" i="1"/>
  <c r="Y338" i="1"/>
  <c r="AB512" i="1"/>
  <c r="Y500" i="1"/>
  <c r="BP499" i="1"/>
  <c r="BN499" i="1"/>
  <c r="Z499" i="1"/>
  <c r="Z500" i="1" s="1"/>
  <c r="Y501" i="1"/>
  <c r="E512" i="1"/>
  <c r="Y93" i="1"/>
  <c r="G512" i="1"/>
  <c r="Y132" i="1"/>
  <c r="Y215" i="1"/>
  <c r="BP208" i="1"/>
  <c r="BN208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Z231" i="1" s="1"/>
  <c r="Y239" i="1"/>
  <c r="BP238" i="1"/>
  <c r="BN238" i="1"/>
  <c r="Z238" i="1"/>
  <c r="Z239" i="1" s="1"/>
  <c r="Y240" i="1"/>
  <c r="Y246" i="1"/>
  <c r="BP242" i="1"/>
  <c r="BN242" i="1"/>
  <c r="Z242" i="1"/>
  <c r="Z246" i="1" s="1"/>
  <c r="BP245" i="1"/>
  <c r="BN245" i="1"/>
  <c r="Z245" i="1"/>
  <c r="Y247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Z263" i="1" s="1"/>
  <c r="Y263" i="1"/>
  <c r="Z270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Z312" i="1" s="1"/>
  <c r="BP311" i="1"/>
  <c r="BN311" i="1"/>
  <c r="Z311" i="1"/>
  <c r="Y313" i="1"/>
  <c r="Y318" i="1"/>
  <c r="BP315" i="1"/>
  <c r="BN315" i="1"/>
  <c r="Z315" i="1"/>
  <c r="Z318" i="1" s="1"/>
  <c r="Y326" i="1"/>
  <c r="Z331" i="1"/>
  <c r="BP329" i="1"/>
  <c r="BN329" i="1"/>
  <c r="Z329" i="1"/>
  <c r="S512" i="1"/>
  <c r="BP344" i="1"/>
  <c r="BN344" i="1"/>
  <c r="Z344" i="1"/>
  <c r="Z350" i="1" s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W512" i="1"/>
  <c r="Y410" i="1"/>
  <c r="Y417" i="1"/>
  <c r="BP412" i="1"/>
  <c r="BN412" i="1"/>
  <c r="Z412" i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Z450" i="1" s="1"/>
  <c r="Y450" i="1"/>
  <c r="O512" i="1"/>
  <c r="K512" i="1"/>
  <c r="Y23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Z444" i="1" s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Z480" i="1" s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Z459" i="1" s="1"/>
  <c r="BP458" i="1"/>
  <c r="BN458" i="1"/>
  <c r="Z458" i="1"/>
  <c r="Y460" i="1"/>
  <c r="Y465" i="1"/>
  <c r="BP462" i="1"/>
  <c r="BN462" i="1"/>
  <c r="Z462" i="1"/>
  <c r="Z465" i="1" s="1"/>
  <c r="BP472" i="1"/>
  <c r="BN472" i="1"/>
  <c r="Z472" i="1"/>
  <c r="Y480" i="1"/>
  <c r="BP489" i="1"/>
  <c r="BN489" i="1"/>
  <c r="Z489" i="1"/>
  <c r="Z490" i="1" s="1"/>
  <c r="Y491" i="1"/>
  <c r="Y496" i="1"/>
  <c r="BP493" i="1"/>
  <c r="BN493" i="1"/>
  <c r="Z493" i="1"/>
  <c r="Z495" i="1" s="1"/>
  <c r="Y505" i="1" l="1"/>
  <c r="Z416" i="1"/>
  <c r="Z171" i="1"/>
  <c r="X505" i="1"/>
  <c r="Z108" i="1"/>
  <c r="Z474" i="1"/>
  <c r="Z399" i="1"/>
  <c r="Z255" i="1"/>
  <c r="Z80" i="1"/>
  <c r="Z44" i="1"/>
  <c r="Z507" i="1" s="1"/>
  <c r="Y502" i="1"/>
  <c r="Z304" i="1"/>
  <c r="Z153" i="1"/>
  <c r="Z100" i="1"/>
</calcChain>
</file>

<file path=xl/sharedStrings.xml><?xml version="1.0" encoding="utf-8"?>
<sst xmlns="http://schemas.openxmlformats.org/spreadsheetml/2006/main" count="2214" uniqueCount="793">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</sst>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9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27" t="s">
        <v>0</v>
      </c>
      <c r="E1" s="582"/>
      <c r="F1" s="582"/>
      <c r="G1" s="12" t="s">
        <v>1</v>
      </c>
      <c r="H1" s="627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65" t="s">
        <v>8</v>
      </c>
      <c r="B5" s="594"/>
      <c r="C5" s="595"/>
      <c r="D5" s="631"/>
      <c r="E5" s="632"/>
      <c r="F5" s="837" t="s">
        <v>9</v>
      </c>
      <c r="G5" s="595"/>
      <c r="H5" s="631"/>
      <c r="I5" s="772"/>
      <c r="J5" s="772"/>
      <c r="K5" s="772"/>
      <c r="L5" s="772"/>
      <c r="M5" s="632"/>
      <c r="N5" s="58"/>
      <c r="P5" s="24" t="s">
        <v>10</v>
      </c>
      <c r="Q5" s="849">
        <v>45904</v>
      </c>
      <c r="R5" s="664"/>
      <c r="T5" s="707" t="s">
        <v>11</v>
      </c>
      <c r="U5" s="698"/>
      <c r="V5" s="710" t="s">
        <v>12</v>
      </c>
      <c r="W5" s="664"/>
      <c r="AB5" s="51"/>
      <c r="AC5" s="51"/>
      <c r="AD5" s="51"/>
      <c r="AE5" s="51"/>
    </row>
    <row r="6" spans="1:32" s="545" customFormat="1" ht="24" customHeight="1" x14ac:dyDescent="0.2">
      <c r="A6" s="665" t="s">
        <v>13</v>
      </c>
      <c r="B6" s="594"/>
      <c r="C6" s="595"/>
      <c r="D6" s="776" t="s">
        <v>14</v>
      </c>
      <c r="E6" s="777"/>
      <c r="F6" s="777"/>
      <c r="G6" s="777"/>
      <c r="H6" s="777"/>
      <c r="I6" s="777"/>
      <c r="J6" s="777"/>
      <c r="K6" s="777"/>
      <c r="L6" s="777"/>
      <c r="M6" s="664"/>
      <c r="N6" s="59"/>
      <c r="P6" s="24" t="s">
        <v>15</v>
      </c>
      <c r="Q6" s="863" t="str">
        <f>IF(Q5=0," ",CHOOSE(WEEKDAY(Q5,2),"Понедельник","Вторник","Среда","Четверг","Пятница","Суббота","Воскресенье"))</f>
        <v>Четверг</v>
      </c>
      <c r="R6" s="559"/>
      <c r="T6" s="717" t="s">
        <v>16</v>
      </c>
      <c r="U6" s="698"/>
      <c r="V6" s="761" t="s">
        <v>17</v>
      </c>
      <c r="W6" s="603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65"/>
      <c r="U7" s="698"/>
      <c r="V7" s="762"/>
      <c r="W7" s="763"/>
      <c r="AB7" s="51"/>
      <c r="AC7" s="51"/>
      <c r="AD7" s="51"/>
      <c r="AE7" s="51"/>
    </row>
    <row r="8" spans="1:32" s="545" customFormat="1" ht="25.5" customHeight="1" x14ac:dyDescent="0.2">
      <c r="A8" s="877" t="s">
        <v>18</v>
      </c>
      <c r="B8" s="567"/>
      <c r="C8" s="568"/>
      <c r="D8" s="619" t="s">
        <v>19</v>
      </c>
      <c r="E8" s="620"/>
      <c r="F8" s="620"/>
      <c r="G8" s="620"/>
      <c r="H8" s="620"/>
      <c r="I8" s="620"/>
      <c r="J8" s="620"/>
      <c r="K8" s="620"/>
      <c r="L8" s="620"/>
      <c r="M8" s="621"/>
      <c r="N8" s="61"/>
      <c r="P8" s="24" t="s">
        <v>20</v>
      </c>
      <c r="Q8" s="673">
        <v>0.41666666666666669</v>
      </c>
      <c r="R8" s="615"/>
      <c r="T8" s="565"/>
      <c r="U8" s="698"/>
      <c r="V8" s="762"/>
      <c r="W8" s="763"/>
      <c r="AB8" s="51"/>
      <c r="AC8" s="51"/>
      <c r="AD8" s="51"/>
      <c r="AE8" s="51"/>
    </row>
    <row r="9" spans="1:32" s="545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3"/>
      <c r="E9" s="570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3"/>
      <c r="P9" s="26" t="s">
        <v>21</v>
      </c>
      <c r="Q9" s="660"/>
      <c r="R9" s="661"/>
      <c r="T9" s="565"/>
      <c r="U9" s="698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3"/>
      <c r="E10" s="570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56" t="str">
        <f>IFERROR(VLOOKUP($D$10,Proxy,2,FALSE),"")</f>
        <v/>
      </c>
      <c r="I10" s="565"/>
      <c r="J10" s="565"/>
      <c r="K10" s="565"/>
      <c r="L10" s="565"/>
      <c r="M10" s="565"/>
      <c r="N10" s="544"/>
      <c r="P10" s="26" t="s">
        <v>22</v>
      </c>
      <c r="Q10" s="718"/>
      <c r="R10" s="719"/>
      <c r="U10" s="24" t="s">
        <v>23</v>
      </c>
      <c r="V10" s="602" t="s">
        <v>24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801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02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673"/>
      <c r="R12" s="615"/>
      <c r="S12" s="23"/>
      <c r="U12" s="24"/>
      <c r="V12" s="582"/>
      <c r="W12" s="565"/>
      <c r="AB12" s="51"/>
      <c r="AC12" s="51"/>
      <c r="AD12" s="51"/>
      <c r="AE12" s="51"/>
    </row>
    <row r="13" spans="1:32" s="545" customFormat="1" ht="23.25" customHeight="1" x14ac:dyDescent="0.2">
      <c r="A13" s="702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801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02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1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2" t="s">
        <v>35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3"/>
      <c r="Q16" s="693"/>
      <c r="R16" s="693"/>
      <c r="S16" s="693"/>
      <c r="T16" s="6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36</v>
      </c>
      <c r="B17" s="597" t="s">
        <v>37</v>
      </c>
      <c r="C17" s="681" t="s">
        <v>38</v>
      </c>
      <c r="D17" s="597" t="s">
        <v>39</v>
      </c>
      <c r="E17" s="648"/>
      <c r="F17" s="597" t="s">
        <v>40</v>
      </c>
      <c r="G17" s="597" t="s">
        <v>41</v>
      </c>
      <c r="H17" s="597" t="s">
        <v>42</v>
      </c>
      <c r="I17" s="597" t="s">
        <v>43</v>
      </c>
      <c r="J17" s="597" t="s">
        <v>44</v>
      </c>
      <c r="K17" s="597" t="s">
        <v>45</v>
      </c>
      <c r="L17" s="597" t="s">
        <v>46</v>
      </c>
      <c r="M17" s="597" t="s">
        <v>47</v>
      </c>
      <c r="N17" s="597" t="s">
        <v>48</v>
      </c>
      <c r="O17" s="597" t="s">
        <v>49</v>
      </c>
      <c r="P17" s="597" t="s">
        <v>50</v>
      </c>
      <c r="Q17" s="647"/>
      <c r="R17" s="647"/>
      <c r="S17" s="647"/>
      <c r="T17" s="648"/>
      <c r="U17" s="875" t="s">
        <v>51</v>
      </c>
      <c r="V17" s="595"/>
      <c r="W17" s="597" t="s">
        <v>52</v>
      </c>
      <c r="X17" s="597" t="s">
        <v>53</v>
      </c>
      <c r="Y17" s="873" t="s">
        <v>54</v>
      </c>
      <c r="Z17" s="770" t="s">
        <v>55</v>
      </c>
      <c r="AA17" s="754" t="s">
        <v>56</v>
      </c>
      <c r="AB17" s="754" t="s">
        <v>57</v>
      </c>
      <c r="AC17" s="754" t="s">
        <v>58</v>
      </c>
      <c r="AD17" s="754" t="s">
        <v>59</v>
      </c>
      <c r="AE17" s="831"/>
      <c r="AF17" s="832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649"/>
      <c r="E18" s="651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49"/>
      <c r="Q18" s="650"/>
      <c r="R18" s="650"/>
      <c r="S18" s="650"/>
      <c r="T18" s="651"/>
      <c r="U18" s="67" t="s">
        <v>61</v>
      </c>
      <c r="V18" s="67" t="s">
        <v>62</v>
      </c>
      <c r="W18" s="598"/>
      <c r="X18" s="598"/>
      <c r="Y18" s="874"/>
      <c r="Z18" s="771"/>
      <c r="AA18" s="755"/>
      <c r="AB18" s="755"/>
      <c r="AC18" s="755"/>
      <c r="AD18" s="833"/>
      <c r="AE18" s="834"/>
      <c r="AF18" s="835"/>
      <c r="AG18" s="66"/>
      <c r="BD18" s="65"/>
    </row>
    <row r="19" spans="1:68" ht="27.75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customHeight="1" x14ac:dyDescent="0.25">
      <c r="A20" s="609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6"/>
      <c r="AB20" s="546"/>
      <c r="AC20" s="546"/>
    </row>
    <row r="21" spans="1:68" ht="14.25" customHeight="1" x14ac:dyDescent="0.25">
      <c r="A21" s="564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7"/>
      <c r="AB21" s="547"/>
      <c r="AC21" s="54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8">
        <v>4680115886643</v>
      </c>
      <c r="E22" s="559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1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72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72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4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7"/>
      <c r="AB25" s="547"/>
      <c r="AC25" s="54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8">
        <v>4680115885912</v>
      </c>
      <c r="E26" s="559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8">
        <v>4607091388237</v>
      </c>
      <c r="E27" s="559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8">
        <v>4680115886230</v>
      </c>
      <c r="E28" s="559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8">
        <v>4680115886247</v>
      </c>
      <c r="E29" s="559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8">
        <v>4680115885905</v>
      </c>
      <c r="E30" s="559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8">
        <v>4607091388244</v>
      </c>
      <c r="E31" s="559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1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72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72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4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7"/>
      <c r="AB34" s="547"/>
      <c r="AC34" s="54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8">
        <v>4607091388503</v>
      </c>
      <c r="E35" s="559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1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72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72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1" t="s">
        <v>101</v>
      </c>
      <c r="B38" s="612"/>
      <c r="C38" s="612"/>
      <c r="D38" s="612"/>
      <c r="E38" s="612"/>
      <c r="F38" s="612"/>
      <c r="G38" s="612"/>
      <c r="H38" s="612"/>
      <c r="I38" s="612"/>
      <c r="J38" s="612"/>
      <c r="K38" s="612"/>
      <c r="L38" s="612"/>
      <c r="M38" s="612"/>
      <c r="N38" s="612"/>
      <c r="O38" s="612"/>
      <c r="P38" s="612"/>
      <c r="Q38" s="612"/>
      <c r="R38" s="612"/>
      <c r="S38" s="612"/>
      <c r="T38" s="612"/>
      <c r="U38" s="612"/>
      <c r="V38" s="612"/>
      <c r="W38" s="612"/>
      <c r="X38" s="612"/>
      <c r="Y38" s="612"/>
      <c r="Z38" s="612"/>
      <c r="AA38" s="48"/>
      <c r="AB38" s="48"/>
      <c r="AC38" s="48"/>
    </row>
    <row r="39" spans="1:68" ht="16.5" customHeight="1" x14ac:dyDescent="0.25">
      <c r="A39" s="609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6"/>
      <c r="AB39" s="546"/>
      <c r="AC39" s="546"/>
    </row>
    <row r="40" spans="1:68" ht="14.25" customHeight="1" x14ac:dyDescent="0.25">
      <c r="A40" s="564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8">
        <v>4607091385670</v>
      </c>
      <c r="E41" s="559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69</v>
      </c>
      <c r="X41" s="551">
        <v>0</v>
      </c>
      <c r="Y41" s="55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8">
        <v>4607091385687</v>
      </c>
      <c r="E42" s="559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8">
        <v>4680115882539</v>
      </c>
      <c r="E43" s="559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1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72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3">
        <f>IFERROR(X41/H41,"0")+IFERROR(X42/H42,"0")+IFERROR(X43/H43,"0")</f>
        <v>0</v>
      </c>
      <c r="Y44" s="553">
        <f>IFERROR(Y41/H41,"0")+IFERROR(Y42/H42,"0")+IFERROR(Y43/H43,"0")</f>
        <v>0</v>
      </c>
      <c r="Z44" s="553">
        <f>IFERROR(IF(Z41="",0,Z41),"0")+IFERROR(IF(Z42="",0,Z42),"0")+IFERROR(IF(Z43="",0,Z43),"0")</f>
        <v>0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72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3">
        <f>IFERROR(SUM(X41:X43),"0")</f>
        <v>0</v>
      </c>
      <c r="Y45" s="553">
        <f>IFERROR(SUM(Y41:Y43),"0")</f>
        <v>0</v>
      </c>
      <c r="Z45" s="37"/>
      <c r="AA45" s="554"/>
      <c r="AB45" s="554"/>
      <c r="AC45" s="554"/>
    </row>
    <row r="46" spans="1:68" ht="14.25" customHeight="1" x14ac:dyDescent="0.25">
      <c r="A46" s="564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7"/>
      <c r="AB46" s="547"/>
      <c r="AC46" s="54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8">
        <v>4680115884915</v>
      </c>
      <c r="E47" s="559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1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72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72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09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6"/>
      <c r="AB50" s="546"/>
      <c r="AC50" s="546"/>
    </row>
    <row r="51" spans="1:68" ht="14.25" customHeight="1" x14ac:dyDescent="0.25">
      <c r="A51" s="564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7"/>
      <c r="AB51" s="547"/>
      <c r="AC51" s="54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8">
        <v>4680115885882</v>
      </c>
      <c r="E52" s="559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8">
        <v>4680115881426</v>
      </c>
      <c r="E53" s="559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8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69</v>
      </c>
      <c r="X53" s="551">
        <v>0</v>
      </c>
      <c r="Y53" s="55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8">
        <v>4680115880283</v>
      </c>
      <c r="E54" s="559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8">
        <v>4680115881525</v>
      </c>
      <c r="E55" s="559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8">
        <v>4680115885899</v>
      </c>
      <c r="E56" s="559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8">
        <v>4680115881419</v>
      </c>
      <c r="E57" s="559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1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72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3">
        <f>IFERROR(X52/H52,"0")+IFERROR(X53/H53,"0")+IFERROR(X54/H54,"0")+IFERROR(X55/H55,"0")+IFERROR(X56/H56,"0")+IFERROR(X57/H57,"0")</f>
        <v>0</v>
      </c>
      <c r="Y58" s="553">
        <f>IFERROR(Y52/H52,"0")+IFERROR(Y53/H53,"0")+IFERROR(Y54/H54,"0")+IFERROR(Y55/H55,"0")+IFERROR(Y56/H56,"0")+IFERROR(Y57/H57,"0")</f>
        <v>0</v>
      </c>
      <c r="Z58" s="553">
        <f>IFERROR(IF(Z52="",0,Z52),"0")+IFERROR(IF(Z53="",0,Z53),"0")+IFERROR(IF(Z54="",0,Z54),"0")+IFERROR(IF(Z55="",0,Z55),"0")+IFERROR(IF(Z56="",0,Z56),"0")+IFERROR(IF(Z57="",0,Z57),"0")</f>
        <v>0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72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3">
        <f>IFERROR(SUM(X52:X57),"0")</f>
        <v>0</v>
      </c>
      <c r="Y59" s="553">
        <f>IFERROR(SUM(Y52:Y57),"0")</f>
        <v>0</v>
      </c>
      <c r="Z59" s="37"/>
      <c r="AA59" s="554"/>
      <c r="AB59" s="554"/>
      <c r="AC59" s="554"/>
    </row>
    <row r="60" spans="1:68" ht="14.25" customHeight="1" x14ac:dyDescent="0.25">
      <c r="A60" s="564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8">
        <v>4680115881440</v>
      </c>
      <c r="E61" s="559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69</v>
      </c>
      <c r="X61" s="551">
        <v>0</v>
      </c>
      <c r="Y61" s="55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58">
        <v>4680115882751</v>
      </c>
      <c r="E62" s="559"/>
      <c r="F62" s="550">
        <v>0.45</v>
      </c>
      <c r="G62" s="32">
        <v>10</v>
      </c>
      <c r="H62" s="550">
        <v>4.5</v>
      </c>
      <c r="I62" s="55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1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6"/>
      <c r="R62" s="556"/>
      <c r="S62" s="556"/>
      <c r="T62" s="557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58">
        <v>4680115885950</v>
      </c>
      <c r="E63" s="559"/>
      <c r="F63" s="550">
        <v>0.37</v>
      </c>
      <c r="G63" s="32">
        <v>6</v>
      </c>
      <c r="H63" s="550">
        <v>2.2200000000000002</v>
      </c>
      <c r="I63" s="550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6"/>
      <c r="R63" s="556"/>
      <c r="S63" s="556"/>
      <c r="T63" s="557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58">
        <v>4680115881433</v>
      </c>
      <c r="E64" s="559"/>
      <c r="F64" s="550">
        <v>0.45</v>
      </c>
      <c r="G64" s="32">
        <v>6</v>
      </c>
      <c r="H64" s="550">
        <v>2.7</v>
      </c>
      <c r="I64" s="550">
        <v>2.88</v>
      </c>
      <c r="J64" s="32">
        <v>182</v>
      </c>
      <c r="K64" s="32" t="s">
        <v>76</v>
      </c>
      <c r="L64" s="32" t="s">
        <v>125</v>
      </c>
      <c r="M64" s="33" t="s">
        <v>107</v>
      </c>
      <c r="N64" s="33"/>
      <c r="O64" s="32">
        <v>50</v>
      </c>
      <c r="P64" s="82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6"/>
      <c r="R64" s="556"/>
      <c r="S64" s="556"/>
      <c r="T64" s="557"/>
      <c r="U64" s="34"/>
      <c r="V64" s="34"/>
      <c r="W64" s="35" t="s">
        <v>69</v>
      </c>
      <c r="X64" s="551">
        <v>0</v>
      </c>
      <c r="Y64" s="55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1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72"/>
      <c r="P65" s="566" t="s">
        <v>71</v>
      </c>
      <c r="Q65" s="567"/>
      <c r="R65" s="567"/>
      <c r="S65" s="567"/>
      <c r="T65" s="567"/>
      <c r="U65" s="567"/>
      <c r="V65" s="568"/>
      <c r="W65" s="37" t="s">
        <v>72</v>
      </c>
      <c r="X65" s="553">
        <f>IFERROR(X61/H61,"0")+IFERROR(X62/H62,"0")+IFERROR(X63/H63,"0")+IFERROR(X64/H64,"0")</f>
        <v>0</v>
      </c>
      <c r="Y65" s="553">
        <f>IFERROR(Y61/H61,"0")+IFERROR(Y62/H62,"0")+IFERROR(Y63/H63,"0")+IFERROR(Y64/H64,"0")</f>
        <v>0</v>
      </c>
      <c r="Z65" s="553">
        <f>IFERROR(IF(Z61="",0,Z61),"0")+IFERROR(IF(Z62="",0,Z62),"0")+IFERROR(IF(Z63="",0,Z63),"0")+IFERROR(IF(Z64="",0,Z64),"0")</f>
        <v>0</v>
      </c>
      <c r="AA65" s="554"/>
      <c r="AB65" s="554"/>
      <c r="AC65" s="554"/>
    </row>
    <row r="66" spans="1:68" x14ac:dyDescent="0.2">
      <c r="A66" s="565"/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72"/>
      <c r="P66" s="566" t="s">
        <v>71</v>
      </c>
      <c r="Q66" s="567"/>
      <c r="R66" s="567"/>
      <c r="S66" s="567"/>
      <c r="T66" s="567"/>
      <c r="U66" s="567"/>
      <c r="V66" s="568"/>
      <c r="W66" s="37" t="s">
        <v>69</v>
      </c>
      <c r="X66" s="553">
        <f>IFERROR(SUM(X61:X64),"0")</f>
        <v>0</v>
      </c>
      <c r="Y66" s="553">
        <f>IFERROR(SUM(Y61:Y64),"0")</f>
        <v>0</v>
      </c>
      <c r="Z66" s="37"/>
      <c r="AA66" s="554"/>
      <c r="AB66" s="554"/>
      <c r="AC66" s="554"/>
    </row>
    <row r="67" spans="1:68" ht="14.25" customHeight="1" x14ac:dyDescent="0.25">
      <c r="A67" s="564" t="s">
        <v>64</v>
      </c>
      <c r="B67" s="565"/>
      <c r="C67" s="565"/>
      <c r="D67" s="565"/>
      <c r="E67" s="565"/>
      <c r="F67" s="565"/>
      <c r="G67" s="565"/>
      <c r="H67" s="565"/>
      <c r="I67" s="565"/>
      <c r="J67" s="565"/>
      <c r="K67" s="565"/>
      <c r="L67" s="565"/>
      <c r="M67" s="565"/>
      <c r="N67" s="565"/>
      <c r="O67" s="565"/>
      <c r="P67" s="565"/>
      <c r="Q67" s="565"/>
      <c r="R67" s="565"/>
      <c r="S67" s="565"/>
      <c r="T67" s="565"/>
      <c r="U67" s="565"/>
      <c r="V67" s="565"/>
      <c r="W67" s="565"/>
      <c r="X67" s="565"/>
      <c r="Y67" s="565"/>
      <c r="Z67" s="565"/>
      <c r="AA67" s="547"/>
      <c r="AB67" s="547"/>
      <c r="AC67" s="547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58">
        <v>4680115885073</v>
      </c>
      <c r="E68" s="559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6"/>
      <c r="R68" s="556"/>
      <c r="S68" s="556"/>
      <c r="T68" s="557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58">
        <v>4680115885059</v>
      </c>
      <c r="E69" s="559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6"/>
      <c r="R69" s="556"/>
      <c r="S69" s="556"/>
      <c r="T69" s="557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58">
        <v>4680115885097</v>
      </c>
      <c r="E70" s="559"/>
      <c r="F70" s="550">
        <v>0.3</v>
      </c>
      <c r="G70" s="32">
        <v>6</v>
      </c>
      <c r="H70" s="550">
        <v>1.8</v>
      </c>
      <c r="I70" s="55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6"/>
      <c r="R70" s="556"/>
      <c r="S70" s="556"/>
      <c r="T70" s="557"/>
      <c r="U70" s="34"/>
      <c r="V70" s="34"/>
      <c r="W70" s="35" t="s">
        <v>69</v>
      </c>
      <c r="X70" s="551">
        <v>0</v>
      </c>
      <c r="Y70" s="55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1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72"/>
      <c r="P71" s="566" t="s">
        <v>71</v>
      </c>
      <c r="Q71" s="567"/>
      <c r="R71" s="567"/>
      <c r="S71" s="567"/>
      <c r="T71" s="567"/>
      <c r="U71" s="567"/>
      <c r="V71" s="568"/>
      <c r="W71" s="37" t="s">
        <v>72</v>
      </c>
      <c r="X71" s="553">
        <f>IFERROR(X68/H68,"0")+IFERROR(X69/H69,"0")+IFERROR(X70/H70,"0")</f>
        <v>0</v>
      </c>
      <c r="Y71" s="553">
        <f>IFERROR(Y68/H68,"0")+IFERROR(Y69/H69,"0")+IFERROR(Y70/H70,"0")</f>
        <v>0</v>
      </c>
      <c r="Z71" s="553">
        <f>IFERROR(IF(Z68="",0,Z68),"0")+IFERROR(IF(Z69="",0,Z69),"0")+IFERROR(IF(Z70="",0,Z70),"0")</f>
        <v>0</v>
      </c>
      <c r="AA71" s="554"/>
      <c r="AB71" s="554"/>
      <c r="AC71" s="554"/>
    </row>
    <row r="72" spans="1:68" x14ac:dyDescent="0.2">
      <c r="A72" s="565"/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72"/>
      <c r="P72" s="566" t="s">
        <v>71</v>
      </c>
      <c r="Q72" s="567"/>
      <c r="R72" s="567"/>
      <c r="S72" s="567"/>
      <c r="T72" s="567"/>
      <c r="U72" s="567"/>
      <c r="V72" s="568"/>
      <c r="W72" s="37" t="s">
        <v>69</v>
      </c>
      <c r="X72" s="553">
        <f>IFERROR(SUM(X68:X70),"0")</f>
        <v>0</v>
      </c>
      <c r="Y72" s="553">
        <f>IFERROR(SUM(Y68:Y70),"0")</f>
        <v>0</v>
      </c>
      <c r="Z72" s="37"/>
      <c r="AA72" s="554"/>
      <c r="AB72" s="554"/>
      <c r="AC72" s="554"/>
    </row>
    <row r="73" spans="1:68" ht="14.25" customHeight="1" x14ac:dyDescent="0.25">
      <c r="A73" s="564" t="s">
        <v>73</v>
      </c>
      <c r="B73" s="565"/>
      <c r="C73" s="565"/>
      <c r="D73" s="565"/>
      <c r="E73" s="565"/>
      <c r="F73" s="565"/>
      <c r="G73" s="565"/>
      <c r="H73" s="565"/>
      <c r="I73" s="565"/>
      <c r="J73" s="565"/>
      <c r="K73" s="565"/>
      <c r="L73" s="565"/>
      <c r="M73" s="565"/>
      <c r="N73" s="565"/>
      <c r="O73" s="565"/>
      <c r="P73" s="565"/>
      <c r="Q73" s="565"/>
      <c r="R73" s="565"/>
      <c r="S73" s="565"/>
      <c r="T73" s="565"/>
      <c r="U73" s="565"/>
      <c r="V73" s="565"/>
      <c r="W73" s="565"/>
      <c r="X73" s="565"/>
      <c r="Y73" s="565"/>
      <c r="Z73" s="565"/>
      <c r="AA73" s="547"/>
      <c r="AB73" s="547"/>
      <c r="AC73" s="547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58">
        <v>4680115881891</v>
      </c>
      <c r="E74" s="559"/>
      <c r="F74" s="550">
        <v>1.4</v>
      </c>
      <c r="G74" s="32">
        <v>6</v>
      </c>
      <c r="H74" s="550">
        <v>8.4</v>
      </c>
      <c r="I74" s="550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6"/>
      <c r="R74" s="556"/>
      <c r="S74" s="556"/>
      <c r="T74" s="557"/>
      <c r="U74" s="34"/>
      <c r="V74" s="34"/>
      <c r="W74" s="35" t="s">
        <v>69</v>
      </c>
      <c r="X74" s="551">
        <v>0</v>
      </c>
      <c r="Y74" s="55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58">
        <v>4680115885769</v>
      </c>
      <c r="E75" s="559"/>
      <c r="F75" s="550">
        <v>1.4</v>
      </c>
      <c r="G75" s="32">
        <v>6</v>
      </c>
      <c r="H75" s="550">
        <v>8.4</v>
      </c>
      <c r="I75" s="550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84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6"/>
      <c r="R75" s="556"/>
      <c r="S75" s="556"/>
      <c r="T75" s="557"/>
      <c r="U75" s="34"/>
      <c r="V75" s="34"/>
      <c r="W75" s="35" t="s">
        <v>69</v>
      </c>
      <c r="X75" s="551">
        <v>0</v>
      </c>
      <c r="Y75" s="55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58">
        <v>4680115884410</v>
      </c>
      <c r="E76" s="559"/>
      <c r="F76" s="550">
        <v>1.4</v>
      </c>
      <c r="G76" s="32">
        <v>6</v>
      </c>
      <c r="H76" s="550">
        <v>8.4</v>
      </c>
      <c r="I76" s="550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0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6"/>
      <c r="R76" s="556"/>
      <c r="S76" s="556"/>
      <c r="T76" s="557"/>
      <c r="U76" s="34"/>
      <c r="V76" s="34"/>
      <c r="W76" s="35" t="s">
        <v>69</v>
      </c>
      <c r="X76" s="551">
        <v>0</v>
      </c>
      <c r="Y76" s="55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58">
        <v>4680115884311</v>
      </c>
      <c r="E77" s="559"/>
      <c r="F77" s="550">
        <v>0.3</v>
      </c>
      <c r="G77" s="32">
        <v>6</v>
      </c>
      <c r="H77" s="550">
        <v>1.8</v>
      </c>
      <c r="I77" s="550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6"/>
      <c r="R77" s="556"/>
      <c r="S77" s="556"/>
      <c r="T77" s="557"/>
      <c r="U77" s="34"/>
      <c r="V77" s="34"/>
      <c r="W77" s="35" t="s">
        <v>69</v>
      </c>
      <c r="X77" s="551">
        <v>0</v>
      </c>
      <c r="Y77" s="55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58">
        <v>4680115885929</v>
      </c>
      <c r="E78" s="559"/>
      <c r="F78" s="550">
        <v>0.42</v>
      </c>
      <c r="G78" s="32">
        <v>6</v>
      </c>
      <c r="H78" s="550">
        <v>2.52</v>
      </c>
      <c r="I78" s="550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6"/>
      <c r="R78" s="556"/>
      <c r="S78" s="556"/>
      <c r="T78" s="557"/>
      <c r="U78" s="34"/>
      <c r="V78" s="34"/>
      <c r="W78" s="35" t="s">
        <v>69</v>
      </c>
      <c r="X78" s="551">
        <v>0</v>
      </c>
      <c r="Y78" s="55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58">
        <v>4680115884403</v>
      </c>
      <c r="E79" s="559"/>
      <c r="F79" s="550">
        <v>0.3</v>
      </c>
      <c r="G79" s="32">
        <v>6</v>
      </c>
      <c r="H79" s="550">
        <v>1.8</v>
      </c>
      <c r="I79" s="550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6"/>
      <c r="R79" s="556"/>
      <c r="S79" s="556"/>
      <c r="T79" s="557"/>
      <c r="U79" s="34"/>
      <c r="V79" s="34"/>
      <c r="W79" s="35" t="s">
        <v>69</v>
      </c>
      <c r="X79" s="551">
        <v>0</v>
      </c>
      <c r="Y79" s="55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1"/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72"/>
      <c r="P80" s="566" t="s">
        <v>71</v>
      </c>
      <c r="Q80" s="567"/>
      <c r="R80" s="567"/>
      <c r="S80" s="567"/>
      <c r="T80" s="567"/>
      <c r="U80" s="567"/>
      <c r="V80" s="568"/>
      <c r="W80" s="37" t="s">
        <v>72</v>
      </c>
      <c r="X80" s="553">
        <f>IFERROR(X74/H74,"0")+IFERROR(X75/H75,"0")+IFERROR(X76/H76,"0")+IFERROR(X77/H77,"0")+IFERROR(X78/H78,"0")+IFERROR(X79/H79,"0")</f>
        <v>0</v>
      </c>
      <c r="Y80" s="553">
        <f>IFERROR(Y74/H74,"0")+IFERROR(Y75/H75,"0")+IFERROR(Y76/H76,"0")+IFERROR(Y77/H77,"0")+IFERROR(Y78/H78,"0")+IFERROR(Y79/H79,"0")</f>
        <v>0</v>
      </c>
      <c r="Z80" s="553">
        <f>IFERROR(IF(Z74="",0,Z74),"0")+IFERROR(IF(Z75="",0,Z75),"0")+IFERROR(IF(Z76="",0,Z76),"0")+IFERROR(IF(Z77="",0,Z77),"0")+IFERROR(IF(Z78="",0,Z78),"0")+IFERROR(IF(Z79="",0,Z79),"0")</f>
        <v>0</v>
      </c>
      <c r="AA80" s="554"/>
      <c r="AB80" s="554"/>
      <c r="AC80" s="554"/>
    </row>
    <row r="81" spans="1:68" x14ac:dyDescent="0.2">
      <c r="A81" s="565"/>
      <c r="B81" s="565"/>
      <c r="C81" s="565"/>
      <c r="D81" s="565"/>
      <c r="E81" s="565"/>
      <c r="F81" s="565"/>
      <c r="G81" s="565"/>
      <c r="H81" s="565"/>
      <c r="I81" s="565"/>
      <c r="J81" s="565"/>
      <c r="K81" s="565"/>
      <c r="L81" s="565"/>
      <c r="M81" s="565"/>
      <c r="N81" s="565"/>
      <c r="O81" s="572"/>
      <c r="P81" s="566" t="s">
        <v>71</v>
      </c>
      <c r="Q81" s="567"/>
      <c r="R81" s="567"/>
      <c r="S81" s="567"/>
      <c r="T81" s="567"/>
      <c r="U81" s="567"/>
      <c r="V81" s="568"/>
      <c r="W81" s="37" t="s">
        <v>69</v>
      </c>
      <c r="X81" s="553">
        <f>IFERROR(SUM(X74:X79),"0")</f>
        <v>0</v>
      </c>
      <c r="Y81" s="553">
        <f>IFERROR(SUM(Y74:Y79),"0")</f>
        <v>0</v>
      </c>
      <c r="Z81" s="37"/>
      <c r="AA81" s="554"/>
      <c r="AB81" s="554"/>
      <c r="AC81" s="554"/>
    </row>
    <row r="82" spans="1:68" ht="14.25" customHeight="1" x14ac:dyDescent="0.25">
      <c r="A82" s="564" t="s">
        <v>174</v>
      </c>
      <c r="B82" s="565"/>
      <c r="C82" s="565"/>
      <c r="D82" s="565"/>
      <c r="E82" s="565"/>
      <c r="F82" s="565"/>
      <c r="G82" s="565"/>
      <c r="H82" s="565"/>
      <c r="I82" s="565"/>
      <c r="J82" s="565"/>
      <c r="K82" s="565"/>
      <c r="L82" s="565"/>
      <c r="M82" s="565"/>
      <c r="N82" s="565"/>
      <c r="O82" s="565"/>
      <c r="P82" s="565"/>
      <c r="Q82" s="565"/>
      <c r="R82" s="565"/>
      <c r="S82" s="565"/>
      <c r="T82" s="565"/>
      <c r="U82" s="565"/>
      <c r="V82" s="565"/>
      <c r="W82" s="565"/>
      <c r="X82" s="565"/>
      <c r="Y82" s="565"/>
      <c r="Z82" s="565"/>
      <c r="AA82" s="547"/>
      <c r="AB82" s="547"/>
      <c r="AC82" s="547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58">
        <v>4680115881532</v>
      </c>
      <c r="E83" s="559"/>
      <c r="F83" s="550">
        <v>1.3</v>
      </c>
      <c r="G83" s="32">
        <v>6</v>
      </c>
      <c r="H83" s="550">
        <v>7.8</v>
      </c>
      <c r="I83" s="55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6"/>
      <c r="R83" s="556"/>
      <c r="S83" s="556"/>
      <c r="T83" s="557"/>
      <c r="U83" s="34"/>
      <c r="V83" s="34"/>
      <c r="W83" s="35" t="s">
        <v>69</v>
      </c>
      <c r="X83" s="551">
        <v>0</v>
      </c>
      <c r="Y83" s="55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58">
        <v>4680115881464</v>
      </c>
      <c r="E84" s="559"/>
      <c r="F84" s="550">
        <v>0.4</v>
      </c>
      <c r="G84" s="32">
        <v>6</v>
      </c>
      <c r="H84" s="550">
        <v>2.4</v>
      </c>
      <c r="I84" s="550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6"/>
      <c r="R84" s="556"/>
      <c r="S84" s="556"/>
      <c r="T84" s="557"/>
      <c r="U84" s="34"/>
      <c r="V84" s="34"/>
      <c r="W84" s="35" t="s">
        <v>69</v>
      </c>
      <c r="X84" s="551">
        <v>0</v>
      </c>
      <c r="Y84" s="55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1"/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72"/>
      <c r="P85" s="566" t="s">
        <v>71</v>
      </c>
      <c r="Q85" s="567"/>
      <c r="R85" s="567"/>
      <c r="S85" s="567"/>
      <c r="T85" s="567"/>
      <c r="U85" s="567"/>
      <c r="V85" s="568"/>
      <c r="W85" s="37" t="s">
        <v>72</v>
      </c>
      <c r="X85" s="553">
        <f>IFERROR(X83/H83,"0")+IFERROR(X84/H84,"0")</f>
        <v>0</v>
      </c>
      <c r="Y85" s="553">
        <f>IFERROR(Y83/H83,"0")+IFERROR(Y84/H84,"0")</f>
        <v>0</v>
      </c>
      <c r="Z85" s="553">
        <f>IFERROR(IF(Z83="",0,Z83),"0")+IFERROR(IF(Z84="",0,Z84),"0")</f>
        <v>0</v>
      </c>
      <c r="AA85" s="554"/>
      <c r="AB85" s="554"/>
      <c r="AC85" s="554"/>
    </row>
    <row r="86" spans="1:68" x14ac:dyDescent="0.2">
      <c r="A86" s="565"/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72"/>
      <c r="P86" s="566" t="s">
        <v>71</v>
      </c>
      <c r="Q86" s="567"/>
      <c r="R86" s="567"/>
      <c r="S86" s="567"/>
      <c r="T86" s="567"/>
      <c r="U86" s="567"/>
      <c r="V86" s="568"/>
      <c r="W86" s="37" t="s">
        <v>69</v>
      </c>
      <c r="X86" s="553">
        <f>IFERROR(SUM(X83:X84),"0")</f>
        <v>0</v>
      </c>
      <c r="Y86" s="553">
        <f>IFERROR(SUM(Y83:Y84),"0")</f>
        <v>0</v>
      </c>
      <c r="Z86" s="37"/>
      <c r="AA86" s="554"/>
      <c r="AB86" s="554"/>
      <c r="AC86" s="554"/>
    </row>
    <row r="87" spans="1:68" ht="16.5" customHeight="1" x14ac:dyDescent="0.25">
      <c r="A87" s="609" t="s">
        <v>181</v>
      </c>
      <c r="B87" s="565"/>
      <c r="C87" s="565"/>
      <c r="D87" s="565"/>
      <c r="E87" s="565"/>
      <c r="F87" s="565"/>
      <c r="G87" s="565"/>
      <c r="H87" s="565"/>
      <c r="I87" s="565"/>
      <c r="J87" s="565"/>
      <c r="K87" s="565"/>
      <c r="L87" s="565"/>
      <c r="M87" s="565"/>
      <c r="N87" s="565"/>
      <c r="O87" s="565"/>
      <c r="P87" s="565"/>
      <c r="Q87" s="565"/>
      <c r="R87" s="565"/>
      <c r="S87" s="565"/>
      <c r="T87" s="565"/>
      <c r="U87" s="565"/>
      <c r="V87" s="565"/>
      <c r="W87" s="565"/>
      <c r="X87" s="565"/>
      <c r="Y87" s="565"/>
      <c r="Z87" s="565"/>
      <c r="AA87" s="546"/>
      <c r="AB87" s="546"/>
      <c r="AC87" s="546"/>
    </row>
    <row r="88" spans="1:68" ht="14.25" customHeight="1" x14ac:dyDescent="0.25">
      <c r="A88" s="564" t="s">
        <v>103</v>
      </c>
      <c r="B88" s="565"/>
      <c r="C88" s="565"/>
      <c r="D88" s="565"/>
      <c r="E88" s="565"/>
      <c r="F88" s="565"/>
      <c r="G88" s="565"/>
      <c r="H88" s="565"/>
      <c r="I88" s="565"/>
      <c r="J88" s="565"/>
      <c r="K88" s="565"/>
      <c r="L88" s="565"/>
      <c r="M88" s="565"/>
      <c r="N88" s="565"/>
      <c r="O88" s="565"/>
      <c r="P88" s="565"/>
      <c r="Q88" s="565"/>
      <c r="R88" s="565"/>
      <c r="S88" s="565"/>
      <c r="T88" s="565"/>
      <c r="U88" s="565"/>
      <c r="V88" s="565"/>
      <c r="W88" s="565"/>
      <c r="X88" s="565"/>
      <c r="Y88" s="565"/>
      <c r="Z88" s="565"/>
      <c r="AA88" s="547"/>
      <c r="AB88" s="547"/>
      <c r="AC88" s="54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58">
        <v>4680115881327</v>
      </c>
      <c r="E89" s="559"/>
      <c r="F89" s="550">
        <v>1.35</v>
      </c>
      <c r="G89" s="32">
        <v>8</v>
      </c>
      <c r="H89" s="550">
        <v>10.8</v>
      </c>
      <c r="I89" s="55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2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6"/>
      <c r="R89" s="556"/>
      <c r="S89" s="556"/>
      <c r="T89" s="557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58">
        <v>4680115881518</v>
      </c>
      <c r="E90" s="559"/>
      <c r="F90" s="550">
        <v>0.4</v>
      </c>
      <c r="G90" s="32">
        <v>10</v>
      </c>
      <c r="H90" s="550">
        <v>4</v>
      </c>
      <c r="I90" s="550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4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6"/>
      <c r="R90" s="556"/>
      <c r="S90" s="556"/>
      <c r="T90" s="557"/>
      <c r="U90" s="34"/>
      <c r="V90" s="34"/>
      <c r="W90" s="35" t="s">
        <v>69</v>
      </c>
      <c r="X90" s="551">
        <v>0</v>
      </c>
      <c r="Y90" s="55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58">
        <v>4680115881303</v>
      </c>
      <c r="E91" s="559"/>
      <c r="F91" s="550">
        <v>0.45</v>
      </c>
      <c r="G91" s="32">
        <v>10</v>
      </c>
      <c r="H91" s="550">
        <v>4.5</v>
      </c>
      <c r="I91" s="55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6"/>
      <c r="R91" s="556"/>
      <c r="S91" s="556"/>
      <c r="T91" s="557"/>
      <c r="U91" s="34"/>
      <c r="V91" s="34"/>
      <c r="W91" s="35" t="s">
        <v>69</v>
      </c>
      <c r="X91" s="551">
        <v>0</v>
      </c>
      <c r="Y91" s="55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1"/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72"/>
      <c r="P92" s="566" t="s">
        <v>71</v>
      </c>
      <c r="Q92" s="567"/>
      <c r="R92" s="567"/>
      <c r="S92" s="567"/>
      <c r="T92" s="567"/>
      <c r="U92" s="567"/>
      <c r="V92" s="568"/>
      <c r="W92" s="37" t="s">
        <v>72</v>
      </c>
      <c r="X92" s="553">
        <f>IFERROR(X89/H89,"0")+IFERROR(X90/H90,"0")+IFERROR(X91/H91,"0")</f>
        <v>0</v>
      </c>
      <c r="Y92" s="553">
        <f>IFERROR(Y89/H89,"0")+IFERROR(Y90/H90,"0")+IFERROR(Y91/H91,"0")</f>
        <v>0</v>
      </c>
      <c r="Z92" s="553">
        <f>IFERROR(IF(Z89="",0,Z89),"0")+IFERROR(IF(Z90="",0,Z90),"0")+IFERROR(IF(Z91="",0,Z91),"0")</f>
        <v>0</v>
      </c>
      <c r="AA92" s="554"/>
      <c r="AB92" s="554"/>
      <c r="AC92" s="554"/>
    </row>
    <row r="93" spans="1:68" x14ac:dyDescent="0.2">
      <c r="A93" s="565"/>
      <c r="B93" s="565"/>
      <c r="C93" s="565"/>
      <c r="D93" s="565"/>
      <c r="E93" s="565"/>
      <c r="F93" s="565"/>
      <c r="G93" s="565"/>
      <c r="H93" s="565"/>
      <c r="I93" s="565"/>
      <c r="J93" s="565"/>
      <c r="K93" s="565"/>
      <c r="L93" s="565"/>
      <c r="M93" s="565"/>
      <c r="N93" s="565"/>
      <c r="O93" s="572"/>
      <c r="P93" s="566" t="s">
        <v>71</v>
      </c>
      <c r="Q93" s="567"/>
      <c r="R93" s="567"/>
      <c r="S93" s="567"/>
      <c r="T93" s="567"/>
      <c r="U93" s="567"/>
      <c r="V93" s="568"/>
      <c r="W93" s="37" t="s">
        <v>69</v>
      </c>
      <c r="X93" s="553">
        <f>IFERROR(SUM(X89:X91),"0")</f>
        <v>0</v>
      </c>
      <c r="Y93" s="553">
        <f>IFERROR(SUM(Y89:Y91),"0")</f>
        <v>0</v>
      </c>
      <c r="Z93" s="37"/>
      <c r="AA93" s="554"/>
      <c r="AB93" s="554"/>
      <c r="AC93" s="554"/>
    </row>
    <row r="94" spans="1:68" ht="14.25" customHeight="1" x14ac:dyDescent="0.25">
      <c r="A94" s="564" t="s">
        <v>73</v>
      </c>
      <c r="B94" s="565"/>
      <c r="C94" s="565"/>
      <c r="D94" s="565"/>
      <c r="E94" s="565"/>
      <c r="F94" s="565"/>
      <c r="G94" s="565"/>
      <c r="H94" s="565"/>
      <c r="I94" s="565"/>
      <c r="J94" s="565"/>
      <c r="K94" s="565"/>
      <c r="L94" s="565"/>
      <c r="M94" s="565"/>
      <c r="N94" s="565"/>
      <c r="O94" s="565"/>
      <c r="P94" s="565"/>
      <c r="Q94" s="565"/>
      <c r="R94" s="565"/>
      <c r="S94" s="565"/>
      <c r="T94" s="565"/>
      <c r="U94" s="565"/>
      <c r="V94" s="565"/>
      <c r="W94" s="565"/>
      <c r="X94" s="565"/>
      <c r="Y94" s="565"/>
      <c r="Z94" s="565"/>
      <c r="AA94" s="547"/>
      <c r="AB94" s="547"/>
      <c r="AC94" s="54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58">
        <v>4607091386967</v>
      </c>
      <c r="E95" s="559"/>
      <c r="F95" s="550">
        <v>1.35</v>
      </c>
      <c r="G95" s="32">
        <v>6</v>
      </c>
      <c r="H95" s="550">
        <v>8.1</v>
      </c>
      <c r="I95" s="55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6" t="s">
        <v>191</v>
      </c>
      <c r="Q95" s="556"/>
      <c r="R95" s="556"/>
      <c r="S95" s="556"/>
      <c r="T95" s="557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58">
        <v>4680115884953</v>
      </c>
      <c r="E96" s="559"/>
      <c r="F96" s="550">
        <v>0.37</v>
      </c>
      <c r="G96" s="32">
        <v>6</v>
      </c>
      <c r="H96" s="550">
        <v>2.2200000000000002</v>
      </c>
      <c r="I96" s="550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6"/>
      <c r="R96" s="556"/>
      <c r="S96" s="556"/>
      <c r="T96" s="557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58">
        <v>4607091385731</v>
      </c>
      <c r="E97" s="559"/>
      <c r="F97" s="550">
        <v>0.45</v>
      </c>
      <c r="G97" s="32">
        <v>6</v>
      </c>
      <c r="H97" s="550">
        <v>2.7</v>
      </c>
      <c r="I97" s="550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64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56"/>
      <c r="R97" s="556"/>
      <c r="S97" s="556"/>
      <c r="T97" s="557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58">
        <v>4607091385731</v>
      </c>
      <c r="E98" s="559"/>
      <c r="F98" s="550">
        <v>0.45</v>
      </c>
      <c r="G98" s="32">
        <v>6</v>
      </c>
      <c r="H98" s="550">
        <v>2.7</v>
      </c>
      <c r="I98" s="550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56"/>
      <c r="R98" s="556"/>
      <c r="S98" s="556"/>
      <c r="T98" s="557"/>
      <c r="U98" s="34"/>
      <c r="V98" s="34"/>
      <c r="W98" s="35" t="s">
        <v>69</v>
      </c>
      <c r="X98" s="551">
        <v>0</v>
      </c>
      <c r="Y98" s="55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58">
        <v>4680115880894</v>
      </c>
      <c r="E99" s="559"/>
      <c r="F99" s="550">
        <v>0.33</v>
      </c>
      <c r="G99" s="32">
        <v>6</v>
      </c>
      <c r="H99" s="550">
        <v>1.98</v>
      </c>
      <c r="I99" s="550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6"/>
      <c r="R99" s="556"/>
      <c r="S99" s="556"/>
      <c r="T99" s="557"/>
      <c r="U99" s="34"/>
      <c r="V99" s="34"/>
      <c r="W99" s="35" t="s">
        <v>69</v>
      </c>
      <c r="X99" s="551">
        <v>0</v>
      </c>
      <c r="Y99" s="55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1"/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72"/>
      <c r="P100" s="566" t="s">
        <v>71</v>
      </c>
      <c r="Q100" s="567"/>
      <c r="R100" s="567"/>
      <c r="S100" s="567"/>
      <c r="T100" s="567"/>
      <c r="U100" s="567"/>
      <c r="V100" s="568"/>
      <c r="W100" s="37" t="s">
        <v>72</v>
      </c>
      <c r="X100" s="553">
        <f>IFERROR(X95/H95,"0")+IFERROR(X96/H96,"0")+IFERROR(X97/H97,"0")+IFERROR(X98/H98,"0")+IFERROR(X99/H99,"0")</f>
        <v>0</v>
      </c>
      <c r="Y100" s="553">
        <f>IFERROR(Y95/H95,"0")+IFERROR(Y96/H96,"0")+IFERROR(Y97/H97,"0")+IFERROR(Y98/H98,"0")+IFERROR(Y99/H99,"0")</f>
        <v>0</v>
      </c>
      <c r="Z100" s="553">
        <f>IFERROR(IF(Z95="",0,Z95),"0")+IFERROR(IF(Z96="",0,Z96),"0")+IFERROR(IF(Z97="",0,Z97),"0")+IFERROR(IF(Z98="",0,Z98),"0")+IFERROR(IF(Z99="",0,Z99),"0")</f>
        <v>0</v>
      </c>
      <c r="AA100" s="554"/>
      <c r="AB100" s="554"/>
      <c r="AC100" s="554"/>
    </row>
    <row r="101" spans="1:68" x14ac:dyDescent="0.2">
      <c r="A101" s="565"/>
      <c r="B101" s="565"/>
      <c r="C101" s="565"/>
      <c r="D101" s="565"/>
      <c r="E101" s="565"/>
      <c r="F101" s="565"/>
      <c r="G101" s="565"/>
      <c r="H101" s="565"/>
      <c r="I101" s="565"/>
      <c r="J101" s="565"/>
      <c r="K101" s="565"/>
      <c r="L101" s="565"/>
      <c r="M101" s="565"/>
      <c r="N101" s="565"/>
      <c r="O101" s="572"/>
      <c r="P101" s="566" t="s">
        <v>71</v>
      </c>
      <c r="Q101" s="567"/>
      <c r="R101" s="567"/>
      <c r="S101" s="567"/>
      <c r="T101" s="567"/>
      <c r="U101" s="567"/>
      <c r="V101" s="568"/>
      <c r="W101" s="37" t="s">
        <v>69</v>
      </c>
      <c r="X101" s="553">
        <f>IFERROR(SUM(X95:X99),"0")</f>
        <v>0</v>
      </c>
      <c r="Y101" s="553">
        <f>IFERROR(SUM(Y95:Y99),"0")</f>
        <v>0</v>
      </c>
      <c r="Z101" s="37"/>
      <c r="AA101" s="554"/>
      <c r="AB101" s="554"/>
      <c r="AC101" s="554"/>
    </row>
    <row r="102" spans="1:68" ht="16.5" customHeight="1" x14ac:dyDescent="0.25">
      <c r="A102" s="609" t="s">
        <v>203</v>
      </c>
      <c r="B102" s="565"/>
      <c r="C102" s="565"/>
      <c r="D102" s="565"/>
      <c r="E102" s="565"/>
      <c r="F102" s="565"/>
      <c r="G102" s="565"/>
      <c r="H102" s="565"/>
      <c r="I102" s="565"/>
      <c r="J102" s="565"/>
      <c r="K102" s="565"/>
      <c r="L102" s="565"/>
      <c r="M102" s="565"/>
      <c r="N102" s="565"/>
      <c r="O102" s="565"/>
      <c r="P102" s="565"/>
      <c r="Q102" s="565"/>
      <c r="R102" s="565"/>
      <c r="S102" s="565"/>
      <c r="T102" s="565"/>
      <c r="U102" s="565"/>
      <c r="V102" s="565"/>
      <c r="W102" s="565"/>
      <c r="X102" s="565"/>
      <c r="Y102" s="565"/>
      <c r="Z102" s="565"/>
      <c r="AA102" s="546"/>
      <c r="AB102" s="546"/>
      <c r="AC102" s="546"/>
    </row>
    <row r="103" spans="1:68" ht="14.25" customHeight="1" x14ac:dyDescent="0.25">
      <c r="A103" s="564" t="s">
        <v>103</v>
      </c>
      <c r="B103" s="565"/>
      <c r="C103" s="565"/>
      <c r="D103" s="565"/>
      <c r="E103" s="565"/>
      <c r="F103" s="565"/>
      <c r="G103" s="565"/>
      <c r="H103" s="565"/>
      <c r="I103" s="565"/>
      <c r="J103" s="565"/>
      <c r="K103" s="565"/>
      <c r="L103" s="565"/>
      <c r="M103" s="565"/>
      <c r="N103" s="565"/>
      <c r="O103" s="565"/>
      <c r="P103" s="565"/>
      <c r="Q103" s="565"/>
      <c r="R103" s="565"/>
      <c r="S103" s="565"/>
      <c r="T103" s="565"/>
      <c r="U103" s="565"/>
      <c r="V103" s="565"/>
      <c r="W103" s="565"/>
      <c r="X103" s="565"/>
      <c r="Y103" s="565"/>
      <c r="Z103" s="565"/>
      <c r="AA103" s="547"/>
      <c r="AB103" s="547"/>
      <c r="AC103" s="547"/>
    </row>
    <row r="104" spans="1:68" ht="27" customHeight="1" x14ac:dyDescent="0.25">
      <c r="A104" s="54" t="s">
        <v>204</v>
      </c>
      <c r="B104" s="54" t="s">
        <v>205</v>
      </c>
      <c r="C104" s="31">
        <v>4301011514</v>
      </c>
      <c r="D104" s="558">
        <v>4680115882133</v>
      </c>
      <c r="E104" s="559"/>
      <c r="F104" s="550">
        <v>1.35</v>
      </c>
      <c r="G104" s="32">
        <v>8</v>
      </c>
      <c r="H104" s="550">
        <v>10.8</v>
      </c>
      <c r="I104" s="55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5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6"/>
      <c r="R104" s="556"/>
      <c r="S104" s="556"/>
      <c r="T104" s="557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207</v>
      </c>
      <c r="B105" s="54" t="s">
        <v>208</v>
      </c>
      <c r="C105" s="31">
        <v>4301011417</v>
      </c>
      <c r="D105" s="558">
        <v>4680115880269</v>
      </c>
      <c r="E105" s="559"/>
      <c r="F105" s="550">
        <v>0.375</v>
      </c>
      <c r="G105" s="32">
        <v>10</v>
      </c>
      <c r="H105" s="550">
        <v>3.75</v>
      </c>
      <c r="I105" s="550">
        <v>3.96</v>
      </c>
      <c r="J105" s="32">
        <v>132</v>
      </c>
      <c r="K105" s="32" t="s">
        <v>111</v>
      </c>
      <c r="L105" s="32" t="s">
        <v>112</v>
      </c>
      <c r="M105" s="33" t="s">
        <v>77</v>
      </c>
      <c r="N105" s="33"/>
      <c r="O105" s="32">
        <v>50</v>
      </c>
      <c r="P105" s="8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6"/>
      <c r="R105" s="556"/>
      <c r="S105" s="556"/>
      <c r="T105" s="557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209</v>
      </c>
      <c r="B106" s="54" t="s">
        <v>210</v>
      </c>
      <c r="C106" s="31">
        <v>4301011415</v>
      </c>
      <c r="D106" s="558">
        <v>4680115880429</v>
      </c>
      <c r="E106" s="559"/>
      <c r="F106" s="550">
        <v>0.45</v>
      </c>
      <c r="G106" s="32">
        <v>10</v>
      </c>
      <c r="H106" s="550">
        <v>4.5</v>
      </c>
      <c r="I106" s="550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7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6"/>
      <c r="R106" s="556"/>
      <c r="S106" s="556"/>
      <c r="T106" s="557"/>
      <c r="U106" s="34"/>
      <c r="V106" s="34"/>
      <c r="W106" s="35" t="s">
        <v>69</v>
      </c>
      <c r="X106" s="551">
        <v>0</v>
      </c>
      <c r="Y106" s="55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211</v>
      </c>
      <c r="B107" s="54" t="s">
        <v>212</v>
      </c>
      <c r="C107" s="31">
        <v>4301011462</v>
      </c>
      <c r="D107" s="558">
        <v>4680115881457</v>
      </c>
      <c r="E107" s="559"/>
      <c r="F107" s="550">
        <v>0.75</v>
      </c>
      <c r="G107" s="32">
        <v>6</v>
      </c>
      <c r="H107" s="550">
        <v>4.5</v>
      </c>
      <c r="I107" s="550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81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6"/>
      <c r="R107" s="556"/>
      <c r="S107" s="556"/>
      <c r="T107" s="557"/>
      <c r="U107" s="34"/>
      <c r="V107" s="34"/>
      <c r="W107" s="35" t="s">
        <v>69</v>
      </c>
      <c r="X107" s="551">
        <v>0</v>
      </c>
      <c r="Y107" s="55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1"/>
      <c r="B108" s="565"/>
      <c r="C108" s="565"/>
      <c r="D108" s="565"/>
      <c r="E108" s="565"/>
      <c r="F108" s="565"/>
      <c r="G108" s="565"/>
      <c r="H108" s="565"/>
      <c r="I108" s="565"/>
      <c r="J108" s="565"/>
      <c r="K108" s="565"/>
      <c r="L108" s="565"/>
      <c r="M108" s="565"/>
      <c r="N108" s="565"/>
      <c r="O108" s="572"/>
      <c r="P108" s="566" t="s">
        <v>71</v>
      </c>
      <c r="Q108" s="567"/>
      <c r="R108" s="567"/>
      <c r="S108" s="567"/>
      <c r="T108" s="567"/>
      <c r="U108" s="567"/>
      <c r="V108" s="568"/>
      <c r="W108" s="37" t="s">
        <v>72</v>
      </c>
      <c r="X108" s="553">
        <f>IFERROR(X104/H104,"0")+IFERROR(X105/H105,"0")+IFERROR(X106/H106,"0")+IFERROR(X107/H107,"0")</f>
        <v>0</v>
      </c>
      <c r="Y108" s="553">
        <f>IFERROR(Y104/H104,"0")+IFERROR(Y105/H105,"0")+IFERROR(Y106/H106,"0")+IFERROR(Y107/H107,"0")</f>
        <v>0</v>
      </c>
      <c r="Z108" s="553">
        <f>IFERROR(IF(Z104="",0,Z104),"0")+IFERROR(IF(Z105="",0,Z105),"0")+IFERROR(IF(Z106="",0,Z106),"0")+IFERROR(IF(Z107="",0,Z107),"0")</f>
        <v>0</v>
      </c>
      <c r="AA108" s="554"/>
      <c r="AB108" s="554"/>
      <c r="AC108" s="554"/>
    </row>
    <row r="109" spans="1:68" x14ac:dyDescent="0.2">
      <c r="A109" s="565"/>
      <c r="B109" s="565"/>
      <c r="C109" s="565"/>
      <c r="D109" s="565"/>
      <c r="E109" s="565"/>
      <c r="F109" s="565"/>
      <c r="G109" s="565"/>
      <c r="H109" s="565"/>
      <c r="I109" s="565"/>
      <c r="J109" s="565"/>
      <c r="K109" s="565"/>
      <c r="L109" s="565"/>
      <c r="M109" s="565"/>
      <c r="N109" s="565"/>
      <c r="O109" s="572"/>
      <c r="P109" s="566" t="s">
        <v>71</v>
      </c>
      <c r="Q109" s="567"/>
      <c r="R109" s="567"/>
      <c r="S109" s="567"/>
      <c r="T109" s="567"/>
      <c r="U109" s="567"/>
      <c r="V109" s="568"/>
      <c r="W109" s="37" t="s">
        <v>69</v>
      </c>
      <c r="X109" s="553">
        <f>IFERROR(SUM(X104:X107),"0")</f>
        <v>0</v>
      </c>
      <c r="Y109" s="553">
        <f>IFERROR(SUM(Y104:Y107),"0")</f>
        <v>0</v>
      </c>
      <c r="Z109" s="37"/>
      <c r="AA109" s="554"/>
      <c r="AB109" s="554"/>
      <c r="AC109" s="554"/>
    </row>
    <row r="110" spans="1:68" ht="14.25" customHeight="1" x14ac:dyDescent="0.25">
      <c r="A110" s="564" t="s">
        <v>139</v>
      </c>
      <c r="B110" s="565"/>
      <c r="C110" s="565"/>
      <c r="D110" s="565"/>
      <c r="E110" s="565"/>
      <c r="F110" s="565"/>
      <c r="G110" s="565"/>
      <c r="H110" s="565"/>
      <c r="I110" s="565"/>
      <c r="J110" s="565"/>
      <c r="K110" s="565"/>
      <c r="L110" s="565"/>
      <c r="M110" s="565"/>
      <c r="N110" s="565"/>
      <c r="O110" s="565"/>
      <c r="P110" s="565"/>
      <c r="Q110" s="565"/>
      <c r="R110" s="565"/>
      <c r="S110" s="565"/>
      <c r="T110" s="565"/>
      <c r="U110" s="565"/>
      <c r="V110" s="565"/>
      <c r="W110" s="565"/>
      <c r="X110" s="565"/>
      <c r="Y110" s="565"/>
      <c r="Z110" s="565"/>
      <c r="AA110" s="547"/>
      <c r="AB110" s="547"/>
      <c r="AC110" s="54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58">
        <v>4680115881488</v>
      </c>
      <c r="E111" s="559"/>
      <c r="F111" s="550">
        <v>1.35</v>
      </c>
      <c r="G111" s="32">
        <v>8</v>
      </c>
      <c r="H111" s="550">
        <v>10.8</v>
      </c>
      <c r="I111" s="55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6"/>
      <c r="R111" s="556"/>
      <c r="S111" s="556"/>
      <c r="T111" s="557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58">
        <v>4680115882775</v>
      </c>
      <c r="E112" s="559"/>
      <c r="F112" s="550">
        <v>0.3</v>
      </c>
      <c r="G112" s="32">
        <v>8</v>
      </c>
      <c r="H112" s="550">
        <v>2.4</v>
      </c>
      <c r="I112" s="55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79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6"/>
      <c r="R112" s="556"/>
      <c r="S112" s="556"/>
      <c r="T112" s="557"/>
      <c r="U112" s="34"/>
      <c r="V112" s="34"/>
      <c r="W112" s="35" t="s">
        <v>69</v>
      </c>
      <c r="X112" s="551">
        <v>0</v>
      </c>
      <c r="Y112" s="55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58">
        <v>4680115880658</v>
      </c>
      <c r="E113" s="559"/>
      <c r="F113" s="550">
        <v>0.4</v>
      </c>
      <c r="G113" s="32">
        <v>6</v>
      </c>
      <c r="H113" s="550">
        <v>2.4</v>
      </c>
      <c r="I113" s="550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6"/>
      <c r="R113" s="556"/>
      <c r="S113" s="556"/>
      <c r="T113" s="557"/>
      <c r="U113" s="34"/>
      <c r="V113" s="34"/>
      <c r="W113" s="35" t="s">
        <v>69</v>
      </c>
      <c r="X113" s="551">
        <v>0</v>
      </c>
      <c r="Y113" s="55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1"/>
      <c r="B114" s="565"/>
      <c r="C114" s="565"/>
      <c r="D114" s="565"/>
      <c r="E114" s="565"/>
      <c r="F114" s="565"/>
      <c r="G114" s="565"/>
      <c r="H114" s="565"/>
      <c r="I114" s="565"/>
      <c r="J114" s="565"/>
      <c r="K114" s="565"/>
      <c r="L114" s="565"/>
      <c r="M114" s="565"/>
      <c r="N114" s="565"/>
      <c r="O114" s="572"/>
      <c r="P114" s="566" t="s">
        <v>71</v>
      </c>
      <c r="Q114" s="567"/>
      <c r="R114" s="567"/>
      <c r="S114" s="567"/>
      <c r="T114" s="567"/>
      <c r="U114" s="567"/>
      <c r="V114" s="568"/>
      <c r="W114" s="37" t="s">
        <v>72</v>
      </c>
      <c r="X114" s="553">
        <f>IFERROR(X111/H111,"0")+IFERROR(X112/H112,"0")+IFERROR(X113/H113,"0")</f>
        <v>0</v>
      </c>
      <c r="Y114" s="553">
        <f>IFERROR(Y111/H111,"0")+IFERROR(Y112/H112,"0")+IFERROR(Y113/H113,"0")</f>
        <v>0</v>
      </c>
      <c r="Z114" s="553">
        <f>IFERROR(IF(Z111="",0,Z111),"0")+IFERROR(IF(Z112="",0,Z112),"0")+IFERROR(IF(Z113="",0,Z113),"0")</f>
        <v>0</v>
      </c>
      <c r="AA114" s="554"/>
      <c r="AB114" s="554"/>
      <c r="AC114" s="554"/>
    </row>
    <row r="115" spans="1:68" x14ac:dyDescent="0.2">
      <c r="A115" s="565"/>
      <c r="B115" s="565"/>
      <c r="C115" s="565"/>
      <c r="D115" s="565"/>
      <c r="E115" s="565"/>
      <c r="F115" s="565"/>
      <c r="G115" s="565"/>
      <c r="H115" s="565"/>
      <c r="I115" s="565"/>
      <c r="J115" s="565"/>
      <c r="K115" s="565"/>
      <c r="L115" s="565"/>
      <c r="M115" s="565"/>
      <c r="N115" s="565"/>
      <c r="O115" s="572"/>
      <c r="P115" s="566" t="s">
        <v>71</v>
      </c>
      <c r="Q115" s="567"/>
      <c r="R115" s="567"/>
      <c r="S115" s="567"/>
      <c r="T115" s="567"/>
      <c r="U115" s="567"/>
      <c r="V115" s="568"/>
      <c r="W115" s="37" t="s">
        <v>69</v>
      </c>
      <c r="X115" s="553">
        <f>IFERROR(SUM(X111:X113),"0")</f>
        <v>0</v>
      </c>
      <c r="Y115" s="553">
        <f>IFERROR(SUM(Y111:Y113),"0")</f>
        <v>0</v>
      </c>
      <c r="Z115" s="37"/>
      <c r="AA115" s="554"/>
      <c r="AB115" s="554"/>
      <c r="AC115" s="554"/>
    </row>
    <row r="116" spans="1:68" ht="14.25" customHeight="1" x14ac:dyDescent="0.25">
      <c r="A116" s="564" t="s">
        <v>73</v>
      </c>
      <c r="B116" s="565"/>
      <c r="C116" s="565"/>
      <c r="D116" s="565"/>
      <c r="E116" s="565"/>
      <c r="F116" s="565"/>
      <c r="G116" s="565"/>
      <c r="H116" s="565"/>
      <c r="I116" s="565"/>
      <c r="J116" s="565"/>
      <c r="K116" s="565"/>
      <c r="L116" s="565"/>
      <c r="M116" s="565"/>
      <c r="N116" s="565"/>
      <c r="O116" s="565"/>
      <c r="P116" s="565"/>
      <c r="Q116" s="565"/>
      <c r="R116" s="565"/>
      <c r="S116" s="565"/>
      <c r="T116" s="565"/>
      <c r="U116" s="565"/>
      <c r="V116" s="565"/>
      <c r="W116" s="565"/>
      <c r="X116" s="565"/>
      <c r="Y116" s="565"/>
      <c r="Z116" s="565"/>
      <c r="AA116" s="547"/>
      <c r="AB116" s="547"/>
      <c r="AC116" s="54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58">
        <v>4607091385168</v>
      </c>
      <c r="E117" s="559"/>
      <c r="F117" s="550">
        <v>1.35</v>
      </c>
      <c r="G117" s="32">
        <v>6</v>
      </c>
      <c r="H117" s="550">
        <v>8.1</v>
      </c>
      <c r="I117" s="55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6"/>
      <c r="R117" s="556"/>
      <c r="S117" s="556"/>
      <c r="T117" s="557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58">
        <v>4607091383256</v>
      </c>
      <c r="E118" s="559"/>
      <c r="F118" s="550">
        <v>0.33</v>
      </c>
      <c r="G118" s="32">
        <v>6</v>
      </c>
      <c r="H118" s="550">
        <v>1.98</v>
      </c>
      <c r="I118" s="550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66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6"/>
      <c r="R118" s="556"/>
      <c r="S118" s="556"/>
      <c r="T118" s="557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58">
        <v>4607091385748</v>
      </c>
      <c r="E119" s="559"/>
      <c r="F119" s="550">
        <v>0.45</v>
      </c>
      <c r="G119" s="32">
        <v>6</v>
      </c>
      <c r="H119" s="550">
        <v>2.7</v>
      </c>
      <c r="I119" s="550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67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6"/>
      <c r="R119" s="556"/>
      <c r="S119" s="556"/>
      <c r="T119" s="557"/>
      <c r="U119" s="34"/>
      <c r="V119" s="34"/>
      <c r="W119" s="35" t="s">
        <v>69</v>
      </c>
      <c r="X119" s="551">
        <v>0</v>
      </c>
      <c r="Y119" s="55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58">
        <v>4680115884533</v>
      </c>
      <c r="E120" s="559"/>
      <c r="F120" s="550">
        <v>0.3</v>
      </c>
      <c r="G120" s="32">
        <v>6</v>
      </c>
      <c r="H120" s="550">
        <v>1.8</v>
      </c>
      <c r="I120" s="550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6"/>
      <c r="R120" s="556"/>
      <c r="S120" s="556"/>
      <c r="T120" s="557"/>
      <c r="U120" s="34"/>
      <c r="V120" s="34"/>
      <c r="W120" s="35" t="s">
        <v>69</v>
      </c>
      <c r="X120" s="551">
        <v>0</v>
      </c>
      <c r="Y120" s="55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1"/>
      <c r="B121" s="565"/>
      <c r="C121" s="565"/>
      <c r="D121" s="565"/>
      <c r="E121" s="565"/>
      <c r="F121" s="565"/>
      <c r="G121" s="565"/>
      <c r="H121" s="565"/>
      <c r="I121" s="565"/>
      <c r="J121" s="565"/>
      <c r="K121" s="565"/>
      <c r="L121" s="565"/>
      <c r="M121" s="565"/>
      <c r="N121" s="565"/>
      <c r="O121" s="572"/>
      <c r="P121" s="566" t="s">
        <v>71</v>
      </c>
      <c r="Q121" s="567"/>
      <c r="R121" s="567"/>
      <c r="S121" s="567"/>
      <c r="T121" s="567"/>
      <c r="U121" s="567"/>
      <c r="V121" s="568"/>
      <c r="W121" s="37" t="s">
        <v>72</v>
      </c>
      <c r="X121" s="553">
        <f>IFERROR(X117/H117,"0")+IFERROR(X118/H118,"0")+IFERROR(X119/H119,"0")+IFERROR(X120/H120,"0")</f>
        <v>0</v>
      </c>
      <c r="Y121" s="553">
        <f>IFERROR(Y117/H117,"0")+IFERROR(Y118/H118,"0")+IFERROR(Y119/H119,"0")+IFERROR(Y120/H120,"0")</f>
        <v>0</v>
      </c>
      <c r="Z121" s="553">
        <f>IFERROR(IF(Z117="",0,Z117),"0")+IFERROR(IF(Z118="",0,Z118),"0")+IFERROR(IF(Z119="",0,Z119),"0")+IFERROR(IF(Z120="",0,Z120),"0")</f>
        <v>0</v>
      </c>
      <c r="AA121" s="554"/>
      <c r="AB121" s="554"/>
      <c r="AC121" s="554"/>
    </row>
    <row r="122" spans="1:68" x14ac:dyDescent="0.2">
      <c r="A122" s="565"/>
      <c r="B122" s="565"/>
      <c r="C122" s="565"/>
      <c r="D122" s="565"/>
      <c r="E122" s="565"/>
      <c r="F122" s="565"/>
      <c r="G122" s="565"/>
      <c r="H122" s="565"/>
      <c r="I122" s="565"/>
      <c r="J122" s="565"/>
      <c r="K122" s="565"/>
      <c r="L122" s="565"/>
      <c r="M122" s="565"/>
      <c r="N122" s="565"/>
      <c r="O122" s="572"/>
      <c r="P122" s="566" t="s">
        <v>71</v>
      </c>
      <c r="Q122" s="567"/>
      <c r="R122" s="567"/>
      <c r="S122" s="567"/>
      <c r="T122" s="567"/>
      <c r="U122" s="567"/>
      <c r="V122" s="568"/>
      <c r="W122" s="37" t="s">
        <v>69</v>
      </c>
      <c r="X122" s="553">
        <f>IFERROR(SUM(X117:X120),"0")</f>
        <v>0</v>
      </c>
      <c r="Y122" s="553">
        <f>IFERROR(SUM(Y117:Y120),"0")</f>
        <v>0</v>
      </c>
      <c r="Z122" s="37"/>
      <c r="AA122" s="554"/>
      <c r="AB122" s="554"/>
      <c r="AC122" s="554"/>
    </row>
    <row r="123" spans="1:68" ht="14.25" customHeight="1" x14ac:dyDescent="0.25">
      <c r="A123" s="564" t="s">
        <v>174</v>
      </c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65"/>
      <c r="P123" s="565"/>
      <c r="Q123" s="565"/>
      <c r="R123" s="565"/>
      <c r="S123" s="565"/>
      <c r="T123" s="565"/>
      <c r="U123" s="565"/>
      <c r="V123" s="565"/>
      <c r="W123" s="565"/>
      <c r="X123" s="565"/>
      <c r="Y123" s="565"/>
      <c r="Z123" s="565"/>
      <c r="AA123" s="547"/>
      <c r="AB123" s="547"/>
      <c r="AC123" s="547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58">
        <v>4680115882652</v>
      </c>
      <c r="E124" s="559"/>
      <c r="F124" s="550">
        <v>0.33</v>
      </c>
      <c r="G124" s="32">
        <v>6</v>
      </c>
      <c r="H124" s="550">
        <v>1.98</v>
      </c>
      <c r="I124" s="550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7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6"/>
      <c r="R124" s="556"/>
      <c r="S124" s="556"/>
      <c r="T124" s="557"/>
      <c r="U124" s="34"/>
      <c r="V124" s="34"/>
      <c r="W124" s="35" t="s">
        <v>69</v>
      </c>
      <c r="X124" s="551">
        <v>0</v>
      </c>
      <c r="Y124" s="55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58">
        <v>4680115880238</v>
      </c>
      <c r="E125" s="559"/>
      <c r="F125" s="550">
        <v>0.33</v>
      </c>
      <c r="G125" s="32">
        <v>6</v>
      </c>
      <c r="H125" s="550">
        <v>1.98</v>
      </c>
      <c r="I125" s="550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6"/>
      <c r="R125" s="556"/>
      <c r="S125" s="556"/>
      <c r="T125" s="557"/>
      <c r="U125" s="34"/>
      <c r="V125" s="34"/>
      <c r="W125" s="35" t="s">
        <v>69</v>
      </c>
      <c r="X125" s="551">
        <v>0</v>
      </c>
      <c r="Y125" s="55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1"/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72"/>
      <c r="P126" s="566" t="s">
        <v>71</v>
      </c>
      <c r="Q126" s="567"/>
      <c r="R126" s="567"/>
      <c r="S126" s="567"/>
      <c r="T126" s="567"/>
      <c r="U126" s="567"/>
      <c r="V126" s="568"/>
      <c r="W126" s="37" t="s">
        <v>72</v>
      </c>
      <c r="X126" s="553">
        <f>IFERROR(X124/H124,"0")+IFERROR(X125/H125,"0")</f>
        <v>0</v>
      </c>
      <c r="Y126" s="553">
        <f>IFERROR(Y124/H124,"0")+IFERROR(Y125/H125,"0")</f>
        <v>0</v>
      </c>
      <c r="Z126" s="553">
        <f>IFERROR(IF(Z124="",0,Z124),"0")+IFERROR(IF(Z125="",0,Z125),"0")</f>
        <v>0</v>
      </c>
      <c r="AA126" s="554"/>
      <c r="AB126" s="554"/>
      <c r="AC126" s="554"/>
    </row>
    <row r="127" spans="1:68" x14ac:dyDescent="0.2">
      <c r="A127" s="565"/>
      <c r="B127" s="565"/>
      <c r="C127" s="565"/>
      <c r="D127" s="565"/>
      <c r="E127" s="565"/>
      <c r="F127" s="565"/>
      <c r="G127" s="565"/>
      <c r="H127" s="565"/>
      <c r="I127" s="565"/>
      <c r="J127" s="565"/>
      <c r="K127" s="565"/>
      <c r="L127" s="565"/>
      <c r="M127" s="565"/>
      <c r="N127" s="565"/>
      <c r="O127" s="572"/>
      <c r="P127" s="566" t="s">
        <v>71</v>
      </c>
      <c r="Q127" s="567"/>
      <c r="R127" s="567"/>
      <c r="S127" s="567"/>
      <c r="T127" s="567"/>
      <c r="U127" s="567"/>
      <c r="V127" s="568"/>
      <c r="W127" s="37" t="s">
        <v>69</v>
      </c>
      <c r="X127" s="553">
        <f>IFERROR(SUM(X124:X125),"0")</f>
        <v>0</v>
      </c>
      <c r="Y127" s="553">
        <f>IFERROR(SUM(Y124:Y125),"0")</f>
        <v>0</v>
      </c>
      <c r="Z127" s="37"/>
      <c r="AA127" s="554"/>
      <c r="AB127" s="554"/>
      <c r="AC127" s="554"/>
    </row>
    <row r="128" spans="1:68" ht="16.5" customHeight="1" x14ac:dyDescent="0.25">
      <c r="A128" s="609" t="s">
        <v>236</v>
      </c>
      <c r="B128" s="565"/>
      <c r="C128" s="565"/>
      <c r="D128" s="565"/>
      <c r="E128" s="565"/>
      <c r="F128" s="565"/>
      <c r="G128" s="565"/>
      <c r="H128" s="565"/>
      <c r="I128" s="565"/>
      <c r="J128" s="565"/>
      <c r="K128" s="565"/>
      <c r="L128" s="565"/>
      <c r="M128" s="565"/>
      <c r="N128" s="565"/>
      <c r="O128" s="565"/>
      <c r="P128" s="565"/>
      <c r="Q128" s="565"/>
      <c r="R128" s="565"/>
      <c r="S128" s="565"/>
      <c r="T128" s="565"/>
      <c r="U128" s="565"/>
      <c r="V128" s="565"/>
      <c r="W128" s="565"/>
      <c r="X128" s="565"/>
      <c r="Y128" s="565"/>
      <c r="Z128" s="565"/>
      <c r="AA128" s="546"/>
      <c r="AB128" s="546"/>
      <c r="AC128" s="546"/>
    </row>
    <row r="129" spans="1:68" ht="14.25" customHeight="1" x14ac:dyDescent="0.25">
      <c r="A129" s="564" t="s">
        <v>103</v>
      </c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65"/>
      <c r="P129" s="565"/>
      <c r="Q129" s="565"/>
      <c r="R129" s="565"/>
      <c r="S129" s="565"/>
      <c r="T129" s="565"/>
      <c r="U129" s="565"/>
      <c r="V129" s="565"/>
      <c r="W129" s="565"/>
      <c r="X129" s="565"/>
      <c r="Y129" s="565"/>
      <c r="Z129" s="565"/>
      <c r="AA129" s="547"/>
      <c r="AB129" s="547"/>
      <c r="AC129" s="54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58">
        <v>4680115882577</v>
      </c>
      <c r="E130" s="559"/>
      <c r="F130" s="550">
        <v>0.4</v>
      </c>
      <c r="G130" s="32">
        <v>8</v>
      </c>
      <c r="H130" s="550">
        <v>3.2</v>
      </c>
      <c r="I130" s="550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78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6"/>
      <c r="R130" s="556"/>
      <c r="S130" s="556"/>
      <c r="T130" s="557"/>
      <c r="U130" s="34"/>
      <c r="V130" s="34"/>
      <c r="W130" s="35" t="s">
        <v>69</v>
      </c>
      <c r="X130" s="551">
        <v>0</v>
      </c>
      <c r="Y130" s="55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58">
        <v>4680115882577</v>
      </c>
      <c r="E131" s="559"/>
      <c r="F131" s="550">
        <v>0.4</v>
      </c>
      <c r="G131" s="32">
        <v>8</v>
      </c>
      <c r="H131" s="550">
        <v>3.2</v>
      </c>
      <c r="I131" s="550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6"/>
      <c r="R131" s="556"/>
      <c r="S131" s="556"/>
      <c r="T131" s="557"/>
      <c r="U131" s="34"/>
      <c r="V131" s="34"/>
      <c r="W131" s="35" t="s">
        <v>69</v>
      </c>
      <c r="X131" s="551">
        <v>0</v>
      </c>
      <c r="Y131" s="55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1"/>
      <c r="B132" s="565"/>
      <c r="C132" s="565"/>
      <c r="D132" s="565"/>
      <c r="E132" s="565"/>
      <c r="F132" s="565"/>
      <c r="G132" s="565"/>
      <c r="H132" s="565"/>
      <c r="I132" s="565"/>
      <c r="J132" s="565"/>
      <c r="K132" s="565"/>
      <c r="L132" s="565"/>
      <c r="M132" s="565"/>
      <c r="N132" s="565"/>
      <c r="O132" s="572"/>
      <c r="P132" s="566" t="s">
        <v>71</v>
      </c>
      <c r="Q132" s="567"/>
      <c r="R132" s="567"/>
      <c r="S132" s="567"/>
      <c r="T132" s="567"/>
      <c r="U132" s="567"/>
      <c r="V132" s="568"/>
      <c r="W132" s="37" t="s">
        <v>72</v>
      </c>
      <c r="X132" s="553">
        <f>IFERROR(X130/H130,"0")+IFERROR(X131/H131,"0")</f>
        <v>0</v>
      </c>
      <c r="Y132" s="553">
        <f>IFERROR(Y130/H130,"0")+IFERROR(Y131/H131,"0")</f>
        <v>0</v>
      </c>
      <c r="Z132" s="553">
        <f>IFERROR(IF(Z130="",0,Z130),"0")+IFERROR(IF(Z131="",0,Z131),"0")</f>
        <v>0</v>
      </c>
      <c r="AA132" s="554"/>
      <c r="AB132" s="554"/>
      <c r="AC132" s="554"/>
    </row>
    <row r="133" spans="1:68" x14ac:dyDescent="0.2">
      <c r="A133" s="565"/>
      <c r="B133" s="565"/>
      <c r="C133" s="565"/>
      <c r="D133" s="565"/>
      <c r="E133" s="565"/>
      <c r="F133" s="565"/>
      <c r="G133" s="565"/>
      <c r="H133" s="565"/>
      <c r="I133" s="565"/>
      <c r="J133" s="565"/>
      <c r="K133" s="565"/>
      <c r="L133" s="565"/>
      <c r="M133" s="565"/>
      <c r="N133" s="565"/>
      <c r="O133" s="572"/>
      <c r="P133" s="566" t="s">
        <v>71</v>
      </c>
      <c r="Q133" s="567"/>
      <c r="R133" s="567"/>
      <c r="S133" s="567"/>
      <c r="T133" s="567"/>
      <c r="U133" s="567"/>
      <c r="V133" s="568"/>
      <c r="W133" s="37" t="s">
        <v>69</v>
      </c>
      <c r="X133" s="553">
        <f>IFERROR(SUM(X130:X131),"0")</f>
        <v>0</v>
      </c>
      <c r="Y133" s="553">
        <f>IFERROR(SUM(Y130:Y131),"0")</f>
        <v>0</v>
      </c>
      <c r="Z133" s="37"/>
      <c r="AA133" s="554"/>
      <c r="AB133" s="554"/>
      <c r="AC133" s="554"/>
    </row>
    <row r="134" spans="1:68" ht="14.25" customHeight="1" x14ac:dyDescent="0.25">
      <c r="A134" s="564" t="s">
        <v>64</v>
      </c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65"/>
      <c r="P134" s="565"/>
      <c r="Q134" s="565"/>
      <c r="R134" s="565"/>
      <c r="S134" s="565"/>
      <c r="T134" s="565"/>
      <c r="U134" s="565"/>
      <c r="V134" s="565"/>
      <c r="W134" s="565"/>
      <c r="X134" s="565"/>
      <c r="Y134" s="565"/>
      <c r="Z134" s="565"/>
      <c r="AA134" s="547"/>
      <c r="AB134" s="547"/>
      <c r="AC134" s="547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58">
        <v>4680115883444</v>
      </c>
      <c r="E135" s="559"/>
      <c r="F135" s="550">
        <v>0.35</v>
      </c>
      <c r="G135" s="32">
        <v>8</v>
      </c>
      <c r="H135" s="550">
        <v>2.8</v>
      </c>
      <c r="I135" s="550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6"/>
      <c r="R135" s="556"/>
      <c r="S135" s="556"/>
      <c r="T135" s="557"/>
      <c r="U135" s="34"/>
      <c r="V135" s="34"/>
      <c r="W135" s="35" t="s">
        <v>69</v>
      </c>
      <c r="X135" s="551">
        <v>0</v>
      </c>
      <c r="Y135" s="55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58">
        <v>4680115883444</v>
      </c>
      <c r="E136" s="559"/>
      <c r="F136" s="550">
        <v>0.35</v>
      </c>
      <c r="G136" s="32">
        <v>8</v>
      </c>
      <c r="H136" s="550">
        <v>2.8</v>
      </c>
      <c r="I136" s="550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8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6"/>
      <c r="R136" s="556"/>
      <c r="S136" s="556"/>
      <c r="T136" s="557"/>
      <c r="U136" s="34"/>
      <c r="V136" s="34"/>
      <c r="W136" s="35" t="s">
        <v>69</v>
      </c>
      <c r="X136" s="551">
        <v>0</v>
      </c>
      <c r="Y136" s="55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1"/>
      <c r="B137" s="565"/>
      <c r="C137" s="565"/>
      <c r="D137" s="565"/>
      <c r="E137" s="565"/>
      <c r="F137" s="565"/>
      <c r="G137" s="565"/>
      <c r="H137" s="565"/>
      <c r="I137" s="565"/>
      <c r="J137" s="565"/>
      <c r="K137" s="565"/>
      <c r="L137" s="565"/>
      <c r="M137" s="565"/>
      <c r="N137" s="565"/>
      <c r="O137" s="572"/>
      <c r="P137" s="566" t="s">
        <v>71</v>
      </c>
      <c r="Q137" s="567"/>
      <c r="R137" s="567"/>
      <c r="S137" s="567"/>
      <c r="T137" s="567"/>
      <c r="U137" s="567"/>
      <c r="V137" s="568"/>
      <c r="W137" s="37" t="s">
        <v>72</v>
      </c>
      <c r="X137" s="553">
        <f>IFERROR(X135/H135,"0")+IFERROR(X136/H136,"0")</f>
        <v>0</v>
      </c>
      <c r="Y137" s="553">
        <f>IFERROR(Y135/H135,"0")+IFERROR(Y136/H136,"0")</f>
        <v>0</v>
      </c>
      <c r="Z137" s="553">
        <f>IFERROR(IF(Z135="",0,Z135),"0")+IFERROR(IF(Z136="",0,Z136),"0")</f>
        <v>0</v>
      </c>
      <c r="AA137" s="554"/>
      <c r="AB137" s="554"/>
      <c r="AC137" s="554"/>
    </row>
    <row r="138" spans="1:68" x14ac:dyDescent="0.2">
      <c r="A138" s="565"/>
      <c r="B138" s="565"/>
      <c r="C138" s="565"/>
      <c r="D138" s="565"/>
      <c r="E138" s="565"/>
      <c r="F138" s="565"/>
      <c r="G138" s="565"/>
      <c r="H138" s="565"/>
      <c r="I138" s="565"/>
      <c r="J138" s="565"/>
      <c r="K138" s="565"/>
      <c r="L138" s="565"/>
      <c r="M138" s="565"/>
      <c r="N138" s="565"/>
      <c r="O138" s="572"/>
      <c r="P138" s="566" t="s">
        <v>71</v>
      </c>
      <c r="Q138" s="567"/>
      <c r="R138" s="567"/>
      <c r="S138" s="567"/>
      <c r="T138" s="567"/>
      <c r="U138" s="567"/>
      <c r="V138" s="568"/>
      <c r="W138" s="37" t="s">
        <v>69</v>
      </c>
      <c r="X138" s="553">
        <f>IFERROR(SUM(X135:X136),"0")</f>
        <v>0</v>
      </c>
      <c r="Y138" s="553">
        <f>IFERROR(SUM(Y135:Y136),"0")</f>
        <v>0</v>
      </c>
      <c r="Z138" s="37"/>
      <c r="AA138" s="554"/>
      <c r="AB138" s="554"/>
      <c r="AC138" s="554"/>
    </row>
    <row r="139" spans="1:68" ht="14.25" customHeight="1" x14ac:dyDescent="0.25">
      <c r="A139" s="564" t="s">
        <v>73</v>
      </c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65"/>
      <c r="P139" s="565"/>
      <c r="Q139" s="565"/>
      <c r="R139" s="565"/>
      <c r="S139" s="565"/>
      <c r="T139" s="565"/>
      <c r="U139" s="565"/>
      <c r="V139" s="565"/>
      <c r="W139" s="565"/>
      <c r="X139" s="565"/>
      <c r="Y139" s="565"/>
      <c r="Z139" s="565"/>
      <c r="AA139" s="547"/>
      <c r="AB139" s="547"/>
      <c r="AC139" s="547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58">
        <v>4680115882584</v>
      </c>
      <c r="E140" s="559"/>
      <c r="F140" s="550">
        <v>0.33</v>
      </c>
      <c r="G140" s="32">
        <v>8</v>
      </c>
      <c r="H140" s="550">
        <v>2.64</v>
      </c>
      <c r="I140" s="550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1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6"/>
      <c r="R140" s="556"/>
      <c r="S140" s="556"/>
      <c r="T140" s="557"/>
      <c r="U140" s="34"/>
      <c r="V140" s="34"/>
      <c r="W140" s="35" t="s">
        <v>69</v>
      </c>
      <c r="X140" s="551">
        <v>0</v>
      </c>
      <c r="Y140" s="55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58">
        <v>4680115882584</v>
      </c>
      <c r="E141" s="559"/>
      <c r="F141" s="550">
        <v>0.33</v>
      </c>
      <c r="G141" s="32">
        <v>8</v>
      </c>
      <c r="H141" s="550">
        <v>2.64</v>
      </c>
      <c r="I141" s="550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3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6"/>
      <c r="R141" s="556"/>
      <c r="S141" s="556"/>
      <c r="T141" s="557"/>
      <c r="U141" s="34"/>
      <c r="V141" s="34"/>
      <c r="W141" s="35" t="s">
        <v>69</v>
      </c>
      <c r="X141" s="551">
        <v>0</v>
      </c>
      <c r="Y141" s="55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1"/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72"/>
      <c r="P142" s="566" t="s">
        <v>71</v>
      </c>
      <c r="Q142" s="567"/>
      <c r="R142" s="567"/>
      <c r="S142" s="567"/>
      <c r="T142" s="567"/>
      <c r="U142" s="567"/>
      <c r="V142" s="568"/>
      <c r="W142" s="37" t="s">
        <v>72</v>
      </c>
      <c r="X142" s="553">
        <f>IFERROR(X140/H140,"0")+IFERROR(X141/H141,"0")</f>
        <v>0</v>
      </c>
      <c r="Y142" s="553">
        <f>IFERROR(Y140/H140,"0")+IFERROR(Y141/H141,"0")</f>
        <v>0</v>
      </c>
      <c r="Z142" s="553">
        <f>IFERROR(IF(Z140="",0,Z140),"0")+IFERROR(IF(Z141="",0,Z141),"0")</f>
        <v>0</v>
      </c>
      <c r="AA142" s="554"/>
      <c r="AB142" s="554"/>
      <c r="AC142" s="554"/>
    </row>
    <row r="143" spans="1:68" x14ac:dyDescent="0.2">
      <c r="A143" s="565"/>
      <c r="B143" s="565"/>
      <c r="C143" s="565"/>
      <c r="D143" s="565"/>
      <c r="E143" s="565"/>
      <c r="F143" s="565"/>
      <c r="G143" s="565"/>
      <c r="H143" s="565"/>
      <c r="I143" s="565"/>
      <c r="J143" s="565"/>
      <c r="K143" s="565"/>
      <c r="L143" s="565"/>
      <c r="M143" s="565"/>
      <c r="N143" s="565"/>
      <c r="O143" s="572"/>
      <c r="P143" s="566" t="s">
        <v>71</v>
      </c>
      <c r="Q143" s="567"/>
      <c r="R143" s="567"/>
      <c r="S143" s="567"/>
      <c r="T143" s="567"/>
      <c r="U143" s="567"/>
      <c r="V143" s="568"/>
      <c r="W143" s="37" t="s">
        <v>69</v>
      </c>
      <c r="X143" s="553">
        <f>IFERROR(SUM(X140:X141),"0")</f>
        <v>0</v>
      </c>
      <c r="Y143" s="553">
        <f>IFERROR(SUM(Y140:Y141),"0")</f>
        <v>0</v>
      </c>
      <c r="Z143" s="37"/>
      <c r="AA143" s="554"/>
      <c r="AB143" s="554"/>
      <c r="AC143" s="554"/>
    </row>
    <row r="144" spans="1:68" ht="16.5" customHeight="1" x14ac:dyDescent="0.25">
      <c r="A144" s="609" t="s">
        <v>101</v>
      </c>
      <c r="B144" s="565"/>
      <c r="C144" s="565"/>
      <c r="D144" s="565"/>
      <c r="E144" s="565"/>
      <c r="F144" s="565"/>
      <c r="G144" s="565"/>
      <c r="H144" s="565"/>
      <c r="I144" s="565"/>
      <c r="J144" s="565"/>
      <c r="K144" s="565"/>
      <c r="L144" s="565"/>
      <c r="M144" s="565"/>
      <c r="N144" s="565"/>
      <c r="O144" s="565"/>
      <c r="P144" s="565"/>
      <c r="Q144" s="565"/>
      <c r="R144" s="565"/>
      <c r="S144" s="565"/>
      <c r="T144" s="565"/>
      <c r="U144" s="565"/>
      <c r="V144" s="565"/>
      <c r="W144" s="565"/>
      <c r="X144" s="565"/>
      <c r="Y144" s="565"/>
      <c r="Z144" s="565"/>
      <c r="AA144" s="546"/>
      <c r="AB144" s="546"/>
      <c r="AC144" s="546"/>
    </row>
    <row r="145" spans="1:68" ht="14.25" customHeight="1" x14ac:dyDescent="0.25">
      <c r="A145" s="564" t="s">
        <v>103</v>
      </c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65"/>
      <c r="P145" s="565"/>
      <c r="Q145" s="565"/>
      <c r="R145" s="565"/>
      <c r="S145" s="565"/>
      <c r="T145" s="565"/>
      <c r="U145" s="565"/>
      <c r="V145" s="565"/>
      <c r="W145" s="565"/>
      <c r="X145" s="565"/>
      <c r="Y145" s="565"/>
      <c r="Z145" s="565"/>
      <c r="AA145" s="547"/>
      <c r="AB145" s="547"/>
      <c r="AC145" s="547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58">
        <v>4607091384604</v>
      </c>
      <c r="E146" s="559"/>
      <c r="F146" s="550">
        <v>0.4</v>
      </c>
      <c r="G146" s="32">
        <v>10</v>
      </c>
      <c r="H146" s="550">
        <v>4</v>
      </c>
      <c r="I146" s="55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6"/>
      <c r="R146" s="556"/>
      <c r="S146" s="556"/>
      <c r="T146" s="557"/>
      <c r="U146" s="34"/>
      <c r="V146" s="34"/>
      <c r="W146" s="35" t="s">
        <v>69</v>
      </c>
      <c r="X146" s="551">
        <v>0</v>
      </c>
      <c r="Y146" s="55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1"/>
      <c r="B147" s="565"/>
      <c r="C147" s="565"/>
      <c r="D147" s="565"/>
      <c r="E147" s="565"/>
      <c r="F147" s="565"/>
      <c r="G147" s="565"/>
      <c r="H147" s="565"/>
      <c r="I147" s="565"/>
      <c r="J147" s="565"/>
      <c r="K147" s="565"/>
      <c r="L147" s="565"/>
      <c r="M147" s="565"/>
      <c r="N147" s="565"/>
      <c r="O147" s="572"/>
      <c r="P147" s="566" t="s">
        <v>71</v>
      </c>
      <c r="Q147" s="567"/>
      <c r="R147" s="567"/>
      <c r="S147" s="567"/>
      <c r="T147" s="567"/>
      <c r="U147" s="567"/>
      <c r="V147" s="568"/>
      <c r="W147" s="37" t="s">
        <v>72</v>
      </c>
      <c r="X147" s="553">
        <f>IFERROR(X146/H146,"0")</f>
        <v>0</v>
      </c>
      <c r="Y147" s="553">
        <f>IFERROR(Y146/H146,"0")</f>
        <v>0</v>
      </c>
      <c r="Z147" s="553">
        <f>IFERROR(IF(Z146="",0,Z146),"0")</f>
        <v>0</v>
      </c>
      <c r="AA147" s="554"/>
      <c r="AB147" s="554"/>
      <c r="AC147" s="554"/>
    </row>
    <row r="148" spans="1:68" x14ac:dyDescent="0.2">
      <c r="A148" s="565"/>
      <c r="B148" s="565"/>
      <c r="C148" s="565"/>
      <c r="D148" s="565"/>
      <c r="E148" s="565"/>
      <c r="F148" s="565"/>
      <c r="G148" s="565"/>
      <c r="H148" s="565"/>
      <c r="I148" s="565"/>
      <c r="J148" s="565"/>
      <c r="K148" s="565"/>
      <c r="L148" s="565"/>
      <c r="M148" s="565"/>
      <c r="N148" s="565"/>
      <c r="O148" s="572"/>
      <c r="P148" s="566" t="s">
        <v>71</v>
      </c>
      <c r="Q148" s="567"/>
      <c r="R148" s="567"/>
      <c r="S148" s="567"/>
      <c r="T148" s="567"/>
      <c r="U148" s="567"/>
      <c r="V148" s="568"/>
      <c r="W148" s="37" t="s">
        <v>69</v>
      </c>
      <c r="X148" s="553">
        <f>IFERROR(SUM(X146:X146),"0")</f>
        <v>0</v>
      </c>
      <c r="Y148" s="553">
        <f>IFERROR(SUM(Y146:Y146),"0")</f>
        <v>0</v>
      </c>
      <c r="Z148" s="37"/>
      <c r="AA148" s="554"/>
      <c r="AB148" s="554"/>
      <c r="AC148" s="554"/>
    </row>
    <row r="149" spans="1:68" ht="14.25" customHeight="1" x14ac:dyDescent="0.25">
      <c r="A149" s="564" t="s">
        <v>64</v>
      </c>
      <c r="B149" s="565"/>
      <c r="C149" s="565"/>
      <c r="D149" s="565"/>
      <c r="E149" s="565"/>
      <c r="F149" s="565"/>
      <c r="G149" s="565"/>
      <c r="H149" s="565"/>
      <c r="I149" s="565"/>
      <c r="J149" s="565"/>
      <c r="K149" s="565"/>
      <c r="L149" s="565"/>
      <c r="M149" s="565"/>
      <c r="N149" s="565"/>
      <c r="O149" s="565"/>
      <c r="P149" s="565"/>
      <c r="Q149" s="565"/>
      <c r="R149" s="565"/>
      <c r="S149" s="565"/>
      <c r="T149" s="565"/>
      <c r="U149" s="565"/>
      <c r="V149" s="565"/>
      <c r="W149" s="565"/>
      <c r="X149" s="565"/>
      <c r="Y149" s="565"/>
      <c r="Z149" s="565"/>
      <c r="AA149" s="547"/>
      <c r="AB149" s="547"/>
      <c r="AC149" s="547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58">
        <v>4607091387667</v>
      </c>
      <c r="E150" s="559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69</v>
      </c>
      <c r="X150" s="551">
        <v>0</v>
      </c>
      <c r="Y150" s="55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58">
        <v>4607091387636</v>
      </c>
      <c r="E151" s="559"/>
      <c r="F151" s="550">
        <v>0.7</v>
      </c>
      <c r="G151" s="32">
        <v>6</v>
      </c>
      <c r="H151" s="550">
        <v>4.2</v>
      </c>
      <c r="I151" s="550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6"/>
      <c r="R151" s="556"/>
      <c r="S151" s="556"/>
      <c r="T151" s="557"/>
      <c r="U151" s="34"/>
      <c r="V151" s="34"/>
      <c r="W151" s="35" t="s">
        <v>69</v>
      </c>
      <c r="X151" s="551">
        <v>0</v>
      </c>
      <c r="Y151" s="55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58">
        <v>4607091382426</v>
      </c>
      <c r="E152" s="559"/>
      <c r="F152" s="550">
        <v>0.9</v>
      </c>
      <c r="G152" s="32">
        <v>10</v>
      </c>
      <c r="H152" s="550">
        <v>9</v>
      </c>
      <c r="I152" s="55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6"/>
      <c r="R152" s="556"/>
      <c r="S152" s="556"/>
      <c r="T152" s="557"/>
      <c r="U152" s="34"/>
      <c r="V152" s="34"/>
      <c r="W152" s="35" t="s">
        <v>69</v>
      </c>
      <c r="X152" s="551">
        <v>0</v>
      </c>
      <c r="Y152" s="55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1"/>
      <c r="B153" s="565"/>
      <c r="C153" s="565"/>
      <c r="D153" s="565"/>
      <c r="E153" s="565"/>
      <c r="F153" s="565"/>
      <c r="G153" s="565"/>
      <c r="H153" s="565"/>
      <c r="I153" s="565"/>
      <c r="J153" s="565"/>
      <c r="K153" s="565"/>
      <c r="L153" s="565"/>
      <c r="M153" s="565"/>
      <c r="N153" s="565"/>
      <c r="O153" s="572"/>
      <c r="P153" s="566" t="s">
        <v>71</v>
      </c>
      <c r="Q153" s="567"/>
      <c r="R153" s="567"/>
      <c r="S153" s="567"/>
      <c r="T153" s="567"/>
      <c r="U153" s="567"/>
      <c r="V153" s="568"/>
      <c r="W153" s="37" t="s">
        <v>72</v>
      </c>
      <c r="X153" s="553">
        <f>IFERROR(X150/H150,"0")+IFERROR(X151/H151,"0")+IFERROR(X152/H152,"0")</f>
        <v>0</v>
      </c>
      <c r="Y153" s="553">
        <f>IFERROR(Y150/H150,"0")+IFERROR(Y151/H151,"0")+IFERROR(Y152/H152,"0")</f>
        <v>0</v>
      </c>
      <c r="Z153" s="553">
        <f>IFERROR(IF(Z150="",0,Z150),"0")+IFERROR(IF(Z151="",0,Z151),"0")+IFERROR(IF(Z152="",0,Z152),"0")</f>
        <v>0</v>
      </c>
      <c r="AA153" s="554"/>
      <c r="AB153" s="554"/>
      <c r="AC153" s="554"/>
    </row>
    <row r="154" spans="1:68" x14ac:dyDescent="0.2">
      <c r="A154" s="565"/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72"/>
      <c r="P154" s="566" t="s">
        <v>71</v>
      </c>
      <c r="Q154" s="567"/>
      <c r="R154" s="567"/>
      <c r="S154" s="567"/>
      <c r="T154" s="567"/>
      <c r="U154" s="567"/>
      <c r="V154" s="568"/>
      <c r="W154" s="37" t="s">
        <v>69</v>
      </c>
      <c r="X154" s="553">
        <f>IFERROR(SUM(X150:X152),"0")</f>
        <v>0</v>
      </c>
      <c r="Y154" s="553">
        <f>IFERROR(SUM(Y150:Y152),"0")</f>
        <v>0</v>
      </c>
      <c r="Z154" s="37"/>
      <c r="AA154" s="554"/>
      <c r="AB154" s="554"/>
      <c r="AC154" s="554"/>
    </row>
    <row r="155" spans="1:68" ht="27.75" customHeight="1" x14ac:dyDescent="0.2">
      <c r="A155" s="611" t="s">
        <v>260</v>
      </c>
      <c r="B155" s="612"/>
      <c r="C155" s="612"/>
      <c r="D155" s="612"/>
      <c r="E155" s="612"/>
      <c r="F155" s="612"/>
      <c r="G155" s="612"/>
      <c r="H155" s="612"/>
      <c r="I155" s="612"/>
      <c r="J155" s="612"/>
      <c r="K155" s="612"/>
      <c r="L155" s="612"/>
      <c r="M155" s="612"/>
      <c r="N155" s="612"/>
      <c r="O155" s="612"/>
      <c r="P155" s="612"/>
      <c r="Q155" s="612"/>
      <c r="R155" s="612"/>
      <c r="S155" s="612"/>
      <c r="T155" s="612"/>
      <c r="U155" s="612"/>
      <c r="V155" s="612"/>
      <c r="W155" s="612"/>
      <c r="X155" s="612"/>
      <c r="Y155" s="612"/>
      <c r="Z155" s="612"/>
      <c r="AA155" s="48"/>
      <c r="AB155" s="48"/>
      <c r="AC155" s="48"/>
    </row>
    <row r="156" spans="1:68" ht="16.5" customHeight="1" x14ac:dyDescent="0.25">
      <c r="A156" s="609" t="s">
        <v>261</v>
      </c>
      <c r="B156" s="565"/>
      <c r="C156" s="565"/>
      <c r="D156" s="565"/>
      <c r="E156" s="565"/>
      <c r="F156" s="565"/>
      <c r="G156" s="565"/>
      <c r="H156" s="565"/>
      <c r="I156" s="565"/>
      <c r="J156" s="565"/>
      <c r="K156" s="565"/>
      <c r="L156" s="565"/>
      <c r="M156" s="565"/>
      <c r="N156" s="565"/>
      <c r="O156" s="565"/>
      <c r="P156" s="565"/>
      <c r="Q156" s="565"/>
      <c r="R156" s="565"/>
      <c r="S156" s="565"/>
      <c r="T156" s="565"/>
      <c r="U156" s="565"/>
      <c r="V156" s="565"/>
      <c r="W156" s="565"/>
      <c r="X156" s="565"/>
      <c r="Y156" s="565"/>
      <c r="Z156" s="565"/>
      <c r="AA156" s="546"/>
      <c r="AB156" s="546"/>
      <c r="AC156" s="546"/>
    </row>
    <row r="157" spans="1:68" ht="14.25" customHeight="1" x14ac:dyDescent="0.25">
      <c r="A157" s="564" t="s">
        <v>139</v>
      </c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65"/>
      <c r="P157" s="565"/>
      <c r="Q157" s="565"/>
      <c r="R157" s="565"/>
      <c r="S157" s="565"/>
      <c r="T157" s="565"/>
      <c r="U157" s="565"/>
      <c r="V157" s="565"/>
      <c r="W157" s="565"/>
      <c r="X157" s="565"/>
      <c r="Y157" s="565"/>
      <c r="Z157" s="565"/>
      <c r="AA157" s="547"/>
      <c r="AB157" s="547"/>
      <c r="AC157" s="547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58">
        <v>4680115886223</v>
      </c>
      <c r="E158" s="559"/>
      <c r="F158" s="550">
        <v>0.33</v>
      </c>
      <c r="G158" s="32">
        <v>6</v>
      </c>
      <c r="H158" s="550">
        <v>1.98</v>
      </c>
      <c r="I158" s="55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6"/>
      <c r="R158" s="556"/>
      <c r="S158" s="556"/>
      <c r="T158" s="557"/>
      <c r="U158" s="34"/>
      <c r="V158" s="34"/>
      <c r="W158" s="35" t="s">
        <v>69</v>
      </c>
      <c r="X158" s="551">
        <v>0</v>
      </c>
      <c r="Y158" s="55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1"/>
      <c r="B159" s="565"/>
      <c r="C159" s="565"/>
      <c r="D159" s="565"/>
      <c r="E159" s="565"/>
      <c r="F159" s="565"/>
      <c r="G159" s="565"/>
      <c r="H159" s="565"/>
      <c r="I159" s="565"/>
      <c r="J159" s="565"/>
      <c r="K159" s="565"/>
      <c r="L159" s="565"/>
      <c r="M159" s="565"/>
      <c r="N159" s="565"/>
      <c r="O159" s="572"/>
      <c r="P159" s="566" t="s">
        <v>71</v>
      </c>
      <c r="Q159" s="567"/>
      <c r="R159" s="567"/>
      <c r="S159" s="567"/>
      <c r="T159" s="567"/>
      <c r="U159" s="567"/>
      <c r="V159" s="568"/>
      <c r="W159" s="37" t="s">
        <v>72</v>
      </c>
      <c r="X159" s="553">
        <f>IFERROR(X158/H158,"0")</f>
        <v>0</v>
      </c>
      <c r="Y159" s="553">
        <f>IFERROR(Y158/H158,"0")</f>
        <v>0</v>
      </c>
      <c r="Z159" s="553">
        <f>IFERROR(IF(Z158="",0,Z158),"0")</f>
        <v>0</v>
      </c>
      <c r="AA159" s="554"/>
      <c r="AB159" s="554"/>
      <c r="AC159" s="554"/>
    </row>
    <row r="160" spans="1:68" x14ac:dyDescent="0.2">
      <c r="A160" s="565"/>
      <c r="B160" s="565"/>
      <c r="C160" s="565"/>
      <c r="D160" s="565"/>
      <c r="E160" s="565"/>
      <c r="F160" s="565"/>
      <c r="G160" s="565"/>
      <c r="H160" s="565"/>
      <c r="I160" s="565"/>
      <c r="J160" s="565"/>
      <c r="K160" s="565"/>
      <c r="L160" s="565"/>
      <c r="M160" s="565"/>
      <c r="N160" s="565"/>
      <c r="O160" s="572"/>
      <c r="P160" s="566" t="s">
        <v>71</v>
      </c>
      <c r="Q160" s="567"/>
      <c r="R160" s="567"/>
      <c r="S160" s="567"/>
      <c r="T160" s="567"/>
      <c r="U160" s="567"/>
      <c r="V160" s="568"/>
      <c r="W160" s="37" t="s">
        <v>69</v>
      </c>
      <c r="X160" s="553">
        <f>IFERROR(SUM(X158:X158),"0")</f>
        <v>0</v>
      </c>
      <c r="Y160" s="553">
        <f>IFERROR(SUM(Y158:Y158),"0")</f>
        <v>0</v>
      </c>
      <c r="Z160" s="37"/>
      <c r="AA160" s="554"/>
      <c r="AB160" s="554"/>
      <c r="AC160" s="554"/>
    </row>
    <row r="161" spans="1:68" ht="14.25" customHeight="1" x14ac:dyDescent="0.25">
      <c r="A161" s="564" t="s">
        <v>64</v>
      </c>
      <c r="B161" s="565"/>
      <c r="C161" s="565"/>
      <c r="D161" s="565"/>
      <c r="E161" s="565"/>
      <c r="F161" s="565"/>
      <c r="G161" s="565"/>
      <c r="H161" s="565"/>
      <c r="I161" s="565"/>
      <c r="J161" s="565"/>
      <c r="K161" s="565"/>
      <c r="L161" s="565"/>
      <c r="M161" s="565"/>
      <c r="N161" s="565"/>
      <c r="O161" s="565"/>
      <c r="P161" s="565"/>
      <c r="Q161" s="565"/>
      <c r="R161" s="565"/>
      <c r="S161" s="565"/>
      <c r="T161" s="565"/>
      <c r="U161" s="565"/>
      <c r="V161" s="565"/>
      <c r="W161" s="565"/>
      <c r="X161" s="565"/>
      <c r="Y161" s="565"/>
      <c r="Z161" s="565"/>
      <c r="AA161" s="547"/>
      <c r="AB161" s="547"/>
      <c r="AC161" s="547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58">
        <v>4680115880993</v>
      </c>
      <c r="E162" s="559"/>
      <c r="F162" s="550">
        <v>0.7</v>
      </c>
      <c r="G162" s="32">
        <v>6</v>
      </c>
      <c r="H162" s="550">
        <v>4.2</v>
      </c>
      <c r="I162" s="55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6"/>
      <c r="R162" s="556"/>
      <c r="S162" s="556"/>
      <c r="T162" s="557"/>
      <c r="U162" s="34"/>
      <c r="V162" s="34"/>
      <c r="W162" s="35" t="s">
        <v>69</v>
      </c>
      <c r="X162" s="551">
        <v>0</v>
      </c>
      <c r="Y162" s="55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58">
        <v>4680115881761</v>
      </c>
      <c r="E163" s="559"/>
      <c r="F163" s="550">
        <v>0.7</v>
      </c>
      <c r="G163" s="32">
        <v>6</v>
      </c>
      <c r="H163" s="550">
        <v>4.2</v>
      </c>
      <c r="I163" s="55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6"/>
      <c r="R163" s="556"/>
      <c r="S163" s="556"/>
      <c r="T163" s="557"/>
      <c r="U163" s="34"/>
      <c r="V163" s="34"/>
      <c r="W163" s="35" t="s">
        <v>69</v>
      </c>
      <c r="X163" s="551">
        <v>0</v>
      </c>
      <c r="Y163" s="55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58">
        <v>4680115881563</v>
      </c>
      <c r="E164" s="559"/>
      <c r="F164" s="550">
        <v>0.7</v>
      </c>
      <c r="G164" s="32">
        <v>6</v>
      </c>
      <c r="H164" s="550">
        <v>4.2</v>
      </c>
      <c r="I164" s="55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6"/>
      <c r="R164" s="556"/>
      <c r="S164" s="556"/>
      <c r="T164" s="557"/>
      <c r="U164" s="34"/>
      <c r="V164" s="34"/>
      <c r="W164" s="35" t="s">
        <v>69</v>
      </c>
      <c r="X164" s="551">
        <v>0</v>
      </c>
      <c r="Y164" s="55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58">
        <v>4680115880986</v>
      </c>
      <c r="E165" s="559"/>
      <c r="F165" s="550">
        <v>0.35</v>
      </c>
      <c r="G165" s="32">
        <v>6</v>
      </c>
      <c r="H165" s="550">
        <v>2.1</v>
      </c>
      <c r="I165" s="55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6"/>
      <c r="R165" s="556"/>
      <c r="S165" s="556"/>
      <c r="T165" s="557"/>
      <c r="U165" s="34"/>
      <c r="V165" s="34"/>
      <c r="W165" s="35" t="s">
        <v>69</v>
      </c>
      <c r="X165" s="551">
        <v>0</v>
      </c>
      <c r="Y165" s="55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58">
        <v>4680115881785</v>
      </c>
      <c r="E166" s="559"/>
      <c r="F166" s="550">
        <v>0.35</v>
      </c>
      <c r="G166" s="32">
        <v>6</v>
      </c>
      <c r="H166" s="550">
        <v>2.1</v>
      </c>
      <c r="I166" s="55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6"/>
      <c r="R166" s="556"/>
      <c r="S166" s="556"/>
      <c r="T166" s="557"/>
      <c r="U166" s="34"/>
      <c r="V166" s="34"/>
      <c r="W166" s="35" t="s">
        <v>69</v>
      </c>
      <c r="X166" s="551">
        <v>0</v>
      </c>
      <c r="Y166" s="55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58">
        <v>4680115886537</v>
      </c>
      <c r="E167" s="559"/>
      <c r="F167" s="550">
        <v>0.3</v>
      </c>
      <c r="G167" s="32">
        <v>6</v>
      </c>
      <c r="H167" s="550">
        <v>1.8</v>
      </c>
      <c r="I167" s="55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6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6"/>
      <c r="R167" s="556"/>
      <c r="S167" s="556"/>
      <c r="T167" s="557"/>
      <c r="U167" s="34"/>
      <c r="V167" s="34"/>
      <c r="W167" s="35" t="s">
        <v>69</v>
      </c>
      <c r="X167" s="551">
        <v>0</v>
      </c>
      <c r="Y167" s="55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58">
        <v>4680115881679</v>
      </c>
      <c r="E168" s="559"/>
      <c r="F168" s="550">
        <v>0.35</v>
      </c>
      <c r="G168" s="32">
        <v>6</v>
      </c>
      <c r="H168" s="550">
        <v>2.1</v>
      </c>
      <c r="I168" s="55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6"/>
      <c r="R168" s="556"/>
      <c r="S168" s="556"/>
      <c r="T168" s="557"/>
      <c r="U168" s="34"/>
      <c r="V168" s="34"/>
      <c r="W168" s="35" t="s">
        <v>69</v>
      </c>
      <c r="X168" s="551">
        <v>0</v>
      </c>
      <c r="Y168" s="55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58">
        <v>4680115880191</v>
      </c>
      <c r="E169" s="559"/>
      <c r="F169" s="550">
        <v>0.4</v>
      </c>
      <c r="G169" s="32">
        <v>6</v>
      </c>
      <c r="H169" s="550">
        <v>2.4</v>
      </c>
      <c r="I169" s="550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6"/>
      <c r="R169" s="556"/>
      <c r="S169" s="556"/>
      <c r="T169" s="557"/>
      <c r="U169" s="34"/>
      <c r="V169" s="34"/>
      <c r="W169" s="35" t="s">
        <v>69</v>
      </c>
      <c r="X169" s="551">
        <v>0</v>
      </c>
      <c r="Y169" s="55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58">
        <v>4680115883963</v>
      </c>
      <c r="E170" s="559"/>
      <c r="F170" s="550">
        <v>0.28000000000000003</v>
      </c>
      <c r="G170" s="32">
        <v>6</v>
      </c>
      <c r="H170" s="550">
        <v>1.68</v>
      </c>
      <c r="I170" s="55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6"/>
      <c r="R170" s="556"/>
      <c r="S170" s="556"/>
      <c r="T170" s="557"/>
      <c r="U170" s="34"/>
      <c r="V170" s="34"/>
      <c r="W170" s="35" t="s">
        <v>69</v>
      </c>
      <c r="X170" s="551">
        <v>0</v>
      </c>
      <c r="Y170" s="55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1"/>
      <c r="B171" s="565"/>
      <c r="C171" s="565"/>
      <c r="D171" s="565"/>
      <c r="E171" s="565"/>
      <c r="F171" s="565"/>
      <c r="G171" s="565"/>
      <c r="H171" s="565"/>
      <c r="I171" s="565"/>
      <c r="J171" s="565"/>
      <c r="K171" s="565"/>
      <c r="L171" s="565"/>
      <c r="M171" s="565"/>
      <c r="N171" s="565"/>
      <c r="O171" s="572"/>
      <c r="P171" s="566" t="s">
        <v>71</v>
      </c>
      <c r="Q171" s="567"/>
      <c r="R171" s="567"/>
      <c r="S171" s="567"/>
      <c r="T171" s="567"/>
      <c r="U171" s="567"/>
      <c r="V171" s="568"/>
      <c r="W171" s="37" t="s">
        <v>72</v>
      </c>
      <c r="X171" s="553">
        <f>IFERROR(X162/H162,"0")+IFERROR(X163/H163,"0")+IFERROR(X164/H164,"0")+IFERROR(X165/H165,"0")+IFERROR(X166/H166,"0")+IFERROR(X167/H167,"0")+IFERROR(X168/H168,"0")+IFERROR(X169/H169,"0")+IFERROR(X170/H170,"0")</f>
        <v>0</v>
      </c>
      <c r="Y171" s="553">
        <f>IFERROR(Y162/H162,"0")+IFERROR(Y163/H163,"0")+IFERROR(Y164/H164,"0")+IFERROR(Y165/H165,"0")+IFERROR(Y166/H166,"0")+IFERROR(Y167/H167,"0")+IFERROR(Y168/H168,"0")+IFERROR(Y169/H169,"0")+IFERROR(Y170/H170,"0")</f>
        <v>0</v>
      </c>
      <c r="Z171" s="55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4"/>
      <c r="AB171" s="554"/>
      <c r="AC171" s="554"/>
    </row>
    <row r="172" spans="1:68" x14ac:dyDescent="0.2">
      <c r="A172" s="565"/>
      <c r="B172" s="565"/>
      <c r="C172" s="565"/>
      <c r="D172" s="565"/>
      <c r="E172" s="565"/>
      <c r="F172" s="565"/>
      <c r="G172" s="565"/>
      <c r="H172" s="565"/>
      <c r="I172" s="565"/>
      <c r="J172" s="565"/>
      <c r="K172" s="565"/>
      <c r="L172" s="565"/>
      <c r="M172" s="565"/>
      <c r="N172" s="565"/>
      <c r="O172" s="572"/>
      <c r="P172" s="566" t="s">
        <v>71</v>
      </c>
      <c r="Q172" s="567"/>
      <c r="R172" s="567"/>
      <c r="S172" s="567"/>
      <c r="T172" s="567"/>
      <c r="U172" s="567"/>
      <c r="V172" s="568"/>
      <c r="W172" s="37" t="s">
        <v>69</v>
      </c>
      <c r="X172" s="553">
        <f>IFERROR(SUM(X162:X170),"0")</f>
        <v>0</v>
      </c>
      <c r="Y172" s="553">
        <f>IFERROR(SUM(Y162:Y170),"0")</f>
        <v>0</v>
      </c>
      <c r="Z172" s="37"/>
      <c r="AA172" s="554"/>
      <c r="AB172" s="554"/>
      <c r="AC172" s="554"/>
    </row>
    <row r="173" spans="1:68" ht="14.25" customHeight="1" x14ac:dyDescent="0.25">
      <c r="A173" s="564" t="s">
        <v>95</v>
      </c>
      <c r="B173" s="565"/>
      <c r="C173" s="565"/>
      <c r="D173" s="565"/>
      <c r="E173" s="565"/>
      <c r="F173" s="565"/>
      <c r="G173" s="565"/>
      <c r="H173" s="565"/>
      <c r="I173" s="565"/>
      <c r="J173" s="565"/>
      <c r="K173" s="565"/>
      <c r="L173" s="565"/>
      <c r="M173" s="565"/>
      <c r="N173" s="565"/>
      <c r="O173" s="565"/>
      <c r="P173" s="565"/>
      <c r="Q173" s="565"/>
      <c r="R173" s="565"/>
      <c r="S173" s="565"/>
      <c r="T173" s="565"/>
      <c r="U173" s="565"/>
      <c r="V173" s="565"/>
      <c r="W173" s="565"/>
      <c r="X173" s="565"/>
      <c r="Y173" s="565"/>
      <c r="Z173" s="565"/>
      <c r="AA173" s="547"/>
      <c r="AB173" s="547"/>
      <c r="AC173" s="547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58">
        <v>4680115886780</v>
      </c>
      <c r="E174" s="559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58">
        <v>4680115886742</v>
      </c>
      <c r="E175" s="559"/>
      <c r="F175" s="550">
        <v>7.0000000000000007E-2</v>
      </c>
      <c r="G175" s="32">
        <v>18</v>
      </c>
      <c r="H175" s="550">
        <v>1.26</v>
      </c>
      <c r="I175" s="55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6"/>
      <c r="R175" s="556"/>
      <c r="S175" s="556"/>
      <c r="T175" s="557"/>
      <c r="U175" s="34"/>
      <c r="V175" s="34"/>
      <c r="W175" s="35" t="s">
        <v>69</v>
      </c>
      <c r="X175" s="551">
        <v>0</v>
      </c>
      <c r="Y175" s="55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58">
        <v>4680115886766</v>
      </c>
      <c r="E176" s="559"/>
      <c r="F176" s="550">
        <v>7.0000000000000007E-2</v>
      </c>
      <c r="G176" s="32">
        <v>18</v>
      </c>
      <c r="H176" s="550">
        <v>1.26</v>
      </c>
      <c r="I176" s="55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0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6"/>
      <c r="R176" s="556"/>
      <c r="S176" s="556"/>
      <c r="T176" s="557"/>
      <c r="U176" s="34"/>
      <c r="V176" s="34"/>
      <c r="W176" s="35" t="s">
        <v>69</v>
      </c>
      <c r="X176" s="551">
        <v>0</v>
      </c>
      <c r="Y176" s="55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1"/>
      <c r="B177" s="565"/>
      <c r="C177" s="565"/>
      <c r="D177" s="565"/>
      <c r="E177" s="565"/>
      <c r="F177" s="565"/>
      <c r="G177" s="565"/>
      <c r="H177" s="565"/>
      <c r="I177" s="565"/>
      <c r="J177" s="565"/>
      <c r="K177" s="565"/>
      <c r="L177" s="565"/>
      <c r="M177" s="565"/>
      <c r="N177" s="565"/>
      <c r="O177" s="572"/>
      <c r="P177" s="566" t="s">
        <v>71</v>
      </c>
      <c r="Q177" s="567"/>
      <c r="R177" s="567"/>
      <c r="S177" s="567"/>
      <c r="T177" s="567"/>
      <c r="U177" s="567"/>
      <c r="V177" s="568"/>
      <c r="W177" s="37" t="s">
        <v>72</v>
      </c>
      <c r="X177" s="553">
        <f>IFERROR(X174/H174,"0")+IFERROR(X175/H175,"0")+IFERROR(X176/H176,"0")</f>
        <v>0</v>
      </c>
      <c r="Y177" s="553">
        <f>IFERROR(Y174/H174,"0")+IFERROR(Y175/H175,"0")+IFERROR(Y176/H176,"0")</f>
        <v>0</v>
      </c>
      <c r="Z177" s="553">
        <f>IFERROR(IF(Z174="",0,Z174),"0")+IFERROR(IF(Z175="",0,Z175),"0")+IFERROR(IF(Z176="",0,Z176),"0")</f>
        <v>0</v>
      </c>
      <c r="AA177" s="554"/>
      <c r="AB177" s="554"/>
      <c r="AC177" s="554"/>
    </row>
    <row r="178" spans="1:68" x14ac:dyDescent="0.2">
      <c r="A178" s="565"/>
      <c r="B178" s="565"/>
      <c r="C178" s="565"/>
      <c r="D178" s="565"/>
      <c r="E178" s="565"/>
      <c r="F178" s="565"/>
      <c r="G178" s="565"/>
      <c r="H178" s="565"/>
      <c r="I178" s="565"/>
      <c r="J178" s="565"/>
      <c r="K178" s="565"/>
      <c r="L178" s="565"/>
      <c r="M178" s="565"/>
      <c r="N178" s="565"/>
      <c r="O178" s="572"/>
      <c r="P178" s="566" t="s">
        <v>71</v>
      </c>
      <c r="Q178" s="567"/>
      <c r="R178" s="567"/>
      <c r="S178" s="567"/>
      <c r="T178" s="567"/>
      <c r="U178" s="567"/>
      <c r="V178" s="568"/>
      <c r="W178" s="37" t="s">
        <v>69</v>
      </c>
      <c r="X178" s="553">
        <f>IFERROR(SUM(X174:X176),"0")</f>
        <v>0</v>
      </c>
      <c r="Y178" s="553">
        <f>IFERROR(SUM(Y174:Y176),"0")</f>
        <v>0</v>
      </c>
      <c r="Z178" s="37"/>
      <c r="AA178" s="554"/>
      <c r="AB178" s="554"/>
      <c r="AC178" s="554"/>
    </row>
    <row r="179" spans="1:68" ht="14.25" customHeight="1" x14ac:dyDescent="0.25">
      <c r="A179" s="564" t="s">
        <v>298</v>
      </c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65"/>
      <c r="P179" s="565"/>
      <c r="Q179" s="565"/>
      <c r="R179" s="565"/>
      <c r="S179" s="565"/>
      <c r="T179" s="565"/>
      <c r="U179" s="565"/>
      <c r="V179" s="565"/>
      <c r="W179" s="565"/>
      <c r="X179" s="565"/>
      <c r="Y179" s="565"/>
      <c r="Z179" s="565"/>
      <c r="AA179" s="547"/>
      <c r="AB179" s="547"/>
      <c r="AC179" s="547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58">
        <v>4680115886797</v>
      </c>
      <c r="E180" s="559"/>
      <c r="F180" s="550">
        <v>7.0000000000000007E-2</v>
      </c>
      <c r="G180" s="32">
        <v>18</v>
      </c>
      <c r="H180" s="550">
        <v>1.26</v>
      </c>
      <c r="I180" s="55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6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6"/>
      <c r="R180" s="556"/>
      <c r="S180" s="556"/>
      <c r="T180" s="557"/>
      <c r="U180" s="34"/>
      <c r="V180" s="34"/>
      <c r="W180" s="35" t="s">
        <v>69</v>
      </c>
      <c r="X180" s="551">
        <v>0</v>
      </c>
      <c r="Y180" s="55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1"/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72"/>
      <c r="P181" s="566" t="s">
        <v>71</v>
      </c>
      <c r="Q181" s="567"/>
      <c r="R181" s="567"/>
      <c r="S181" s="567"/>
      <c r="T181" s="567"/>
      <c r="U181" s="567"/>
      <c r="V181" s="568"/>
      <c r="W181" s="37" t="s">
        <v>72</v>
      </c>
      <c r="X181" s="553">
        <f>IFERROR(X180/H180,"0")</f>
        <v>0</v>
      </c>
      <c r="Y181" s="553">
        <f>IFERROR(Y180/H180,"0")</f>
        <v>0</v>
      </c>
      <c r="Z181" s="553">
        <f>IFERROR(IF(Z180="",0,Z180),"0")</f>
        <v>0</v>
      </c>
      <c r="AA181" s="554"/>
      <c r="AB181" s="554"/>
      <c r="AC181" s="554"/>
    </row>
    <row r="182" spans="1:68" x14ac:dyDescent="0.2">
      <c r="A182" s="565"/>
      <c r="B182" s="565"/>
      <c r="C182" s="565"/>
      <c r="D182" s="565"/>
      <c r="E182" s="565"/>
      <c r="F182" s="565"/>
      <c r="G182" s="565"/>
      <c r="H182" s="565"/>
      <c r="I182" s="565"/>
      <c r="J182" s="565"/>
      <c r="K182" s="565"/>
      <c r="L182" s="565"/>
      <c r="M182" s="565"/>
      <c r="N182" s="565"/>
      <c r="O182" s="572"/>
      <c r="P182" s="566" t="s">
        <v>71</v>
      </c>
      <c r="Q182" s="567"/>
      <c r="R182" s="567"/>
      <c r="S182" s="567"/>
      <c r="T182" s="567"/>
      <c r="U182" s="567"/>
      <c r="V182" s="568"/>
      <c r="W182" s="37" t="s">
        <v>69</v>
      </c>
      <c r="X182" s="553">
        <f>IFERROR(SUM(X180:X180),"0")</f>
        <v>0</v>
      </c>
      <c r="Y182" s="553">
        <f>IFERROR(SUM(Y180:Y180),"0")</f>
        <v>0</v>
      </c>
      <c r="Z182" s="37"/>
      <c r="AA182" s="554"/>
      <c r="AB182" s="554"/>
      <c r="AC182" s="554"/>
    </row>
    <row r="183" spans="1:68" ht="16.5" customHeight="1" x14ac:dyDescent="0.25">
      <c r="A183" s="609" t="s">
        <v>301</v>
      </c>
      <c r="B183" s="565"/>
      <c r="C183" s="565"/>
      <c r="D183" s="565"/>
      <c r="E183" s="565"/>
      <c r="F183" s="565"/>
      <c r="G183" s="565"/>
      <c r="H183" s="565"/>
      <c r="I183" s="565"/>
      <c r="J183" s="565"/>
      <c r="K183" s="565"/>
      <c r="L183" s="565"/>
      <c r="M183" s="565"/>
      <c r="N183" s="565"/>
      <c r="O183" s="565"/>
      <c r="P183" s="565"/>
      <c r="Q183" s="565"/>
      <c r="R183" s="565"/>
      <c r="S183" s="565"/>
      <c r="T183" s="565"/>
      <c r="U183" s="565"/>
      <c r="V183" s="565"/>
      <c r="W183" s="565"/>
      <c r="X183" s="565"/>
      <c r="Y183" s="565"/>
      <c r="Z183" s="565"/>
      <c r="AA183" s="546"/>
      <c r="AB183" s="546"/>
      <c r="AC183" s="546"/>
    </row>
    <row r="184" spans="1:68" ht="14.25" customHeight="1" x14ac:dyDescent="0.25">
      <c r="A184" s="564" t="s">
        <v>103</v>
      </c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65"/>
      <c r="P184" s="565"/>
      <c r="Q184" s="565"/>
      <c r="R184" s="565"/>
      <c r="S184" s="565"/>
      <c r="T184" s="565"/>
      <c r="U184" s="565"/>
      <c r="V184" s="565"/>
      <c r="W184" s="565"/>
      <c r="X184" s="565"/>
      <c r="Y184" s="565"/>
      <c r="Z184" s="565"/>
      <c r="AA184" s="547"/>
      <c r="AB184" s="547"/>
      <c r="AC184" s="547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58">
        <v>4680115881402</v>
      </c>
      <c r="E185" s="559"/>
      <c r="F185" s="550">
        <v>1.35</v>
      </c>
      <c r="G185" s="32">
        <v>8</v>
      </c>
      <c r="H185" s="550">
        <v>10.8</v>
      </c>
      <c r="I185" s="55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6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6"/>
      <c r="R185" s="556"/>
      <c r="S185" s="556"/>
      <c r="T185" s="557"/>
      <c r="U185" s="34"/>
      <c r="V185" s="34"/>
      <c r="W185" s="35" t="s">
        <v>69</v>
      </c>
      <c r="X185" s="551">
        <v>0</v>
      </c>
      <c r="Y185" s="55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58">
        <v>4680115881396</v>
      </c>
      <c r="E186" s="559"/>
      <c r="F186" s="550">
        <v>0.45</v>
      </c>
      <c r="G186" s="32">
        <v>6</v>
      </c>
      <c r="H186" s="550">
        <v>2.7</v>
      </c>
      <c r="I186" s="550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8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6"/>
      <c r="R186" s="556"/>
      <c r="S186" s="556"/>
      <c r="T186" s="557"/>
      <c r="U186" s="34"/>
      <c r="V186" s="34"/>
      <c r="W186" s="35" t="s">
        <v>69</v>
      </c>
      <c r="X186" s="551">
        <v>0</v>
      </c>
      <c r="Y186" s="55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1"/>
      <c r="B187" s="565"/>
      <c r="C187" s="565"/>
      <c r="D187" s="565"/>
      <c r="E187" s="565"/>
      <c r="F187" s="565"/>
      <c r="G187" s="565"/>
      <c r="H187" s="565"/>
      <c r="I187" s="565"/>
      <c r="J187" s="565"/>
      <c r="K187" s="565"/>
      <c r="L187" s="565"/>
      <c r="M187" s="565"/>
      <c r="N187" s="565"/>
      <c r="O187" s="572"/>
      <c r="P187" s="566" t="s">
        <v>71</v>
      </c>
      <c r="Q187" s="567"/>
      <c r="R187" s="567"/>
      <c r="S187" s="567"/>
      <c r="T187" s="567"/>
      <c r="U187" s="567"/>
      <c r="V187" s="568"/>
      <c r="W187" s="37" t="s">
        <v>72</v>
      </c>
      <c r="X187" s="553">
        <f>IFERROR(X185/H185,"0")+IFERROR(X186/H186,"0")</f>
        <v>0</v>
      </c>
      <c r="Y187" s="553">
        <f>IFERROR(Y185/H185,"0")+IFERROR(Y186/H186,"0")</f>
        <v>0</v>
      </c>
      <c r="Z187" s="553">
        <f>IFERROR(IF(Z185="",0,Z185),"0")+IFERROR(IF(Z186="",0,Z186),"0")</f>
        <v>0</v>
      </c>
      <c r="AA187" s="554"/>
      <c r="AB187" s="554"/>
      <c r="AC187" s="554"/>
    </row>
    <row r="188" spans="1:68" x14ac:dyDescent="0.2">
      <c r="A188" s="565"/>
      <c r="B188" s="565"/>
      <c r="C188" s="565"/>
      <c r="D188" s="565"/>
      <c r="E188" s="565"/>
      <c r="F188" s="565"/>
      <c r="G188" s="565"/>
      <c r="H188" s="565"/>
      <c r="I188" s="565"/>
      <c r="J188" s="565"/>
      <c r="K188" s="565"/>
      <c r="L188" s="565"/>
      <c r="M188" s="565"/>
      <c r="N188" s="565"/>
      <c r="O188" s="572"/>
      <c r="P188" s="566" t="s">
        <v>71</v>
      </c>
      <c r="Q188" s="567"/>
      <c r="R188" s="567"/>
      <c r="S188" s="567"/>
      <c r="T188" s="567"/>
      <c r="U188" s="567"/>
      <c r="V188" s="568"/>
      <c r="W188" s="37" t="s">
        <v>69</v>
      </c>
      <c r="X188" s="553">
        <f>IFERROR(SUM(X185:X186),"0")</f>
        <v>0</v>
      </c>
      <c r="Y188" s="553">
        <f>IFERROR(SUM(Y185:Y186),"0")</f>
        <v>0</v>
      </c>
      <c r="Z188" s="37"/>
      <c r="AA188" s="554"/>
      <c r="AB188" s="554"/>
      <c r="AC188" s="554"/>
    </row>
    <row r="189" spans="1:68" ht="14.25" customHeight="1" x14ac:dyDescent="0.25">
      <c r="A189" s="564" t="s">
        <v>139</v>
      </c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65"/>
      <c r="P189" s="565"/>
      <c r="Q189" s="565"/>
      <c r="R189" s="565"/>
      <c r="S189" s="565"/>
      <c r="T189" s="565"/>
      <c r="U189" s="565"/>
      <c r="V189" s="565"/>
      <c r="W189" s="565"/>
      <c r="X189" s="565"/>
      <c r="Y189" s="565"/>
      <c r="Z189" s="565"/>
      <c r="AA189" s="547"/>
      <c r="AB189" s="547"/>
      <c r="AC189" s="547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58">
        <v>4680115882935</v>
      </c>
      <c r="E190" s="559"/>
      <c r="F190" s="550">
        <v>1.35</v>
      </c>
      <c r="G190" s="32">
        <v>8</v>
      </c>
      <c r="H190" s="550">
        <v>10.8</v>
      </c>
      <c r="I190" s="550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7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6"/>
      <c r="R190" s="556"/>
      <c r="S190" s="556"/>
      <c r="T190" s="557"/>
      <c r="U190" s="34"/>
      <c r="V190" s="34"/>
      <c r="W190" s="35" t="s">
        <v>69</v>
      </c>
      <c r="X190" s="551">
        <v>0</v>
      </c>
      <c r="Y190" s="55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58">
        <v>4680115880764</v>
      </c>
      <c r="E191" s="559"/>
      <c r="F191" s="550">
        <v>0.35</v>
      </c>
      <c r="G191" s="32">
        <v>6</v>
      </c>
      <c r="H191" s="550">
        <v>2.1</v>
      </c>
      <c r="I191" s="550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8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6"/>
      <c r="R191" s="556"/>
      <c r="S191" s="556"/>
      <c r="T191" s="557"/>
      <c r="U191" s="34"/>
      <c r="V191" s="34"/>
      <c r="W191" s="35" t="s">
        <v>69</v>
      </c>
      <c r="X191" s="551">
        <v>0</v>
      </c>
      <c r="Y191" s="55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1"/>
      <c r="B192" s="565"/>
      <c r="C192" s="565"/>
      <c r="D192" s="565"/>
      <c r="E192" s="565"/>
      <c r="F192" s="565"/>
      <c r="G192" s="565"/>
      <c r="H192" s="565"/>
      <c r="I192" s="565"/>
      <c r="J192" s="565"/>
      <c r="K192" s="565"/>
      <c r="L192" s="565"/>
      <c r="M192" s="565"/>
      <c r="N192" s="565"/>
      <c r="O192" s="572"/>
      <c r="P192" s="566" t="s">
        <v>71</v>
      </c>
      <c r="Q192" s="567"/>
      <c r="R192" s="567"/>
      <c r="S192" s="567"/>
      <c r="T192" s="567"/>
      <c r="U192" s="567"/>
      <c r="V192" s="568"/>
      <c r="W192" s="37" t="s">
        <v>72</v>
      </c>
      <c r="X192" s="553">
        <f>IFERROR(X190/H190,"0")+IFERROR(X191/H191,"0")</f>
        <v>0</v>
      </c>
      <c r="Y192" s="553">
        <f>IFERROR(Y190/H190,"0")+IFERROR(Y191/H191,"0")</f>
        <v>0</v>
      </c>
      <c r="Z192" s="553">
        <f>IFERROR(IF(Z190="",0,Z190),"0")+IFERROR(IF(Z191="",0,Z191),"0")</f>
        <v>0</v>
      </c>
      <c r="AA192" s="554"/>
      <c r="AB192" s="554"/>
      <c r="AC192" s="554"/>
    </row>
    <row r="193" spans="1:68" x14ac:dyDescent="0.2">
      <c r="A193" s="565"/>
      <c r="B193" s="565"/>
      <c r="C193" s="565"/>
      <c r="D193" s="565"/>
      <c r="E193" s="565"/>
      <c r="F193" s="565"/>
      <c r="G193" s="565"/>
      <c r="H193" s="565"/>
      <c r="I193" s="565"/>
      <c r="J193" s="565"/>
      <c r="K193" s="565"/>
      <c r="L193" s="565"/>
      <c r="M193" s="565"/>
      <c r="N193" s="565"/>
      <c r="O193" s="572"/>
      <c r="P193" s="566" t="s">
        <v>71</v>
      </c>
      <c r="Q193" s="567"/>
      <c r="R193" s="567"/>
      <c r="S193" s="567"/>
      <c r="T193" s="567"/>
      <c r="U193" s="567"/>
      <c r="V193" s="568"/>
      <c r="W193" s="37" t="s">
        <v>69</v>
      </c>
      <c r="X193" s="553">
        <f>IFERROR(SUM(X190:X191),"0")</f>
        <v>0</v>
      </c>
      <c r="Y193" s="553">
        <f>IFERROR(SUM(Y190:Y191),"0")</f>
        <v>0</v>
      </c>
      <c r="Z193" s="37"/>
      <c r="AA193" s="554"/>
      <c r="AB193" s="554"/>
      <c r="AC193" s="554"/>
    </row>
    <row r="194" spans="1:68" ht="14.25" customHeight="1" x14ac:dyDescent="0.25">
      <c r="A194" s="564" t="s">
        <v>64</v>
      </c>
      <c r="B194" s="565"/>
      <c r="C194" s="565"/>
      <c r="D194" s="565"/>
      <c r="E194" s="565"/>
      <c r="F194" s="565"/>
      <c r="G194" s="565"/>
      <c r="H194" s="565"/>
      <c r="I194" s="565"/>
      <c r="J194" s="565"/>
      <c r="K194" s="565"/>
      <c r="L194" s="565"/>
      <c r="M194" s="565"/>
      <c r="N194" s="565"/>
      <c r="O194" s="565"/>
      <c r="P194" s="565"/>
      <c r="Q194" s="565"/>
      <c r="R194" s="565"/>
      <c r="S194" s="565"/>
      <c r="T194" s="565"/>
      <c r="U194" s="565"/>
      <c r="V194" s="565"/>
      <c r="W194" s="565"/>
      <c r="X194" s="565"/>
      <c r="Y194" s="565"/>
      <c r="Z194" s="565"/>
      <c r="AA194" s="547"/>
      <c r="AB194" s="547"/>
      <c r="AC194" s="547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58">
        <v>4680115882683</v>
      </c>
      <c r="E195" s="559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69</v>
      </c>
      <c r="X195" s="551">
        <v>0</v>
      </c>
      <c r="Y195" s="55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58">
        <v>4680115882690</v>
      </c>
      <c r="E196" s="559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69</v>
      </c>
      <c r="X196" s="551">
        <v>0</v>
      </c>
      <c r="Y196" s="55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58">
        <v>4680115882669</v>
      </c>
      <c r="E197" s="559"/>
      <c r="F197" s="550">
        <v>0.9</v>
      </c>
      <c r="G197" s="32">
        <v>6</v>
      </c>
      <c r="H197" s="550">
        <v>5.4</v>
      </c>
      <c r="I197" s="55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6"/>
      <c r="R197" s="556"/>
      <c r="S197" s="556"/>
      <c r="T197" s="557"/>
      <c r="U197" s="34"/>
      <c r="V197" s="34"/>
      <c r="W197" s="35" t="s">
        <v>69</v>
      </c>
      <c r="X197" s="551">
        <v>0</v>
      </c>
      <c r="Y197" s="55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58">
        <v>4680115882676</v>
      </c>
      <c r="E198" s="559"/>
      <c r="F198" s="550">
        <v>0.9</v>
      </c>
      <c r="G198" s="32">
        <v>6</v>
      </c>
      <c r="H198" s="550">
        <v>5.4</v>
      </c>
      <c r="I198" s="55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6"/>
      <c r="R198" s="556"/>
      <c r="S198" s="556"/>
      <c r="T198" s="557"/>
      <c r="U198" s="34"/>
      <c r="V198" s="34"/>
      <c r="W198" s="35" t="s">
        <v>69</v>
      </c>
      <c r="X198" s="551">
        <v>0</v>
      </c>
      <c r="Y198" s="55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58">
        <v>4680115884014</v>
      </c>
      <c r="E199" s="559"/>
      <c r="F199" s="550">
        <v>0.3</v>
      </c>
      <c r="G199" s="32">
        <v>6</v>
      </c>
      <c r="H199" s="550">
        <v>1.8</v>
      </c>
      <c r="I199" s="55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69</v>
      </c>
      <c r="X199" s="551">
        <v>0</v>
      </c>
      <c r="Y199" s="55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58">
        <v>4680115884007</v>
      </c>
      <c r="E200" s="559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69</v>
      </c>
      <c r="X200" s="551">
        <v>0</v>
      </c>
      <c r="Y200" s="55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58">
        <v>4680115884038</v>
      </c>
      <c r="E201" s="559"/>
      <c r="F201" s="550">
        <v>0.3</v>
      </c>
      <c r="G201" s="32">
        <v>6</v>
      </c>
      <c r="H201" s="550">
        <v>1.8</v>
      </c>
      <c r="I201" s="55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6"/>
      <c r="R201" s="556"/>
      <c r="S201" s="556"/>
      <c r="T201" s="557"/>
      <c r="U201" s="34"/>
      <c r="V201" s="34"/>
      <c r="W201" s="35" t="s">
        <v>69</v>
      </c>
      <c r="X201" s="551">
        <v>0</v>
      </c>
      <c r="Y201" s="55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58">
        <v>4680115884021</v>
      </c>
      <c r="E202" s="559"/>
      <c r="F202" s="550">
        <v>0.3</v>
      </c>
      <c r="G202" s="32">
        <v>6</v>
      </c>
      <c r="H202" s="550">
        <v>1.8</v>
      </c>
      <c r="I202" s="55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6"/>
      <c r="R202" s="556"/>
      <c r="S202" s="556"/>
      <c r="T202" s="557"/>
      <c r="U202" s="34"/>
      <c r="V202" s="34"/>
      <c r="W202" s="35" t="s">
        <v>69</v>
      </c>
      <c r="X202" s="551">
        <v>0</v>
      </c>
      <c r="Y202" s="55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1"/>
      <c r="B203" s="565"/>
      <c r="C203" s="565"/>
      <c r="D203" s="565"/>
      <c r="E203" s="565"/>
      <c r="F203" s="565"/>
      <c r="G203" s="565"/>
      <c r="H203" s="565"/>
      <c r="I203" s="565"/>
      <c r="J203" s="565"/>
      <c r="K203" s="565"/>
      <c r="L203" s="565"/>
      <c r="M203" s="565"/>
      <c r="N203" s="565"/>
      <c r="O203" s="572"/>
      <c r="P203" s="566" t="s">
        <v>71</v>
      </c>
      <c r="Q203" s="567"/>
      <c r="R203" s="567"/>
      <c r="S203" s="567"/>
      <c r="T203" s="567"/>
      <c r="U203" s="567"/>
      <c r="V203" s="568"/>
      <c r="W203" s="37" t="s">
        <v>72</v>
      </c>
      <c r="X203" s="553">
        <f>IFERROR(X195/H195,"0")+IFERROR(X196/H196,"0")+IFERROR(X197/H197,"0")+IFERROR(X198/H198,"0")+IFERROR(X199/H199,"0")+IFERROR(X200/H200,"0")+IFERROR(X201/H201,"0")+IFERROR(X202/H202,"0")</f>
        <v>0</v>
      </c>
      <c r="Y203" s="553">
        <f>IFERROR(Y195/H195,"0")+IFERROR(Y196/H196,"0")+IFERROR(Y197/H197,"0")+IFERROR(Y198/H198,"0")+IFERROR(Y199/H199,"0")+IFERROR(Y200/H200,"0")+IFERROR(Y201/H201,"0")+IFERROR(Y202/H202,"0")</f>
        <v>0</v>
      </c>
      <c r="Z203" s="55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4"/>
      <c r="AB203" s="554"/>
      <c r="AC203" s="554"/>
    </row>
    <row r="204" spans="1:68" x14ac:dyDescent="0.2">
      <c r="A204" s="565"/>
      <c r="B204" s="565"/>
      <c r="C204" s="565"/>
      <c r="D204" s="565"/>
      <c r="E204" s="565"/>
      <c r="F204" s="565"/>
      <c r="G204" s="565"/>
      <c r="H204" s="565"/>
      <c r="I204" s="565"/>
      <c r="J204" s="565"/>
      <c r="K204" s="565"/>
      <c r="L204" s="565"/>
      <c r="M204" s="565"/>
      <c r="N204" s="565"/>
      <c r="O204" s="572"/>
      <c r="P204" s="566" t="s">
        <v>71</v>
      </c>
      <c r="Q204" s="567"/>
      <c r="R204" s="567"/>
      <c r="S204" s="567"/>
      <c r="T204" s="567"/>
      <c r="U204" s="567"/>
      <c r="V204" s="568"/>
      <c r="W204" s="37" t="s">
        <v>69</v>
      </c>
      <c r="X204" s="553">
        <f>IFERROR(SUM(X195:X202),"0")</f>
        <v>0</v>
      </c>
      <c r="Y204" s="553">
        <f>IFERROR(SUM(Y195:Y202),"0")</f>
        <v>0</v>
      </c>
      <c r="Z204" s="37"/>
      <c r="AA204" s="554"/>
      <c r="AB204" s="554"/>
      <c r="AC204" s="554"/>
    </row>
    <row r="205" spans="1:68" ht="14.25" customHeight="1" x14ac:dyDescent="0.25">
      <c r="A205" s="564" t="s">
        <v>73</v>
      </c>
      <c r="B205" s="565"/>
      <c r="C205" s="565"/>
      <c r="D205" s="565"/>
      <c r="E205" s="565"/>
      <c r="F205" s="565"/>
      <c r="G205" s="565"/>
      <c r="H205" s="565"/>
      <c r="I205" s="565"/>
      <c r="J205" s="565"/>
      <c r="K205" s="565"/>
      <c r="L205" s="565"/>
      <c r="M205" s="565"/>
      <c r="N205" s="565"/>
      <c r="O205" s="565"/>
      <c r="P205" s="565"/>
      <c r="Q205" s="565"/>
      <c r="R205" s="565"/>
      <c r="S205" s="565"/>
      <c r="T205" s="565"/>
      <c r="U205" s="565"/>
      <c r="V205" s="565"/>
      <c r="W205" s="565"/>
      <c r="X205" s="565"/>
      <c r="Y205" s="565"/>
      <c r="Z205" s="565"/>
      <c r="AA205" s="547"/>
      <c r="AB205" s="547"/>
      <c r="AC205" s="547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58">
        <v>4680115881594</v>
      </c>
      <c r="E206" s="559"/>
      <c r="F206" s="550">
        <v>1.35</v>
      </c>
      <c r="G206" s="32">
        <v>6</v>
      </c>
      <c r="H206" s="550">
        <v>8.1</v>
      </c>
      <c r="I206" s="550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6"/>
      <c r="R206" s="556"/>
      <c r="S206" s="556"/>
      <c r="T206" s="557"/>
      <c r="U206" s="34"/>
      <c r="V206" s="34"/>
      <c r="W206" s="35" t="s">
        <v>69</v>
      </c>
      <c r="X206" s="551">
        <v>0</v>
      </c>
      <c r="Y206" s="55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58">
        <v>4680115881617</v>
      </c>
      <c r="E207" s="559"/>
      <c r="F207" s="550">
        <v>1.35</v>
      </c>
      <c r="G207" s="32">
        <v>6</v>
      </c>
      <c r="H207" s="550">
        <v>8.1</v>
      </c>
      <c r="I207" s="550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6"/>
      <c r="R207" s="556"/>
      <c r="S207" s="556"/>
      <c r="T207" s="557"/>
      <c r="U207" s="34"/>
      <c r="V207" s="34"/>
      <c r="W207" s="35" t="s">
        <v>69</v>
      </c>
      <c r="X207" s="551">
        <v>0</v>
      </c>
      <c r="Y207" s="55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58">
        <v>4680115880573</v>
      </c>
      <c r="E208" s="559"/>
      <c r="F208" s="550">
        <v>1.45</v>
      </c>
      <c r="G208" s="32">
        <v>6</v>
      </c>
      <c r="H208" s="550">
        <v>8.6999999999999993</v>
      </c>
      <c r="I208" s="550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69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6"/>
      <c r="R208" s="556"/>
      <c r="S208" s="556"/>
      <c r="T208" s="557"/>
      <c r="U208" s="34"/>
      <c r="V208" s="34"/>
      <c r="W208" s="35" t="s">
        <v>69</v>
      </c>
      <c r="X208" s="551">
        <v>0</v>
      </c>
      <c r="Y208" s="55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58">
        <v>4680115882195</v>
      </c>
      <c r="E209" s="559"/>
      <c r="F209" s="550">
        <v>0.4</v>
      </c>
      <c r="G209" s="32">
        <v>6</v>
      </c>
      <c r="H209" s="550">
        <v>2.4</v>
      </c>
      <c r="I209" s="550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69</v>
      </c>
      <c r="X209" s="551">
        <v>0</v>
      </c>
      <c r="Y209" s="55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58">
        <v>4680115882607</v>
      </c>
      <c r="E210" s="559"/>
      <c r="F210" s="550">
        <v>0.3</v>
      </c>
      <c r="G210" s="32">
        <v>6</v>
      </c>
      <c r="H210" s="550">
        <v>1.8</v>
      </c>
      <c r="I210" s="550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6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6"/>
      <c r="R210" s="556"/>
      <c r="S210" s="556"/>
      <c r="T210" s="557"/>
      <c r="U210" s="34"/>
      <c r="V210" s="34"/>
      <c r="W210" s="35" t="s">
        <v>69</v>
      </c>
      <c r="X210" s="551">
        <v>0</v>
      </c>
      <c r="Y210" s="55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58">
        <v>4680115880092</v>
      </c>
      <c r="E211" s="559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6"/>
      <c r="R211" s="556"/>
      <c r="S211" s="556"/>
      <c r="T211" s="557"/>
      <c r="U211" s="34"/>
      <c r="V211" s="34"/>
      <c r="W211" s="35" t="s">
        <v>69</v>
      </c>
      <c r="X211" s="551">
        <v>0</v>
      </c>
      <c r="Y211" s="552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58">
        <v>4680115880221</v>
      </c>
      <c r="E212" s="559"/>
      <c r="F212" s="550">
        <v>0.4</v>
      </c>
      <c r="G212" s="32">
        <v>6</v>
      </c>
      <c r="H212" s="550">
        <v>2.4</v>
      </c>
      <c r="I212" s="550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69</v>
      </c>
      <c r="X212" s="551">
        <v>0</v>
      </c>
      <c r="Y212" s="55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58">
        <v>4680115880504</v>
      </c>
      <c r="E213" s="559"/>
      <c r="F213" s="550">
        <v>0.4</v>
      </c>
      <c r="G213" s="32">
        <v>6</v>
      </c>
      <c r="H213" s="550">
        <v>2.4</v>
      </c>
      <c r="I213" s="550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5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6"/>
      <c r="R213" s="556"/>
      <c r="S213" s="556"/>
      <c r="T213" s="557"/>
      <c r="U213" s="34"/>
      <c r="V213" s="34"/>
      <c r="W213" s="35" t="s">
        <v>69</v>
      </c>
      <c r="X213" s="551">
        <v>0</v>
      </c>
      <c r="Y213" s="55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58">
        <v>4680115882164</v>
      </c>
      <c r="E214" s="559"/>
      <c r="F214" s="550">
        <v>0.4</v>
      </c>
      <c r="G214" s="32">
        <v>6</v>
      </c>
      <c r="H214" s="550">
        <v>2.4</v>
      </c>
      <c r="I214" s="550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6"/>
      <c r="R214" s="556"/>
      <c r="S214" s="556"/>
      <c r="T214" s="557"/>
      <c r="U214" s="34"/>
      <c r="V214" s="34"/>
      <c r="W214" s="35" t="s">
        <v>69</v>
      </c>
      <c r="X214" s="551">
        <v>0</v>
      </c>
      <c r="Y214" s="552">
        <f t="shared" si="26"/>
        <v>0</v>
      </c>
      <c r="Z214" s="36" t="str">
        <f t="shared" si="31"/>
        <v/>
      </c>
      <c r="AA214" s="56"/>
      <c r="AB214" s="57"/>
      <c r="AC214" s="265" t="s">
        <v>337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1"/>
      <c r="B215" s="565"/>
      <c r="C215" s="565"/>
      <c r="D215" s="565"/>
      <c r="E215" s="565"/>
      <c r="F215" s="565"/>
      <c r="G215" s="565"/>
      <c r="H215" s="565"/>
      <c r="I215" s="565"/>
      <c r="J215" s="565"/>
      <c r="K215" s="565"/>
      <c r="L215" s="565"/>
      <c r="M215" s="565"/>
      <c r="N215" s="565"/>
      <c r="O215" s="572"/>
      <c r="P215" s="566" t="s">
        <v>71</v>
      </c>
      <c r="Q215" s="567"/>
      <c r="R215" s="567"/>
      <c r="S215" s="567"/>
      <c r="T215" s="567"/>
      <c r="U215" s="567"/>
      <c r="V215" s="568"/>
      <c r="W215" s="37" t="s">
        <v>72</v>
      </c>
      <c r="X215" s="553">
        <f>IFERROR(X206/H206,"0")+IFERROR(X207/H207,"0")+IFERROR(X208/H208,"0")+IFERROR(X209/H209,"0")+IFERROR(X210/H210,"0")+IFERROR(X211/H211,"0")+IFERROR(X212/H212,"0")+IFERROR(X213/H213,"0")+IFERROR(X214/H214,"0")</f>
        <v>0</v>
      </c>
      <c r="Y215" s="553">
        <f>IFERROR(Y206/H206,"0")+IFERROR(Y207/H207,"0")+IFERROR(Y208/H208,"0")+IFERROR(Y209/H209,"0")+IFERROR(Y210/H210,"0")+IFERROR(Y211/H211,"0")+IFERROR(Y212/H212,"0")+IFERROR(Y213/H213,"0")+IFERROR(Y214/H214,"0")</f>
        <v>0</v>
      </c>
      <c r="Z215" s="55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54"/>
      <c r="AB215" s="554"/>
      <c r="AC215" s="554"/>
    </row>
    <row r="216" spans="1:68" x14ac:dyDescent="0.2">
      <c r="A216" s="565"/>
      <c r="B216" s="565"/>
      <c r="C216" s="565"/>
      <c r="D216" s="565"/>
      <c r="E216" s="565"/>
      <c r="F216" s="565"/>
      <c r="G216" s="565"/>
      <c r="H216" s="565"/>
      <c r="I216" s="565"/>
      <c r="J216" s="565"/>
      <c r="K216" s="565"/>
      <c r="L216" s="565"/>
      <c r="M216" s="565"/>
      <c r="N216" s="565"/>
      <c r="O216" s="572"/>
      <c r="P216" s="566" t="s">
        <v>71</v>
      </c>
      <c r="Q216" s="567"/>
      <c r="R216" s="567"/>
      <c r="S216" s="567"/>
      <c r="T216" s="567"/>
      <c r="U216" s="567"/>
      <c r="V216" s="568"/>
      <c r="W216" s="37" t="s">
        <v>69</v>
      </c>
      <c r="X216" s="553">
        <f>IFERROR(SUM(X206:X214),"0")</f>
        <v>0</v>
      </c>
      <c r="Y216" s="553">
        <f>IFERROR(SUM(Y206:Y214),"0")</f>
        <v>0</v>
      </c>
      <c r="Z216" s="37"/>
      <c r="AA216" s="554"/>
      <c r="AB216" s="554"/>
      <c r="AC216" s="554"/>
    </row>
    <row r="217" spans="1:68" ht="14.25" customHeight="1" x14ac:dyDescent="0.25">
      <c r="A217" s="564" t="s">
        <v>174</v>
      </c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65"/>
      <c r="P217" s="565"/>
      <c r="Q217" s="565"/>
      <c r="R217" s="565"/>
      <c r="S217" s="565"/>
      <c r="T217" s="565"/>
      <c r="U217" s="565"/>
      <c r="V217" s="565"/>
      <c r="W217" s="565"/>
      <c r="X217" s="565"/>
      <c r="Y217" s="565"/>
      <c r="Z217" s="565"/>
      <c r="AA217" s="547"/>
      <c r="AB217" s="547"/>
      <c r="AC217" s="547"/>
    </row>
    <row r="218" spans="1:68" ht="27" customHeight="1" x14ac:dyDescent="0.25">
      <c r="A218" s="54" t="s">
        <v>355</v>
      </c>
      <c r="B218" s="54" t="s">
        <v>356</v>
      </c>
      <c r="C218" s="31">
        <v>4301060463</v>
      </c>
      <c r="D218" s="558">
        <v>4680115880818</v>
      </c>
      <c r="E218" s="559"/>
      <c r="F218" s="550">
        <v>0.4</v>
      </c>
      <c r="G218" s="32">
        <v>6</v>
      </c>
      <c r="H218" s="550">
        <v>2.4</v>
      </c>
      <c r="I218" s="550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6"/>
      <c r="R218" s="556"/>
      <c r="S218" s="556"/>
      <c r="T218" s="557"/>
      <c r="U218" s="34"/>
      <c r="V218" s="34"/>
      <c r="W218" s="35" t="s">
        <v>69</v>
      </c>
      <c r="X218" s="551">
        <v>0</v>
      </c>
      <c r="Y218" s="55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4301060389</v>
      </c>
      <c r="D219" s="558">
        <v>4680115880801</v>
      </c>
      <c r="E219" s="559"/>
      <c r="F219" s="550">
        <v>0.4</v>
      </c>
      <c r="G219" s="32">
        <v>6</v>
      </c>
      <c r="H219" s="550">
        <v>2.4</v>
      </c>
      <c r="I219" s="550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69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6"/>
      <c r="R219" s="556"/>
      <c r="S219" s="556"/>
      <c r="T219" s="557"/>
      <c r="U219" s="34"/>
      <c r="V219" s="34"/>
      <c r="W219" s="35" t="s">
        <v>69</v>
      </c>
      <c r="X219" s="551">
        <v>0</v>
      </c>
      <c r="Y219" s="55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1"/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72"/>
      <c r="P220" s="566" t="s">
        <v>71</v>
      </c>
      <c r="Q220" s="567"/>
      <c r="R220" s="567"/>
      <c r="S220" s="567"/>
      <c r="T220" s="567"/>
      <c r="U220" s="567"/>
      <c r="V220" s="568"/>
      <c r="W220" s="37" t="s">
        <v>72</v>
      </c>
      <c r="X220" s="553">
        <f>IFERROR(X218/H218,"0")+IFERROR(X219/H219,"0")</f>
        <v>0</v>
      </c>
      <c r="Y220" s="553">
        <f>IFERROR(Y218/H218,"0")+IFERROR(Y219/H219,"0")</f>
        <v>0</v>
      </c>
      <c r="Z220" s="553">
        <f>IFERROR(IF(Z218="",0,Z218),"0")+IFERROR(IF(Z219="",0,Z219),"0")</f>
        <v>0</v>
      </c>
      <c r="AA220" s="554"/>
      <c r="AB220" s="554"/>
      <c r="AC220" s="554"/>
    </row>
    <row r="221" spans="1:68" x14ac:dyDescent="0.2">
      <c r="A221" s="565"/>
      <c r="B221" s="565"/>
      <c r="C221" s="565"/>
      <c r="D221" s="565"/>
      <c r="E221" s="565"/>
      <c r="F221" s="565"/>
      <c r="G221" s="565"/>
      <c r="H221" s="565"/>
      <c r="I221" s="565"/>
      <c r="J221" s="565"/>
      <c r="K221" s="565"/>
      <c r="L221" s="565"/>
      <c r="M221" s="565"/>
      <c r="N221" s="565"/>
      <c r="O221" s="572"/>
      <c r="P221" s="566" t="s">
        <v>71</v>
      </c>
      <c r="Q221" s="567"/>
      <c r="R221" s="567"/>
      <c r="S221" s="567"/>
      <c r="T221" s="567"/>
      <c r="U221" s="567"/>
      <c r="V221" s="568"/>
      <c r="W221" s="37" t="s">
        <v>69</v>
      </c>
      <c r="X221" s="553">
        <f>IFERROR(SUM(X218:X219),"0")</f>
        <v>0</v>
      </c>
      <c r="Y221" s="553">
        <f>IFERROR(SUM(Y218:Y219),"0")</f>
        <v>0</v>
      </c>
      <c r="Z221" s="37"/>
      <c r="AA221" s="554"/>
      <c r="AB221" s="554"/>
      <c r="AC221" s="554"/>
    </row>
    <row r="222" spans="1:68" ht="16.5" customHeight="1" x14ac:dyDescent="0.25">
      <c r="A222" s="609" t="s">
        <v>361</v>
      </c>
      <c r="B222" s="565"/>
      <c r="C222" s="565"/>
      <c r="D222" s="565"/>
      <c r="E222" s="565"/>
      <c r="F222" s="565"/>
      <c r="G222" s="565"/>
      <c r="H222" s="565"/>
      <c r="I222" s="565"/>
      <c r="J222" s="565"/>
      <c r="K222" s="565"/>
      <c r="L222" s="565"/>
      <c r="M222" s="565"/>
      <c r="N222" s="565"/>
      <c r="O222" s="565"/>
      <c r="P222" s="565"/>
      <c r="Q222" s="565"/>
      <c r="R222" s="565"/>
      <c r="S222" s="565"/>
      <c r="T222" s="565"/>
      <c r="U222" s="565"/>
      <c r="V222" s="565"/>
      <c r="W222" s="565"/>
      <c r="X222" s="565"/>
      <c r="Y222" s="565"/>
      <c r="Z222" s="565"/>
      <c r="AA222" s="546"/>
      <c r="AB222" s="546"/>
      <c r="AC222" s="546"/>
    </row>
    <row r="223" spans="1:68" ht="14.25" customHeight="1" x14ac:dyDescent="0.25">
      <c r="A223" s="564" t="s">
        <v>103</v>
      </c>
      <c r="B223" s="565"/>
      <c r="C223" s="565"/>
      <c r="D223" s="565"/>
      <c r="E223" s="565"/>
      <c r="F223" s="565"/>
      <c r="G223" s="565"/>
      <c r="H223" s="565"/>
      <c r="I223" s="565"/>
      <c r="J223" s="565"/>
      <c r="K223" s="565"/>
      <c r="L223" s="565"/>
      <c r="M223" s="565"/>
      <c r="N223" s="565"/>
      <c r="O223" s="565"/>
      <c r="P223" s="565"/>
      <c r="Q223" s="565"/>
      <c r="R223" s="565"/>
      <c r="S223" s="565"/>
      <c r="T223" s="565"/>
      <c r="U223" s="565"/>
      <c r="V223" s="565"/>
      <c r="W223" s="565"/>
      <c r="X223" s="565"/>
      <c r="Y223" s="565"/>
      <c r="Z223" s="565"/>
      <c r="AA223" s="547"/>
      <c r="AB223" s="547"/>
      <c r="AC223" s="547"/>
    </row>
    <row r="224" spans="1:68" ht="27" customHeight="1" x14ac:dyDescent="0.25">
      <c r="A224" s="54" t="s">
        <v>362</v>
      </c>
      <c r="B224" s="54" t="s">
        <v>363</v>
      </c>
      <c r="C224" s="31">
        <v>4301011826</v>
      </c>
      <c r="D224" s="558">
        <v>4680115884137</v>
      </c>
      <c r="E224" s="559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69</v>
      </c>
      <c r="X224" s="551">
        <v>0</v>
      </c>
      <c r="Y224" s="55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365</v>
      </c>
      <c r="B225" s="54" t="s">
        <v>366</v>
      </c>
      <c r="C225" s="31">
        <v>4301011724</v>
      </c>
      <c r="D225" s="558">
        <v>4680115884236</v>
      </c>
      <c r="E225" s="559"/>
      <c r="F225" s="550">
        <v>1.45</v>
      </c>
      <c r="G225" s="32">
        <v>8</v>
      </c>
      <c r="H225" s="550">
        <v>11.6</v>
      </c>
      <c r="I225" s="55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6"/>
      <c r="R225" s="556"/>
      <c r="S225" s="556"/>
      <c r="T225" s="557"/>
      <c r="U225" s="34"/>
      <c r="V225" s="34"/>
      <c r="W225" s="35" t="s">
        <v>69</v>
      </c>
      <c r="X225" s="551">
        <v>0</v>
      </c>
      <c r="Y225" s="55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4301011721</v>
      </c>
      <c r="D226" s="558">
        <v>4680115884175</v>
      </c>
      <c r="E226" s="559"/>
      <c r="F226" s="550">
        <v>1.45</v>
      </c>
      <c r="G226" s="32">
        <v>8</v>
      </c>
      <c r="H226" s="550">
        <v>11.6</v>
      </c>
      <c r="I226" s="55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6"/>
      <c r="R226" s="556"/>
      <c r="S226" s="556"/>
      <c r="T226" s="557"/>
      <c r="U226" s="34"/>
      <c r="V226" s="34"/>
      <c r="W226" s="35" t="s">
        <v>69</v>
      </c>
      <c r="X226" s="551">
        <v>0</v>
      </c>
      <c r="Y226" s="55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4301011824</v>
      </c>
      <c r="D227" s="558">
        <v>4680115884144</v>
      </c>
      <c r="E227" s="559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6"/>
      <c r="R227" s="556"/>
      <c r="S227" s="556"/>
      <c r="T227" s="557"/>
      <c r="U227" s="34"/>
      <c r="V227" s="34"/>
      <c r="W227" s="35" t="s">
        <v>69</v>
      </c>
      <c r="X227" s="551">
        <v>0</v>
      </c>
      <c r="Y227" s="55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4301012149</v>
      </c>
      <c r="D228" s="558">
        <v>4680115886551</v>
      </c>
      <c r="E228" s="559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6"/>
      <c r="R228" s="556"/>
      <c r="S228" s="556"/>
      <c r="T228" s="557"/>
      <c r="U228" s="34"/>
      <c r="V228" s="34"/>
      <c r="W228" s="35" t="s">
        <v>69</v>
      </c>
      <c r="X228" s="551">
        <v>0</v>
      </c>
      <c r="Y228" s="55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4301011726</v>
      </c>
      <c r="D229" s="558">
        <v>4680115884182</v>
      </c>
      <c r="E229" s="559"/>
      <c r="F229" s="550">
        <v>0.37</v>
      </c>
      <c r="G229" s="32">
        <v>10</v>
      </c>
      <c r="H229" s="550">
        <v>3.7</v>
      </c>
      <c r="I229" s="55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6"/>
      <c r="R229" s="556"/>
      <c r="S229" s="556"/>
      <c r="T229" s="557"/>
      <c r="U229" s="34"/>
      <c r="V229" s="34"/>
      <c r="W229" s="35" t="s">
        <v>69</v>
      </c>
      <c r="X229" s="551">
        <v>0</v>
      </c>
      <c r="Y229" s="55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4301011722</v>
      </c>
      <c r="D230" s="558">
        <v>4680115884205</v>
      </c>
      <c r="E230" s="559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6"/>
      <c r="R230" s="556"/>
      <c r="S230" s="556"/>
      <c r="T230" s="557"/>
      <c r="U230" s="34"/>
      <c r="V230" s="34"/>
      <c r="W230" s="35" t="s">
        <v>69</v>
      </c>
      <c r="X230" s="551">
        <v>0</v>
      </c>
      <c r="Y230" s="55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380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1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72"/>
      <c r="P231" s="566" t="s">
        <v>71</v>
      </c>
      <c r="Q231" s="567"/>
      <c r="R231" s="567"/>
      <c r="S231" s="567"/>
      <c r="T231" s="567"/>
      <c r="U231" s="567"/>
      <c r="V231" s="568"/>
      <c r="W231" s="37" t="s">
        <v>72</v>
      </c>
      <c r="X231" s="553">
        <f>IFERROR(X224/H224,"0")+IFERROR(X225/H225,"0")+IFERROR(X226/H226,"0")+IFERROR(X227/H227,"0")+IFERROR(X228/H228,"0")+IFERROR(X229/H229,"0")+IFERROR(X230/H230,"0")</f>
        <v>0</v>
      </c>
      <c r="Y231" s="553">
        <f>IFERROR(Y224/H224,"0")+IFERROR(Y225/H225,"0")+IFERROR(Y226/H226,"0")+IFERROR(Y227/H227,"0")+IFERROR(Y228/H228,"0")+IFERROR(Y229/H229,"0")+IFERROR(Y230/H230,"0")</f>
        <v>0</v>
      </c>
      <c r="Z231" s="55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x14ac:dyDescent="0.2">
      <c r="A232" s="565"/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72"/>
      <c r="P232" s="566" t="s">
        <v>71</v>
      </c>
      <c r="Q232" s="567"/>
      <c r="R232" s="567"/>
      <c r="S232" s="567"/>
      <c r="T232" s="567"/>
      <c r="U232" s="567"/>
      <c r="V232" s="568"/>
      <c r="W232" s="37" t="s">
        <v>69</v>
      </c>
      <c r="X232" s="553">
        <f>IFERROR(SUM(X224:X230),"0")</f>
        <v>0</v>
      </c>
      <c r="Y232" s="553">
        <f>IFERROR(SUM(Y224:Y230),"0")</f>
        <v>0</v>
      </c>
      <c r="Z232" s="37"/>
      <c r="AA232" s="554"/>
      <c r="AB232" s="554"/>
      <c r="AC232" s="554"/>
    </row>
    <row r="233" spans="1:68" ht="14.25" customHeight="1" x14ac:dyDescent="0.25">
      <c r="A233" s="564" t="s">
        <v>139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547"/>
      <c r="AB233" s="547"/>
      <c r="AC233" s="547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58">
        <v>4680115885981</v>
      </c>
      <c r="E234" s="559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1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72"/>
      <c r="P235" s="566" t="s">
        <v>71</v>
      </c>
      <c r="Q235" s="567"/>
      <c r="R235" s="567"/>
      <c r="S235" s="567"/>
      <c r="T235" s="567"/>
      <c r="U235" s="567"/>
      <c r="V235" s="568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x14ac:dyDescent="0.2">
      <c r="A236" s="565"/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72"/>
      <c r="P236" s="566" t="s">
        <v>71</v>
      </c>
      <c r="Q236" s="567"/>
      <c r="R236" s="567"/>
      <c r="S236" s="567"/>
      <c r="T236" s="567"/>
      <c r="U236" s="567"/>
      <c r="V236" s="568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customHeight="1" x14ac:dyDescent="0.25">
      <c r="A237" s="564" t="s">
        <v>384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547"/>
      <c r="AB237" s="547"/>
      <c r="AC237" s="547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58">
        <v>4680115886803</v>
      </c>
      <c r="E238" s="559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30" t="s">
        <v>387</v>
      </c>
      <c r="Q238" s="556"/>
      <c r="R238" s="556"/>
      <c r="S238" s="556"/>
      <c r="T238" s="557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1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72"/>
      <c r="P239" s="566" t="s">
        <v>71</v>
      </c>
      <c r="Q239" s="567"/>
      <c r="R239" s="567"/>
      <c r="S239" s="567"/>
      <c r="T239" s="567"/>
      <c r="U239" s="567"/>
      <c r="V239" s="568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x14ac:dyDescent="0.2">
      <c r="A240" s="565"/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72"/>
      <c r="P240" s="566" t="s">
        <v>71</v>
      </c>
      <c r="Q240" s="567"/>
      <c r="R240" s="567"/>
      <c r="S240" s="567"/>
      <c r="T240" s="567"/>
      <c r="U240" s="567"/>
      <c r="V240" s="568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customHeight="1" x14ac:dyDescent="0.25">
      <c r="A241" s="564" t="s">
        <v>389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547"/>
      <c r="AB241" s="547"/>
      <c r="AC241" s="547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58">
        <v>4680115886704</v>
      </c>
      <c r="E242" s="559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58">
        <v>4680115886681</v>
      </c>
      <c r="E243" s="559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65" t="s">
        <v>395</v>
      </c>
      <c r="Q243" s="556"/>
      <c r="R243" s="556"/>
      <c r="S243" s="556"/>
      <c r="T243" s="557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58">
        <v>4680115886735</v>
      </c>
      <c r="E244" s="559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58">
        <v>4680115886711</v>
      </c>
      <c r="E245" s="559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1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72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72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customHeight="1" x14ac:dyDescent="0.25">
      <c r="A248" s="609" t="s">
        <v>400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6"/>
      <c r="AB248" s="546"/>
      <c r="AC248" s="546"/>
    </row>
    <row r="249" spans="1:68" ht="14.25" customHeight="1" x14ac:dyDescent="0.25">
      <c r="A249" s="564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7"/>
      <c r="AB249" s="547"/>
      <c r="AC249" s="547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58">
        <v>4680115885837</v>
      </c>
      <c r="E250" s="559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58">
        <v>4680115885851</v>
      </c>
      <c r="E251" s="559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8">
        <v>4680115885806</v>
      </c>
      <c r="E252" s="559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58">
        <v>4680115885844</v>
      </c>
      <c r="E253" s="559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58">
        <v>4680115885820</v>
      </c>
      <c r="E254" s="559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1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72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72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customHeight="1" x14ac:dyDescent="0.25">
      <c r="A257" s="609" t="s">
        <v>416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6"/>
      <c r="AB257" s="546"/>
      <c r="AC257" s="546"/>
    </row>
    <row r="258" spans="1:68" ht="14.25" customHeight="1" x14ac:dyDescent="0.25">
      <c r="A258" s="564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7"/>
      <c r="AB258" s="547"/>
      <c r="AC258" s="547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58">
        <v>4607091383423</v>
      </c>
      <c r="E259" s="559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58">
        <v>4680115886957</v>
      </c>
      <c r="E260" s="559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4" t="s">
        <v>421</v>
      </c>
      <c r="Q260" s="556"/>
      <c r="R260" s="556"/>
      <c r="S260" s="556"/>
      <c r="T260" s="557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58">
        <v>4680115885660</v>
      </c>
      <c r="E261" s="559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58">
        <v>4680115886773</v>
      </c>
      <c r="E262" s="559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8" t="s">
        <v>428</v>
      </c>
      <c r="Q262" s="556"/>
      <c r="R262" s="556"/>
      <c r="S262" s="556"/>
      <c r="T262" s="557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1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72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72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09" t="s">
        <v>430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6"/>
      <c r="AB265" s="546"/>
      <c r="AC265" s="546"/>
    </row>
    <row r="266" spans="1:68" ht="14.25" customHeight="1" x14ac:dyDescent="0.25">
      <c r="A266" s="564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7"/>
      <c r="AB266" s="547"/>
      <c r="AC266" s="547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58">
        <v>4680115886186</v>
      </c>
      <c r="E267" s="559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58">
        <v>4680115881228</v>
      </c>
      <c r="E268" s="559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58">
        <v>4680115881211</v>
      </c>
      <c r="E269" s="559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8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1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72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72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609" t="s">
        <v>440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6"/>
      <c r="AB272" s="546"/>
      <c r="AC272" s="546"/>
    </row>
    <row r="273" spans="1:68" ht="14.25" customHeight="1" x14ac:dyDescent="0.25">
      <c r="A273" s="564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7"/>
      <c r="AB273" s="547"/>
      <c r="AC273" s="547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58">
        <v>4680115880344</v>
      </c>
      <c r="E274" s="559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1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72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72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4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7"/>
      <c r="AB277" s="547"/>
      <c r="AC277" s="547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58">
        <v>4680115884618</v>
      </c>
      <c r="E278" s="559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1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72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72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609" t="s">
        <v>447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6"/>
      <c r="AB281" s="546"/>
      <c r="AC281" s="546"/>
    </row>
    <row r="282" spans="1:68" ht="14.25" customHeight="1" x14ac:dyDescent="0.25">
      <c r="A282" s="564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7"/>
      <c r="AB282" s="547"/>
      <c r="AC282" s="547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58">
        <v>4680115883703</v>
      </c>
      <c r="E283" s="559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1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72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72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09" t="s">
        <v>452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6"/>
      <c r="AB286" s="546"/>
      <c r="AC286" s="546"/>
    </row>
    <row r="287" spans="1:68" ht="14.25" customHeight="1" x14ac:dyDescent="0.25">
      <c r="A287" s="564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7"/>
      <c r="AB287" s="547"/>
      <c r="AC287" s="547"/>
    </row>
    <row r="288" spans="1:68" ht="27" customHeight="1" x14ac:dyDescent="0.25">
      <c r="A288" s="54" t="s">
        <v>453</v>
      </c>
      <c r="B288" s="54" t="s">
        <v>454</v>
      </c>
      <c r="C288" s="31">
        <v>4301012126</v>
      </c>
      <c r="D288" s="558">
        <v>4607091386004</v>
      </c>
      <c r="E288" s="559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5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69</v>
      </c>
      <c r="X288" s="551">
        <v>0</v>
      </c>
      <c r="Y288" s="552">
        <f t="shared" ref="Y288:Y293" si="3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8">IFERROR(X288*I288/H288,"0")</f>
        <v>0</v>
      </c>
      <c r="BN288" s="64">
        <f t="shared" ref="BN288:BN293" si="39">IFERROR(Y288*I288/H288,"0")</f>
        <v>0</v>
      </c>
      <c r="BO288" s="64">
        <f t="shared" ref="BO288:BO293" si="40">IFERROR(1/J288*(X288/H288),"0")</f>
        <v>0</v>
      </c>
      <c r="BP288" s="64">
        <f t="shared" ref="BP288:BP293" si="41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58">
        <v>4680115885615</v>
      </c>
      <c r="E289" s="559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69</v>
      </c>
      <c r="X289" s="551">
        <v>0</v>
      </c>
      <c r="Y289" s="552">
        <f t="shared" si="37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8"/>
        <v>0</v>
      </c>
      <c r="BN289" s="64">
        <f t="shared" si="39"/>
        <v>0</v>
      </c>
      <c r="BO289" s="64">
        <f t="shared" si="40"/>
        <v>0</v>
      </c>
      <c r="BP289" s="64">
        <f t="shared" si="41"/>
        <v>0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58">
        <v>4680115885646</v>
      </c>
      <c r="E290" s="559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69</v>
      </c>
      <c r="X290" s="551">
        <v>0</v>
      </c>
      <c r="Y290" s="552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58">
        <v>4680115885554</v>
      </c>
      <c r="E291" s="559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6"/>
      <c r="R291" s="556"/>
      <c r="S291" s="556"/>
      <c r="T291" s="557"/>
      <c r="U291" s="34"/>
      <c r="V291" s="34"/>
      <c r="W291" s="35" t="s">
        <v>69</v>
      </c>
      <c r="X291" s="551">
        <v>0</v>
      </c>
      <c r="Y291" s="552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58">
        <v>4680115885622</v>
      </c>
      <c r="E292" s="559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69</v>
      </c>
      <c r="X292" s="551">
        <v>0</v>
      </c>
      <c r="Y292" s="552">
        <f t="shared" si="37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58">
        <v>4680115885608</v>
      </c>
      <c r="E293" s="559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6"/>
      <c r="R293" s="556"/>
      <c r="S293" s="556"/>
      <c r="T293" s="557"/>
      <c r="U293" s="34"/>
      <c r="V293" s="34"/>
      <c r="W293" s="35" t="s">
        <v>69</v>
      </c>
      <c r="X293" s="551">
        <v>0</v>
      </c>
      <c r="Y293" s="552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x14ac:dyDescent="0.2">
      <c r="A294" s="571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72"/>
      <c r="P294" s="566" t="s">
        <v>71</v>
      </c>
      <c r="Q294" s="567"/>
      <c r="R294" s="567"/>
      <c r="S294" s="567"/>
      <c r="T294" s="567"/>
      <c r="U294" s="567"/>
      <c r="V294" s="568"/>
      <c r="W294" s="37" t="s">
        <v>72</v>
      </c>
      <c r="X294" s="553">
        <f>IFERROR(X288/H288,"0")+IFERROR(X289/H289,"0")+IFERROR(X290/H290,"0")+IFERROR(X291/H291,"0")+IFERROR(X292/H292,"0")+IFERROR(X293/H293,"0")</f>
        <v>0</v>
      </c>
      <c r="Y294" s="553">
        <f>IFERROR(Y288/H288,"0")+IFERROR(Y289/H289,"0")+IFERROR(Y290/H290,"0")+IFERROR(Y291/H291,"0")+IFERROR(Y292/H292,"0")+IFERROR(Y293/H293,"0")</f>
        <v>0</v>
      </c>
      <c r="Z294" s="553">
        <f>IFERROR(IF(Z288="",0,Z288),"0")+IFERROR(IF(Z289="",0,Z289),"0")+IFERROR(IF(Z290="",0,Z290),"0")+IFERROR(IF(Z291="",0,Z291),"0")+IFERROR(IF(Z292="",0,Z292),"0")+IFERROR(IF(Z293="",0,Z293),"0")</f>
        <v>0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72"/>
      <c r="P295" s="566" t="s">
        <v>71</v>
      </c>
      <c r="Q295" s="567"/>
      <c r="R295" s="567"/>
      <c r="S295" s="567"/>
      <c r="T295" s="567"/>
      <c r="U295" s="567"/>
      <c r="V295" s="568"/>
      <c r="W295" s="37" t="s">
        <v>69</v>
      </c>
      <c r="X295" s="553">
        <f>IFERROR(SUM(X288:X293),"0")</f>
        <v>0</v>
      </c>
      <c r="Y295" s="553">
        <f>IFERROR(SUM(Y288:Y293),"0")</f>
        <v>0</v>
      </c>
      <c r="Z295" s="37"/>
      <c r="AA295" s="554"/>
      <c r="AB295" s="554"/>
      <c r="AC295" s="554"/>
    </row>
    <row r="296" spans="1:68" ht="14.25" customHeight="1" x14ac:dyDescent="0.25">
      <c r="A296" s="564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7"/>
      <c r="AB296" s="547"/>
      <c r="AC296" s="547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58">
        <v>4607091387193</v>
      </c>
      <c r="E297" s="559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69</v>
      </c>
      <c r="X297" s="551">
        <v>0</v>
      </c>
      <c r="Y297" s="552">
        <f t="shared" ref="Y297:Y303" si="42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43">IFERROR(X297*I297/H297,"0")</f>
        <v>0</v>
      </c>
      <c r="BN297" s="64">
        <f t="shared" ref="BN297:BN303" si="44">IFERROR(Y297*I297/H297,"0")</f>
        <v>0</v>
      </c>
      <c r="BO297" s="64">
        <f t="shared" ref="BO297:BO303" si="45">IFERROR(1/J297*(X297/H297),"0")</f>
        <v>0</v>
      </c>
      <c r="BP297" s="64">
        <f t="shared" ref="BP297:BP303" si="46">IFERROR(1/J297*(Y297/H297),"0")</f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58">
        <v>4607091387230</v>
      </c>
      <c r="E298" s="559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69</v>
      </c>
      <c r="X298" s="551">
        <v>0</v>
      </c>
      <c r="Y298" s="552">
        <f t="shared" si="42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4301031154</v>
      </c>
      <c r="D299" s="558">
        <v>4607091387292</v>
      </c>
      <c r="E299" s="559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6"/>
      <c r="R299" s="556"/>
      <c r="S299" s="556"/>
      <c r="T299" s="557"/>
      <c r="U299" s="34"/>
      <c r="V299" s="34"/>
      <c r="W299" s="35" t="s">
        <v>69</v>
      </c>
      <c r="X299" s="551">
        <v>0</v>
      </c>
      <c r="Y299" s="552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58">
        <v>4607091387285</v>
      </c>
      <c r="E300" s="559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69</v>
      </c>
      <c r="X300" s="551">
        <v>0</v>
      </c>
      <c r="Y300" s="552">
        <f t="shared" si="42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58">
        <v>4607091389845</v>
      </c>
      <c r="E301" s="559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6"/>
      <c r="R301" s="556"/>
      <c r="S301" s="556"/>
      <c r="T301" s="557"/>
      <c r="U301" s="34"/>
      <c r="V301" s="34"/>
      <c r="W301" s="35" t="s">
        <v>69</v>
      </c>
      <c r="X301" s="551">
        <v>0</v>
      </c>
      <c r="Y301" s="552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4301031306</v>
      </c>
      <c r="D302" s="558">
        <v>4680115882881</v>
      </c>
      <c r="E302" s="559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6"/>
      <c r="R302" s="556"/>
      <c r="S302" s="556"/>
      <c r="T302" s="557"/>
      <c r="U302" s="34"/>
      <c r="V302" s="34"/>
      <c r="W302" s="35" t="s">
        <v>69</v>
      </c>
      <c r="X302" s="551">
        <v>0</v>
      </c>
      <c r="Y302" s="55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58">
        <v>4607091383836</v>
      </c>
      <c r="E303" s="559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6"/>
      <c r="R303" s="556"/>
      <c r="S303" s="556"/>
      <c r="T303" s="557"/>
      <c r="U303" s="34"/>
      <c r="V303" s="34"/>
      <c r="W303" s="35" t="s">
        <v>69</v>
      </c>
      <c r="X303" s="551">
        <v>0</v>
      </c>
      <c r="Y303" s="552">
        <f t="shared" si="42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x14ac:dyDescent="0.2">
      <c r="A304" s="571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72"/>
      <c r="P304" s="566" t="s">
        <v>71</v>
      </c>
      <c r="Q304" s="567"/>
      <c r="R304" s="567"/>
      <c r="S304" s="567"/>
      <c r="T304" s="567"/>
      <c r="U304" s="567"/>
      <c r="V304" s="568"/>
      <c r="W304" s="37" t="s">
        <v>72</v>
      </c>
      <c r="X304" s="553">
        <f>IFERROR(X297/H297,"0")+IFERROR(X298/H298,"0")+IFERROR(X299/H299,"0")+IFERROR(X300/H300,"0")+IFERROR(X301/H301,"0")+IFERROR(X302/H302,"0")+IFERROR(X303/H303,"0")</f>
        <v>0</v>
      </c>
      <c r="Y304" s="553">
        <f>IFERROR(Y297/H297,"0")+IFERROR(Y298/H298,"0")+IFERROR(Y299/H299,"0")+IFERROR(Y300/H300,"0")+IFERROR(Y301/H301,"0")+IFERROR(Y302/H302,"0")+IFERROR(Y303/H303,"0")</f>
        <v>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72"/>
      <c r="P305" s="566" t="s">
        <v>71</v>
      </c>
      <c r="Q305" s="567"/>
      <c r="R305" s="567"/>
      <c r="S305" s="567"/>
      <c r="T305" s="567"/>
      <c r="U305" s="567"/>
      <c r="V305" s="568"/>
      <c r="W305" s="37" t="s">
        <v>69</v>
      </c>
      <c r="X305" s="553">
        <f>IFERROR(SUM(X297:X303),"0")</f>
        <v>0</v>
      </c>
      <c r="Y305" s="553">
        <f>IFERROR(SUM(Y297:Y303),"0")</f>
        <v>0</v>
      </c>
      <c r="Z305" s="37"/>
      <c r="AA305" s="554"/>
      <c r="AB305" s="554"/>
      <c r="AC305" s="554"/>
    </row>
    <row r="306" spans="1:68" ht="14.25" customHeight="1" x14ac:dyDescent="0.25">
      <c r="A306" s="564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7"/>
      <c r="AB306" s="547"/>
      <c r="AC306" s="547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8">
        <v>4607091387766</v>
      </c>
      <c r="E307" s="559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6"/>
      <c r="R307" s="556"/>
      <c r="S307" s="556"/>
      <c r="T307" s="557"/>
      <c r="U307" s="34"/>
      <c r="V307" s="34"/>
      <c r="W307" s="35" t="s">
        <v>69</v>
      </c>
      <c r="X307" s="551">
        <v>0</v>
      </c>
      <c r="Y307" s="55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4301051818</v>
      </c>
      <c r="D308" s="558">
        <v>4607091387957</v>
      </c>
      <c r="E308" s="559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4301051819</v>
      </c>
      <c r="D309" s="558">
        <v>4607091387964</v>
      </c>
      <c r="E309" s="559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6"/>
      <c r="R309" s="556"/>
      <c r="S309" s="556"/>
      <c r="T309" s="557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58">
        <v>4680115884588</v>
      </c>
      <c r="E310" s="559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6"/>
      <c r="R310" s="556"/>
      <c r="S310" s="556"/>
      <c r="T310" s="557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4301051578</v>
      </c>
      <c r="D311" s="558">
        <v>4607091387513</v>
      </c>
      <c r="E311" s="559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6"/>
      <c r="R311" s="556"/>
      <c r="S311" s="556"/>
      <c r="T311" s="557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1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72"/>
      <c r="P312" s="566" t="s">
        <v>71</v>
      </c>
      <c r="Q312" s="567"/>
      <c r="R312" s="567"/>
      <c r="S312" s="567"/>
      <c r="T312" s="567"/>
      <c r="U312" s="567"/>
      <c r="V312" s="568"/>
      <c r="W312" s="37" t="s">
        <v>72</v>
      </c>
      <c r="X312" s="553">
        <f>IFERROR(X307/H307,"0")+IFERROR(X308/H308,"0")+IFERROR(X309/H309,"0")+IFERROR(X310/H310,"0")+IFERROR(X311/H311,"0")</f>
        <v>0</v>
      </c>
      <c r="Y312" s="553">
        <f>IFERROR(Y307/H307,"0")+IFERROR(Y308/H308,"0")+IFERROR(Y309/H309,"0")+IFERROR(Y310/H310,"0")+IFERROR(Y311/H311,"0")</f>
        <v>0</v>
      </c>
      <c r="Z312" s="553">
        <f>IFERROR(IF(Z307="",0,Z307),"0")+IFERROR(IF(Z308="",0,Z308),"0")+IFERROR(IF(Z309="",0,Z309),"0")+IFERROR(IF(Z310="",0,Z310),"0")+IFERROR(IF(Z311="",0,Z311),"0")</f>
        <v>0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72"/>
      <c r="P313" s="566" t="s">
        <v>71</v>
      </c>
      <c r="Q313" s="567"/>
      <c r="R313" s="567"/>
      <c r="S313" s="567"/>
      <c r="T313" s="567"/>
      <c r="U313" s="567"/>
      <c r="V313" s="568"/>
      <c r="W313" s="37" t="s">
        <v>69</v>
      </c>
      <c r="X313" s="553">
        <f>IFERROR(SUM(X307:X311),"0")</f>
        <v>0</v>
      </c>
      <c r="Y313" s="553">
        <f>IFERROR(SUM(Y307:Y311),"0")</f>
        <v>0</v>
      </c>
      <c r="Z313" s="37"/>
      <c r="AA313" s="554"/>
      <c r="AB313" s="554"/>
      <c r="AC313" s="554"/>
    </row>
    <row r="314" spans="1:68" ht="14.25" customHeight="1" x14ac:dyDescent="0.25">
      <c r="A314" s="564" t="s">
        <v>174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7"/>
      <c r="AB314" s="547"/>
      <c r="AC314" s="547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58">
        <v>4607091380880</v>
      </c>
      <c r="E315" s="559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6"/>
      <c r="R315" s="556"/>
      <c r="S315" s="556"/>
      <c r="T315" s="557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58">
        <v>4607091384482</v>
      </c>
      <c r="E316" s="559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6"/>
      <c r="R316" s="556"/>
      <c r="S316" s="556"/>
      <c r="T316" s="557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58">
        <v>4607091380897</v>
      </c>
      <c r="E317" s="559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6"/>
      <c r="R317" s="556"/>
      <c r="S317" s="556"/>
      <c r="T317" s="557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71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72"/>
      <c r="P318" s="566" t="s">
        <v>71</v>
      </c>
      <c r="Q318" s="567"/>
      <c r="R318" s="567"/>
      <c r="S318" s="567"/>
      <c r="T318" s="567"/>
      <c r="U318" s="567"/>
      <c r="V318" s="568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72"/>
      <c r="P319" s="566" t="s">
        <v>71</v>
      </c>
      <c r="Q319" s="567"/>
      <c r="R319" s="567"/>
      <c r="S319" s="567"/>
      <c r="T319" s="567"/>
      <c r="U319" s="567"/>
      <c r="V319" s="568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customHeight="1" x14ac:dyDescent="0.25">
      <c r="A320" s="564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7"/>
      <c r="AB320" s="547"/>
      <c r="AC320" s="547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58">
        <v>4607091388381</v>
      </c>
      <c r="E321" s="559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6" t="s">
        <v>515</v>
      </c>
      <c r="Q321" s="556"/>
      <c r="R321" s="556"/>
      <c r="S321" s="556"/>
      <c r="T321" s="557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58">
        <v>4607091388374</v>
      </c>
      <c r="E322" s="559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3" t="s">
        <v>519</v>
      </c>
      <c r="Q322" s="556"/>
      <c r="R322" s="556"/>
      <c r="S322" s="556"/>
      <c r="T322" s="557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58">
        <v>4607091383102</v>
      </c>
      <c r="E323" s="559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6"/>
      <c r="R323" s="556"/>
      <c r="S323" s="556"/>
      <c r="T323" s="557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58">
        <v>4607091388404</v>
      </c>
      <c r="E324" s="559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6"/>
      <c r="R324" s="556"/>
      <c r="S324" s="556"/>
      <c r="T324" s="557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71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72"/>
      <c r="P325" s="566" t="s">
        <v>71</v>
      </c>
      <c r="Q325" s="567"/>
      <c r="R325" s="567"/>
      <c r="S325" s="567"/>
      <c r="T325" s="567"/>
      <c r="U325" s="567"/>
      <c r="V325" s="568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72"/>
      <c r="P326" s="566" t="s">
        <v>71</v>
      </c>
      <c r="Q326" s="567"/>
      <c r="R326" s="567"/>
      <c r="S326" s="567"/>
      <c r="T326" s="567"/>
      <c r="U326" s="567"/>
      <c r="V326" s="568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customHeight="1" x14ac:dyDescent="0.25">
      <c r="A327" s="564" t="s">
        <v>525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7"/>
      <c r="AB327" s="547"/>
      <c r="AC327" s="547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58">
        <v>4680115881808</v>
      </c>
      <c r="E328" s="559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58">
        <v>4680115881822</v>
      </c>
      <c r="E329" s="559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6"/>
      <c r="R329" s="556"/>
      <c r="S329" s="556"/>
      <c r="T329" s="557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58">
        <v>4680115880016</v>
      </c>
      <c r="E330" s="559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6"/>
      <c r="R330" s="556"/>
      <c r="S330" s="556"/>
      <c r="T330" s="557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1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72"/>
      <c r="P331" s="566" t="s">
        <v>71</v>
      </c>
      <c r="Q331" s="567"/>
      <c r="R331" s="567"/>
      <c r="S331" s="567"/>
      <c r="T331" s="567"/>
      <c r="U331" s="567"/>
      <c r="V331" s="568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72"/>
      <c r="P332" s="566" t="s">
        <v>71</v>
      </c>
      <c r="Q332" s="567"/>
      <c r="R332" s="567"/>
      <c r="S332" s="567"/>
      <c r="T332" s="567"/>
      <c r="U332" s="567"/>
      <c r="V332" s="568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609" t="s">
        <v>534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6"/>
      <c r="AB333" s="546"/>
      <c r="AC333" s="546"/>
    </row>
    <row r="334" spans="1:68" ht="14.25" customHeight="1" x14ac:dyDescent="0.25">
      <c r="A334" s="564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7"/>
      <c r="AB334" s="547"/>
      <c r="AC334" s="547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58">
        <v>4607091387919</v>
      </c>
      <c r="E335" s="559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6"/>
      <c r="R335" s="556"/>
      <c r="S335" s="556"/>
      <c r="T335" s="557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58">
        <v>4680115883604</v>
      </c>
      <c r="E336" s="559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8">
        <v>4680115883567</v>
      </c>
      <c r="E337" s="559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6"/>
      <c r="R337" s="556"/>
      <c r="S337" s="556"/>
      <c r="T337" s="557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71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72"/>
      <c r="P338" s="566" t="s">
        <v>71</v>
      </c>
      <c r="Q338" s="567"/>
      <c r="R338" s="567"/>
      <c r="S338" s="567"/>
      <c r="T338" s="567"/>
      <c r="U338" s="567"/>
      <c r="V338" s="568"/>
      <c r="W338" s="37" t="s">
        <v>72</v>
      </c>
      <c r="X338" s="553">
        <f>IFERROR(X335/H335,"0")+IFERROR(X336/H336,"0")+IFERROR(X337/H337,"0")</f>
        <v>0</v>
      </c>
      <c r="Y338" s="553">
        <f>IFERROR(Y335/H335,"0")+IFERROR(Y336/H336,"0")+IFERROR(Y337/H337,"0")</f>
        <v>0</v>
      </c>
      <c r="Z338" s="553">
        <f>IFERROR(IF(Z335="",0,Z335),"0")+IFERROR(IF(Z336="",0,Z336),"0")+IFERROR(IF(Z337="",0,Z337),"0")</f>
        <v>0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72"/>
      <c r="P339" s="566" t="s">
        <v>71</v>
      </c>
      <c r="Q339" s="567"/>
      <c r="R339" s="567"/>
      <c r="S339" s="567"/>
      <c r="T339" s="567"/>
      <c r="U339" s="567"/>
      <c r="V339" s="568"/>
      <c r="W339" s="37" t="s">
        <v>69</v>
      </c>
      <c r="X339" s="553">
        <f>IFERROR(SUM(X335:X337),"0")</f>
        <v>0</v>
      </c>
      <c r="Y339" s="553">
        <f>IFERROR(SUM(Y335:Y337),"0")</f>
        <v>0</v>
      </c>
      <c r="Z339" s="37"/>
      <c r="AA339" s="554"/>
      <c r="AB339" s="554"/>
      <c r="AC339" s="554"/>
    </row>
    <row r="340" spans="1:68" ht="27.75" customHeight="1" x14ac:dyDescent="0.2">
      <c r="A340" s="611" t="s">
        <v>544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customHeight="1" x14ac:dyDescent="0.25">
      <c r="A341" s="609" t="s">
        <v>545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6"/>
      <c r="AB341" s="546"/>
      <c r="AC341" s="546"/>
    </row>
    <row r="342" spans="1:68" ht="14.25" customHeight="1" x14ac:dyDescent="0.25">
      <c r="A342" s="564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7"/>
      <c r="AB342" s="547"/>
      <c r="AC342" s="547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8">
        <v>4680115884847</v>
      </c>
      <c r="E343" s="559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6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6"/>
      <c r="R343" s="556"/>
      <c r="S343" s="556"/>
      <c r="T343" s="557"/>
      <c r="U343" s="34"/>
      <c r="V343" s="34"/>
      <c r="W343" s="35" t="s">
        <v>69</v>
      </c>
      <c r="X343" s="551">
        <v>4320</v>
      </c>
      <c r="Y343" s="552">
        <f t="shared" ref="Y343:Y349" si="47">IFERROR(IF(X343="",0,CEILING((X343/$H343),1)*$H343),"")</f>
        <v>4320</v>
      </c>
      <c r="Z343" s="36">
        <f>IFERROR(IF(Y343=0,"",ROUNDUP(Y343/H343,0)*0.02175),"")</f>
        <v>6.2639999999999993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8">IFERROR(X343*I343/H343,"0")</f>
        <v>4458.2400000000007</v>
      </c>
      <c r="BN343" s="64">
        <f t="shared" ref="BN343:BN349" si="49">IFERROR(Y343*I343/H343,"0")</f>
        <v>4458.2400000000007</v>
      </c>
      <c r="BO343" s="64">
        <f t="shared" ref="BO343:BO349" si="50">IFERROR(1/J343*(X343/H343),"0")</f>
        <v>6</v>
      </c>
      <c r="BP343" s="64">
        <f t="shared" ref="BP343:BP349" si="51">IFERROR(1/J343*(Y343/H343),"0")</f>
        <v>6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8">
        <v>4680115884854</v>
      </c>
      <c r="E344" s="559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6"/>
      <c r="R344" s="556"/>
      <c r="S344" s="556"/>
      <c r="T344" s="557"/>
      <c r="U344" s="34"/>
      <c r="V344" s="34"/>
      <c r="W344" s="35" t="s">
        <v>69</v>
      </c>
      <c r="X344" s="551">
        <v>4320</v>
      </c>
      <c r="Y344" s="552">
        <f t="shared" si="47"/>
        <v>4320</v>
      </c>
      <c r="Z344" s="36">
        <f>IFERROR(IF(Y344=0,"",ROUNDUP(Y344/H344,0)*0.02175),"")</f>
        <v>6.2639999999999993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8"/>
        <v>4458.2400000000007</v>
      </c>
      <c r="BN344" s="64">
        <f t="shared" si="49"/>
        <v>4458.2400000000007</v>
      </c>
      <c r="BO344" s="64">
        <f t="shared" si="50"/>
        <v>6</v>
      </c>
      <c r="BP344" s="64">
        <f t="shared" si="51"/>
        <v>6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8">
        <v>4607091383997</v>
      </c>
      <c r="E345" s="559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6"/>
      <c r="R345" s="556"/>
      <c r="S345" s="556"/>
      <c r="T345" s="557"/>
      <c r="U345" s="34"/>
      <c r="V345" s="34"/>
      <c r="W345" s="35" t="s">
        <v>69</v>
      </c>
      <c r="X345" s="551">
        <v>5040</v>
      </c>
      <c r="Y345" s="552">
        <f t="shared" si="47"/>
        <v>5040</v>
      </c>
      <c r="Z345" s="36">
        <f>IFERROR(IF(Y345=0,"",ROUNDUP(Y345/H345,0)*0.02175),"")</f>
        <v>7.3079999999999998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8"/>
        <v>5201.28</v>
      </c>
      <c r="BN345" s="64">
        <f t="shared" si="49"/>
        <v>5201.28</v>
      </c>
      <c r="BO345" s="64">
        <f t="shared" si="50"/>
        <v>7</v>
      </c>
      <c r="BP345" s="64">
        <f t="shared" si="51"/>
        <v>7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58">
        <v>4680115884830</v>
      </c>
      <c r="E346" s="559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7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6"/>
      <c r="R346" s="556"/>
      <c r="S346" s="556"/>
      <c r="T346" s="557"/>
      <c r="U346" s="34"/>
      <c r="V346" s="34"/>
      <c r="W346" s="35" t="s">
        <v>69</v>
      </c>
      <c r="X346" s="551">
        <v>0</v>
      </c>
      <c r="Y346" s="552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4301011433</v>
      </c>
      <c r="D347" s="558">
        <v>4680115882638</v>
      </c>
      <c r="E347" s="559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6"/>
      <c r="R347" s="556"/>
      <c r="S347" s="556"/>
      <c r="T347" s="557"/>
      <c r="U347" s="34"/>
      <c r="V347" s="34"/>
      <c r="W347" s="35" t="s">
        <v>69</v>
      </c>
      <c r="X347" s="551">
        <v>0</v>
      </c>
      <c r="Y347" s="552">
        <f t="shared" si="47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58">
        <v>4680115884922</v>
      </c>
      <c r="E348" s="559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6"/>
      <c r="R348" s="556"/>
      <c r="S348" s="556"/>
      <c r="T348" s="557"/>
      <c r="U348" s="34"/>
      <c r="V348" s="34"/>
      <c r="W348" s="35" t="s">
        <v>69</v>
      </c>
      <c r="X348" s="551">
        <v>0</v>
      </c>
      <c r="Y348" s="552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58">
        <v>4680115884861</v>
      </c>
      <c r="E349" s="559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6"/>
      <c r="R349" s="556"/>
      <c r="S349" s="556"/>
      <c r="T349" s="557"/>
      <c r="U349" s="34"/>
      <c r="V349" s="34"/>
      <c r="W349" s="35" t="s">
        <v>69</v>
      </c>
      <c r="X349" s="551">
        <v>0</v>
      </c>
      <c r="Y349" s="55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x14ac:dyDescent="0.2">
      <c r="A350" s="571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72"/>
      <c r="P350" s="566" t="s">
        <v>71</v>
      </c>
      <c r="Q350" s="567"/>
      <c r="R350" s="567"/>
      <c r="S350" s="567"/>
      <c r="T350" s="567"/>
      <c r="U350" s="567"/>
      <c r="V350" s="568"/>
      <c r="W350" s="37" t="s">
        <v>72</v>
      </c>
      <c r="X350" s="553">
        <f>IFERROR(X343/H343,"0")+IFERROR(X344/H344,"0")+IFERROR(X345/H345,"0")+IFERROR(X346/H346,"0")+IFERROR(X347/H347,"0")+IFERROR(X348/H348,"0")+IFERROR(X349/H349,"0")</f>
        <v>912</v>
      </c>
      <c r="Y350" s="553">
        <f>IFERROR(Y343/H343,"0")+IFERROR(Y344/H344,"0")+IFERROR(Y345/H345,"0")+IFERROR(Y346/H346,"0")+IFERROR(Y347/H347,"0")+IFERROR(Y348/H348,"0")+IFERROR(Y349/H349,"0")</f>
        <v>912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19.835999999999999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72"/>
      <c r="P351" s="566" t="s">
        <v>71</v>
      </c>
      <c r="Q351" s="567"/>
      <c r="R351" s="567"/>
      <c r="S351" s="567"/>
      <c r="T351" s="567"/>
      <c r="U351" s="567"/>
      <c r="V351" s="568"/>
      <c r="W351" s="37" t="s">
        <v>69</v>
      </c>
      <c r="X351" s="553">
        <f>IFERROR(SUM(X343:X349),"0")</f>
        <v>13680</v>
      </c>
      <c r="Y351" s="553">
        <f>IFERROR(SUM(Y343:Y349),"0")</f>
        <v>13680</v>
      </c>
      <c r="Z351" s="37"/>
      <c r="AA351" s="554"/>
      <c r="AB351" s="554"/>
      <c r="AC351" s="554"/>
    </row>
    <row r="352" spans="1:68" ht="14.25" customHeight="1" x14ac:dyDescent="0.25">
      <c r="A352" s="564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7"/>
      <c r="AB352" s="547"/>
      <c r="AC352" s="547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8">
        <v>4607091383980</v>
      </c>
      <c r="E353" s="559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6"/>
      <c r="R353" s="556"/>
      <c r="S353" s="556"/>
      <c r="T353" s="557"/>
      <c r="U353" s="34"/>
      <c r="V353" s="34"/>
      <c r="W353" s="35" t="s">
        <v>69</v>
      </c>
      <c r="X353" s="551">
        <v>4320</v>
      </c>
      <c r="Y353" s="552">
        <f>IFERROR(IF(X353="",0,CEILING((X353/$H353),1)*$H353),"")</f>
        <v>4320</v>
      </c>
      <c r="Z353" s="36">
        <f>IFERROR(IF(Y353=0,"",ROUNDUP(Y353/H353,0)*0.02175),"")</f>
        <v>6.2639999999999993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4458.2400000000007</v>
      </c>
      <c r="BN353" s="64">
        <f>IFERROR(Y353*I353/H353,"0")</f>
        <v>4458.2400000000007</v>
      </c>
      <c r="BO353" s="64">
        <f>IFERROR(1/J353*(X353/H353),"0")</f>
        <v>6</v>
      </c>
      <c r="BP353" s="64">
        <f>IFERROR(1/J353*(Y353/H353),"0")</f>
        <v>6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58">
        <v>4607091384178</v>
      </c>
      <c r="E354" s="559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6"/>
      <c r="R354" s="556"/>
      <c r="S354" s="556"/>
      <c r="T354" s="557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1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72"/>
      <c r="P355" s="566" t="s">
        <v>71</v>
      </c>
      <c r="Q355" s="567"/>
      <c r="R355" s="567"/>
      <c r="S355" s="567"/>
      <c r="T355" s="567"/>
      <c r="U355" s="567"/>
      <c r="V355" s="568"/>
      <c r="W355" s="37" t="s">
        <v>72</v>
      </c>
      <c r="X355" s="553">
        <f>IFERROR(X353/H353,"0")+IFERROR(X354/H354,"0")</f>
        <v>288</v>
      </c>
      <c r="Y355" s="553">
        <f>IFERROR(Y353/H353,"0")+IFERROR(Y354/H354,"0")</f>
        <v>288</v>
      </c>
      <c r="Z355" s="553">
        <f>IFERROR(IF(Z353="",0,Z353),"0")+IFERROR(IF(Z354="",0,Z354),"0")</f>
        <v>6.2639999999999993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72"/>
      <c r="P356" s="566" t="s">
        <v>71</v>
      </c>
      <c r="Q356" s="567"/>
      <c r="R356" s="567"/>
      <c r="S356" s="567"/>
      <c r="T356" s="567"/>
      <c r="U356" s="567"/>
      <c r="V356" s="568"/>
      <c r="W356" s="37" t="s">
        <v>69</v>
      </c>
      <c r="X356" s="553">
        <f>IFERROR(SUM(X353:X354),"0")</f>
        <v>4320</v>
      </c>
      <c r="Y356" s="553">
        <f>IFERROR(SUM(Y353:Y354),"0")</f>
        <v>4320</v>
      </c>
      <c r="Z356" s="37"/>
      <c r="AA356" s="554"/>
      <c r="AB356" s="554"/>
      <c r="AC356" s="554"/>
    </row>
    <row r="357" spans="1:68" ht="14.25" customHeight="1" x14ac:dyDescent="0.25">
      <c r="A357" s="564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7"/>
      <c r="AB357" s="547"/>
      <c r="AC357" s="547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58">
        <v>4607091383928</v>
      </c>
      <c r="E358" s="559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58">
        <v>4607091384260</v>
      </c>
      <c r="E359" s="559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7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6"/>
      <c r="R359" s="556"/>
      <c r="S359" s="556"/>
      <c r="T359" s="557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1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72"/>
      <c r="P360" s="566" t="s">
        <v>71</v>
      </c>
      <c r="Q360" s="567"/>
      <c r="R360" s="567"/>
      <c r="S360" s="567"/>
      <c r="T360" s="567"/>
      <c r="U360" s="567"/>
      <c r="V360" s="568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72"/>
      <c r="P361" s="566" t="s">
        <v>71</v>
      </c>
      <c r="Q361" s="567"/>
      <c r="R361" s="567"/>
      <c r="S361" s="567"/>
      <c r="T361" s="567"/>
      <c r="U361" s="567"/>
      <c r="V361" s="568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4" t="s">
        <v>174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7"/>
      <c r="AB362" s="547"/>
      <c r="AC362" s="547"/>
    </row>
    <row r="363" spans="1:68" ht="16.5" customHeight="1" x14ac:dyDescent="0.25">
      <c r="A363" s="54" t="s">
        <v>576</v>
      </c>
      <c r="B363" s="54" t="s">
        <v>577</v>
      </c>
      <c r="C363" s="31">
        <v>4301060524</v>
      </c>
      <c r="D363" s="558">
        <v>4607091384673</v>
      </c>
      <c r="E363" s="559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1" t="s">
        <v>578</v>
      </c>
      <c r="Q363" s="556"/>
      <c r="R363" s="556"/>
      <c r="S363" s="556"/>
      <c r="T363" s="557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1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72"/>
      <c r="P364" s="566" t="s">
        <v>71</v>
      </c>
      <c r="Q364" s="567"/>
      <c r="R364" s="567"/>
      <c r="S364" s="567"/>
      <c r="T364" s="567"/>
      <c r="U364" s="567"/>
      <c r="V364" s="568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72"/>
      <c r="P365" s="566" t="s">
        <v>71</v>
      </c>
      <c r="Q365" s="567"/>
      <c r="R365" s="567"/>
      <c r="S365" s="567"/>
      <c r="T365" s="567"/>
      <c r="U365" s="567"/>
      <c r="V365" s="568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09" t="s">
        <v>580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6"/>
      <c r="AB366" s="546"/>
      <c r="AC366" s="546"/>
    </row>
    <row r="367" spans="1:68" ht="14.25" customHeight="1" x14ac:dyDescent="0.25">
      <c r="A367" s="564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7"/>
      <c r="AB367" s="547"/>
      <c r="AC367" s="547"/>
    </row>
    <row r="368" spans="1:68" ht="37.5" customHeight="1" x14ac:dyDescent="0.25">
      <c r="A368" s="54" t="s">
        <v>581</v>
      </c>
      <c r="B368" s="54" t="s">
        <v>582</v>
      </c>
      <c r="C368" s="31">
        <v>4301011873</v>
      </c>
      <c r="D368" s="558">
        <v>4680115881907</v>
      </c>
      <c r="E368" s="559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6"/>
      <c r="R368" s="556"/>
      <c r="S368" s="556"/>
      <c r="T368" s="557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4301011875</v>
      </c>
      <c r="D369" s="558">
        <v>4680115884885</v>
      </c>
      <c r="E369" s="559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6"/>
      <c r="R369" s="556"/>
      <c r="S369" s="556"/>
      <c r="T369" s="557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587</v>
      </c>
      <c r="B370" s="54" t="s">
        <v>588</v>
      </c>
      <c r="C370" s="31">
        <v>4301011871</v>
      </c>
      <c r="D370" s="558">
        <v>4680115884908</v>
      </c>
      <c r="E370" s="559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6"/>
      <c r="R370" s="556"/>
      <c r="S370" s="556"/>
      <c r="T370" s="557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1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72"/>
      <c r="P371" s="566" t="s">
        <v>71</v>
      </c>
      <c r="Q371" s="567"/>
      <c r="R371" s="567"/>
      <c r="S371" s="567"/>
      <c r="T371" s="567"/>
      <c r="U371" s="567"/>
      <c r="V371" s="568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72"/>
      <c r="P372" s="566" t="s">
        <v>71</v>
      </c>
      <c r="Q372" s="567"/>
      <c r="R372" s="567"/>
      <c r="S372" s="567"/>
      <c r="T372" s="567"/>
      <c r="U372" s="567"/>
      <c r="V372" s="568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4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7"/>
      <c r="AB373" s="547"/>
      <c r="AC373" s="547"/>
    </row>
    <row r="374" spans="1:68" ht="27" customHeight="1" x14ac:dyDescent="0.25">
      <c r="A374" s="54" t="s">
        <v>589</v>
      </c>
      <c r="B374" s="54" t="s">
        <v>590</v>
      </c>
      <c r="C374" s="31">
        <v>4301031303</v>
      </c>
      <c r="D374" s="558">
        <v>4607091384802</v>
      </c>
      <c r="E374" s="559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6"/>
      <c r="R374" s="556"/>
      <c r="S374" s="556"/>
      <c r="T374" s="557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1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72"/>
      <c r="P375" s="566" t="s">
        <v>71</v>
      </c>
      <c r="Q375" s="567"/>
      <c r="R375" s="567"/>
      <c r="S375" s="567"/>
      <c r="T375" s="567"/>
      <c r="U375" s="567"/>
      <c r="V375" s="568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72"/>
      <c r="P376" s="566" t="s">
        <v>71</v>
      </c>
      <c r="Q376" s="567"/>
      <c r="R376" s="567"/>
      <c r="S376" s="567"/>
      <c r="T376" s="567"/>
      <c r="U376" s="567"/>
      <c r="V376" s="568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4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7"/>
      <c r="AB377" s="547"/>
      <c r="AC377" s="547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58">
        <v>4607091384246</v>
      </c>
      <c r="E378" s="559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6"/>
      <c r="R378" s="556"/>
      <c r="S378" s="556"/>
      <c r="T378" s="557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58">
        <v>4607091384253</v>
      </c>
      <c r="E379" s="559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6"/>
      <c r="R379" s="556"/>
      <c r="S379" s="556"/>
      <c r="T379" s="557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71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72"/>
      <c r="P380" s="566" t="s">
        <v>71</v>
      </c>
      <c r="Q380" s="567"/>
      <c r="R380" s="567"/>
      <c r="S380" s="567"/>
      <c r="T380" s="567"/>
      <c r="U380" s="567"/>
      <c r="V380" s="568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72"/>
      <c r="P381" s="566" t="s">
        <v>71</v>
      </c>
      <c r="Q381" s="567"/>
      <c r="R381" s="567"/>
      <c r="S381" s="567"/>
      <c r="T381" s="567"/>
      <c r="U381" s="567"/>
      <c r="V381" s="568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customHeight="1" x14ac:dyDescent="0.25">
      <c r="A382" s="564" t="s">
        <v>174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7"/>
      <c r="AB382" s="547"/>
      <c r="AC382" s="547"/>
    </row>
    <row r="383" spans="1:68" ht="27" customHeight="1" x14ac:dyDescent="0.25">
      <c r="A383" s="54" t="s">
        <v>597</v>
      </c>
      <c r="B383" s="54" t="s">
        <v>598</v>
      </c>
      <c r="C383" s="31">
        <v>4301060441</v>
      </c>
      <c r="D383" s="558">
        <v>4607091389357</v>
      </c>
      <c r="E383" s="559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6"/>
      <c r="R383" s="556"/>
      <c r="S383" s="556"/>
      <c r="T383" s="557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1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72"/>
      <c r="P384" s="566" t="s">
        <v>71</v>
      </c>
      <c r="Q384" s="567"/>
      <c r="R384" s="567"/>
      <c r="S384" s="567"/>
      <c r="T384" s="567"/>
      <c r="U384" s="567"/>
      <c r="V384" s="568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72"/>
      <c r="P385" s="566" t="s">
        <v>71</v>
      </c>
      <c r="Q385" s="567"/>
      <c r="R385" s="567"/>
      <c r="S385" s="567"/>
      <c r="T385" s="567"/>
      <c r="U385" s="567"/>
      <c r="V385" s="568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1" t="s">
        <v>600</v>
      </c>
      <c r="B386" s="612"/>
      <c r="C386" s="612"/>
      <c r="D386" s="612"/>
      <c r="E386" s="612"/>
      <c r="F386" s="612"/>
      <c r="G386" s="612"/>
      <c r="H386" s="612"/>
      <c r="I386" s="612"/>
      <c r="J386" s="612"/>
      <c r="K386" s="612"/>
      <c r="L386" s="612"/>
      <c r="M386" s="612"/>
      <c r="N386" s="612"/>
      <c r="O386" s="612"/>
      <c r="P386" s="612"/>
      <c r="Q386" s="612"/>
      <c r="R386" s="612"/>
      <c r="S386" s="612"/>
      <c r="T386" s="612"/>
      <c r="U386" s="612"/>
      <c r="V386" s="612"/>
      <c r="W386" s="612"/>
      <c r="X386" s="612"/>
      <c r="Y386" s="612"/>
      <c r="Z386" s="612"/>
      <c r="AA386" s="48"/>
      <c r="AB386" s="48"/>
      <c r="AC386" s="48"/>
    </row>
    <row r="387" spans="1:68" ht="16.5" customHeight="1" x14ac:dyDescent="0.25">
      <c r="A387" s="609" t="s">
        <v>601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6"/>
      <c r="AB387" s="546"/>
      <c r="AC387" s="546"/>
    </row>
    <row r="388" spans="1:68" ht="14.25" customHeight="1" x14ac:dyDescent="0.25">
      <c r="A388" s="564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7"/>
      <c r="AB388" s="547"/>
      <c r="AC388" s="547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58">
        <v>4680115886100</v>
      </c>
      <c r="E389" s="559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69</v>
      </c>
      <c r="X389" s="551">
        <v>0</v>
      </c>
      <c r="Y389" s="552">
        <f t="shared" ref="Y389:Y398" si="52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53">IFERROR(X389*I389/H389,"0")</f>
        <v>0</v>
      </c>
      <c r="BN389" s="64">
        <f t="shared" ref="BN389:BN398" si="54">IFERROR(Y389*I389/H389,"0")</f>
        <v>0</v>
      </c>
      <c r="BO389" s="64">
        <f t="shared" ref="BO389:BO398" si="55">IFERROR(1/J389*(X389/H389),"0")</f>
        <v>0</v>
      </c>
      <c r="BP389" s="64">
        <f t="shared" ref="BP389:BP398" si="56">IFERROR(1/J389*(Y389/H389),"0")</f>
        <v>0</v>
      </c>
    </row>
    <row r="390" spans="1:68" ht="27" customHeight="1" x14ac:dyDescent="0.25">
      <c r="A390" s="54" t="s">
        <v>605</v>
      </c>
      <c r="B390" s="54" t="s">
        <v>606</v>
      </c>
      <c r="C390" s="31">
        <v>4301031382</v>
      </c>
      <c r="D390" s="558">
        <v>4680115886117</v>
      </c>
      <c r="E390" s="559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69</v>
      </c>
      <c r="X390" s="551">
        <v>0</v>
      </c>
      <c r="Y390" s="552">
        <f t="shared" si="52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53"/>
        <v>0</v>
      </c>
      <c r="BN390" s="64">
        <f t="shared" si="54"/>
        <v>0</v>
      </c>
      <c r="BO390" s="64">
        <f t="shared" si="55"/>
        <v>0</v>
      </c>
      <c r="BP390" s="64">
        <f t="shared" si="56"/>
        <v>0</v>
      </c>
    </row>
    <row r="391" spans="1:68" ht="27" customHeight="1" x14ac:dyDescent="0.25">
      <c r="A391" s="54" t="s">
        <v>605</v>
      </c>
      <c r="B391" s="54" t="s">
        <v>608</v>
      </c>
      <c r="C391" s="31">
        <v>4301031406</v>
      </c>
      <c r="D391" s="558">
        <v>4680115886117</v>
      </c>
      <c r="E391" s="559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69</v>
      </c>
      <c r="X391" s="551">
        <v>0</v>
      </c>
      <c r="Y391" s="552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58">
        <v>4680115886124</v>
      </c>
      <c r="E392" s="559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6"/>
      <c r="R392" s="556"/>
      <c r="S392" s="556"/>
      <c r="T392" s="557"/>
      <c r="U392" s="34"/>
      <c r="V392" s="34"/>
      <c r="W392" s="35" t="s">
        <v>69</v>
      </c>
      <c r="X392" s="551">
        <v>0</v>
      </c>
      <c r="Y392" s="552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612</v>
      </c>
      <c r="B393" s="54" t="s">
        <v>613</v>
      </c>
      <c r="C393" s="31">
        <v>4301031366</v>
      </c>
      <c r="D393" s="558">
        <v>4680115883147</v>
      </c>
      <c r="E393" s="559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6"/>
      <c r="R393" s="556"/>
      <c r="S393" s="556"/>
      <c r="T393" s="557"/>
      <c r="U393" s="34"/>
      <c r="V393" s="34"/>
      <c r="W393" s="35" t="s">
        <v>69</v>
      </c>
      <c r="X393" s="551">
        <v>0</v>
      </c>
      <c r="Y393" s="552">
        <f t="shared" si="52"/>
        <v>0</v>
      </c>
      <c r="Z393" s="36" t="str">
        <f t="shared" ref="Z393:Z398" si="57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58">
        <v>4607091384338</v>
      </c>
      <c r="E394" s="559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69</v>
      </c>
      <c r="X394" s="551">
        <v>0</v>
      </c>
      <c r="Y394" s="552">
        <f t="shared" si="52"/>
        <v>0</v>
      </c>
      <c r="Z394" s="36" t="str">
        <f t="shared" si="57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58">
        <v>4607091389524</v>
      </c>
      <c r="E395" s="559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6"/>
      <c r="R395" s="556"/>
      <c r="S395" s="556"/>
      <c r="T395" s="557"/>
      <c r="U395" s="34"/>
      <c r="V395" s="34"/>
      <c r="W395" s="35" t="s">
        <v>69</v>
      </c>
      <c r="X395" s="551">
        <v>0</v>
      </c>
      <c r="Y395" s="552">
        <f t="shared" si="52"/>
        <v>0</v>
      </c>
      <c r="Z395" s="36" t="str">
        <f t="shared" si="57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4301031364</v>
      </c>
      <c r="D396" s="558">
        <v>4680115883161</v>
      </c>
      <c r="E396" s="559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6"/>
      <c r="R396" s="556"/>
      <c r="S396" s="556"/>
      <c r="T396" s="557"/>
      <c r="U396" s="34"/>
      <c r="V396" s="34"/>
      <c r="W396" s="35" t="s">
        <v>69</v>
      </c>
      <c r="X396" s="551">
        <v>0</v>
      </c>
      <c r="Y396" s="552">
        <f t="shared" si="52"/>
        <v>0</v>
      </c>
      <c r="Z396" s="36" t="str">
        <f t="shared" si="57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58">
        <v>4607091389531</v>
      </c>
      <c r="E397" s="559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6"/>
      <c r="R397" s="556"/>
      <c r="S397" s="556"/>
      <c r="T397" s="557"/>
      <c r="U397" s="34"/>
      <c r="V397" s="34"/>
      <c r="W397" s="35" t="s">
        <v>69</v>
      </c>
      <c r="X397" s="551">
        <v>0</v>
      </c>
      <c r="Y397" s="552">
        <f t="shared" si="52"/>
        <v>0</v>
      </c>
      <c r="Z397" s="36" t="str">
        <f t="shared" si="57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58">
        <v>4607091384345</v>
      </c>
      <c r="E398" s="559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6"/>
      <c r="R398" s="556"/>
      <c r="S398" s="556"/>
      <c r="T398" s="557"/>
      <c r="U398" s="34"/>
      <c r="V398" s="34"/>
      <c r="W398" s="35" t="s">
        <v>69</v>
      </c>
      <c r="X398" s="551">
        <v>0</v>
      </c>
      <c r="Y398" s="552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x14ac:dyDescent="0.2">
      <c r="A399" s="571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72"/>
      <c r="P399" s="566" t="s">
        <v>71</v>
      </c>
      <c r="Q399" s="567"/>
      <c r="R399" s="567"/>
      <c r="S399" s="567"/>
      <c r="T399" s="567"/>
      <c r="U399" s="567"/>
      <c r="V399" s="568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72"/>
      <c r="P400" s="566" t="s">
        <v>71</v>
      </c>
      <c r="Q400" s="567"/>
      <c r="R400" s="567"/>
      <c r="S400" s="567"/>
      <c r="T400" s="567"/>
      <c r="U400" s="567"/>
      <c r="V400" s="568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customHeight="1" x14ac:dyDescent="0.25">
      <c r="A401" s="564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7"/>
      <c r="AB401" s="547"/>
      <c r="AC401" s="547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58">
        <v>4607091384352</v>
      </c>
      <c r="E402" s="559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6"/>
      <c r="R402" s="556"/>
      <c r="S402" s="556"/>
      <c r="T402" s="557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4301051431</v>
      </c>
      <c r="D403" s="558">
        <v>4607091389654</v>
      </c>
      <c r="E403" s="559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6"/>
      <c r="R403" s="556"/>
      <c r="S403" s="556"/>
      <c r="T403" s="557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1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72"/>
      <c r="P404" s="566" t="s">
        <v>71</v>
      </c>
      <c r="Q404" s="567"/>
      <c r="R404" s="567"/>
      <c r="S404" s="567"/>
      <c r="T404" s="567"/>
      <c r="U404" s="567"/>
      <c r="V404" s="568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72"/>
      <c r="P405" s="566" t="s">
        <v>71</v>
      </c>
      <c r="Q405" s="567"/>
      <c r="R405" s="567"/>
      <c r="S405" s="567"/>
      <c r="T405" s="567"/>
      <c r="U405" s="567"/>
      <c r="V405" s="568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09" t="s">
        <v>633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6"/>
      <c r="AB406" s="546"/>
      <c r="AC406" s="546"/>
    </row>
    <row r="407" spans="1:68" ht="14.25" customHeight="1" x14ac:dyDescent="0.25">
      <c r="A407" s="564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7"/>
      <c r="AB407" s="547"/>
      <c r="AC407" s="547"/>
    </row>
    <row r="408" spans="1:68" ht="27" customHeight="1" x14ac:dyDescent="0.25">
      <c r="A408" s="54" t="s">
        <v>634</v>
      </c>
      <c r="B408" s="54" t="s">
        <v>635</v>
      </c>
      <c r="C408" s="31">
        <v>4301020319</v>
      </c>
      <c r="D408" s="558">
        <v>4680115885240</v>
      </c>
      <c r="E408" s="559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6"/>
      <c r="R408" s="556"/>
      <c r="S408" s="556"/>
      <c r="T408" s="557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1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72"/>
      <c r="P409" s="566" t="s">
        <v>71</v>
      </c>
      <c r="Q409" s="567"/>
      <c r="R409" s="567"/>
      <c r="S409" s="567"/>
      <c r="T409" s="567"/>
      <c r="U409" s="567"/>
      <c r="V409" s="568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72"/>
      <c r="P410" s="566" t="s">
        <v>71</v>
      </c>
      <c r="Q410" s="567"/>
      <c r="R410" s="567"/>
      <c r="S410" s="567"/>
      <c r="T410" s="567"/>
      <c r="U410" s="567"/>
      <c r="V410" s="568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4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7"/>
      <c r="AB411" s="547"/>
      <c r="AC411" s="547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58">
        <v>4680115886094</v>
      </c>
      <c r="E412" s="559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6"/>
      <c r="R412" s="556"/>
      <c r="S412" s="556"/>
      <c r="T412" s="557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4301031363</v>
      </c>
      <c r="D413" s="558">
        <v>4607091389425</v>
      </c>
      <c r="E413" s="559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6"/>
      <c r="R413" s="556"/>
      <c r="S413" s="556"/>
      <c r="T413" s="557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4301031373</v>
      </c>
      <c r="D414" s="558">
        <v>4680115880771</v>
      </c>
      <c r="E414" s="559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6"/>
      <c r="R414" s="556"/>
      <c r="S414" s="556"/>
      <c r="T414" s="557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58">
        <v>4607091389500</v>
      </c>
      <c r="E415" s="559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6"/>
      <c r="R415" s="556"/>
      <c r="S415" s="556"/>
      <c r="T415" s="557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1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72"/>
      <c r="P416" s="566" t="s">
        <v>71</v>
      </c>
      <c r="Q416" s="567"/>
      <c r="R416" s="567"/>
      <c r="S416" s="567"/>
      <c r="T416" s="567"/>
      <c r="U416" s="567"/>
      <c r="V416" s="568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72"/>
      <c r="P417" s="566" t="s">
        <v>71</v>
      </c>
      <c r="Q417" s="567"/>
      <c r="R417" s="567"/>
      <c r="S417" s="567"/>
      <c r="T417" s="567"/>
      <c r="U417" s="567"/>
      <c r="V417" s="568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609" t="s">
        <v>648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6"/>
      <c r="AB418" s="546"/>
      <c r="AC418" s="546"/>
    </row>
    <row r="419" spans="1:68" ht="14.25" customHeight="1" x14ac:dyDescent="0.25">
      <c r="A419" s="564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7"/>
      <c r="AB419" s="547"/>
      <c r="AC419" s="547"/>
    </row>
    <row r="420" spans="1:68" ht="27" customHeight="1" x14ac:dyDescent="0.25">
      <c r="A420" s="54" t="s">
        <v>649</v>
      </c>
      <c r="B420" s="54" t="s">
        <v>650</v>
      </c>
      <c r="C420" s="31">
        <v>4301031347</v>
      </c>
      <c r="D420" s="558">
        <v>4680115885110</v>
      </c>
      <c r="E420" s="559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6"/>
      <c r="R420" s="556"/>
      <c r="S420" s="556"/>
      <c r="T420" s="557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1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72"/>
      <c r="P421" s="566" t="s">
        <v>71</v>
      </c>
      <c r="Q421" s="567"/>
      <c r="R421" s="567"/>
      <c r="S421" s="567"/>
      <c r="T421" s="567"/>
      <c r="U421" s="567"/>
      <c r="V421" s="568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72"/>
      <c r="P422" s="566" t="s">
        <v>71</v>
      </c>
      <c r="Q422" s="567"/>
      <c r="R422" s="567"/>
      <c r="S422" s="567"/>
      <c r="T422" s="567"/>
      <c r="U422" s="567"/>
      <c r="V422" s="568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09" t="s">
        <v>652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6"/>
      <c r="AB423" s="546"/>
      <c r="AC423" s="546"/>
    </row>
    <row r="424" spans="1:68" ht="14.25" customHeight="1" x14ac:dyDescent="0.25">
      <c r="A424" s="564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7"/>
      <c r="AB424" s="547"/>
      <c r="AC424" s="547"/>
    </row>
    <row r="425" spans="1:68" ht="27" customHeight="1" x14ac:dyDescent="0.25">
      <c r="A425" s="54" t="s">
        <v>653</v>
      </c>
      <c r="B425" s="54" t="s">
        <v>654</v>
      </c>
      <c r="C425" s="31">
        <v>4301031261</v>
      </c>
      <c r="D425" s="558">
        <v>4680115885103</v>
      </c>
      <c r="E425" s="559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6"/>
      <c r="R425" s="556"/>
      <c r="S425" s="556"/>
      <c r="T425" s="557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1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72"/>
      <c r="P426" s="566" t="s">
        <v>71</v>
      </c>
      <c r="Q426" s="567"/>
      <c r="R426" s="567"/>
      <c r="S426" s="567"/>
      <c r="T426" s="567"/>
      <c r="U426" s="567"/>
      <c r="V426" s="568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72"/>
      <c r="P427" s="566" t="s">
        <v>71</v>
      </c>
      <c r="Q427" s="567"/>
      <c r="R427" s="567"/>
      <c r="S427" s="567"/>
      <c r="T427" s="567"/>
      <c r="U427" s="567"/>
      <c r="V427" s="568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1" t="s">
        <v>656</v>
      </c>
      <c r="B428" s="612"/>
      <c r="C428" s="612"/>
      <c r="D428" s="612"/>
      <c r="E428" s="612"/>
      <c r="F428" s="612"/>
      <c r="G428" s="612"/>
      <c r="H428" s="612"/>
      <c r="I428" s="612"/>
      <c r="J428" s="612"/>
      <c r="K428" s="612"/>
      <c r="L428" s="612"/>
      <c r="M428" s="612"/>
      <c r="N428" s="612"/>
      <c r="O428" s="612"/>
      <c r="P428" s="612"/>
      <c r="Q428" s="612"/>
      <c r="R428" s="612"/>
      <c r="S428" s="612"/>
      <c r="T428" s="612"/>
      <c r="U428" s="612"/>
      <c r="V428" s="612"/>
      <c r="W428" s="612"/>
      <c r="X428" s="612"/>
      <c r="Y428" s="612"/>
      <c r="Z428" s="612"/>
      <c r="AA428" s="48"/>
      <c r="AB428" s="48"/>
      <c r="AC428" s="48"/>
    </row>
    <row r="429" spans="1:68" ht="16.5" customHeight="1" x14ac:dyDescent="0.25">
      <c r="A429" s="609" t="s">
        <v>656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6"/>
      <c r="AB429" s="546"/>
      <c r="AC429" s="546"/>
    </row>
    <row r="430" spans="1:68" ht="14.25" customHeight="1" x14ac:dyDescent="0.25">
      <c r="A430" s="564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7"/>
      <c r="AB430" s="547"/>
      <c r="AC430" s="547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58">
        <v>4607091389067</v>
      </c>
      <c r="E431" s="559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6"/>
      <c r="R431" s="556"/>
      <c r="S431" s="556"/>
      <c r="T431" s="557"/>
      <c r="U431" s="34"/>
      <c r="V431" s="34"/>
      <c r="W431" s="35" t="s">
        <v>69</v>
      </c>
      <c r="X431" s="551">
        <v>0</v>
      </c>
      <c r="Y431" s="552">
        <f t="shared" ref="Y431:Y443" si="58">IFERROR(IF(X431="",0,CEILING((X431/$H431),1)*$H431),"")</f>
        <v>0</v>
      </c>
      <c r="Z431" s="36" t="str">
        <f t="shared" ref="Z431:Z437" si="59">IFERROR(IF(Y431=0,"",ROUNDUP(Y431/H431,0)*0.01196),"")</f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60">IFERROR(X431*I431/H431,"0")</f>
        <v>0</v>
      </c>
      <c r="BN431" s="64">
        <f t="shared" ref="BN431:BN443" si="61">IFERROR(Y431*I431/H431,"0")</f>
        <v>0</v>
      </c>
      <c r="BO431" s="64">
        <f t="shared" ref="BO431:BO443" si="62">IFERROR(1/J431*(X431/H431),"0")</f>
        <v>0</v>
      </c>
      <c r="BP431" s="64">
        <f t="shared" ref="BP431:BP443" si="63">IFERROR(1/J431*(Y431/H431),"0")</f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58">
        <v>4680115885271</v>
      </c>
      <c r="E432" s="559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6"/>
      <c r="R432" s="556"/>
      <c r="S432" s="556"/>
      <c r="T432" s="557"/>
      <c r="U432" s="34"/>
      <c r="V432" s="34"/>
      <c r="W432" s="35" t="s">
        <v>69</v>
      </c>
      <c r="X432" s="551">
        <v>0</v>
      </c>
      <c r="Y432" s="552">
        <f t="shared" si="58"/>
        <v>0</v>
      </c>
      <c r="Z432" s="36" t="str">
        <f t="shared" si="59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60"/>
        <v>0</v>
      </c>
      <c r="BN432" s="64">
        <f t="shared" si="61"/>
        <v>0</v>
      </c>
      <c r="BO432" s="64">
        <f t="shared" si="62"/>
        <v>0</v>
      </c>
      <c r="BP432" s="64">
        <f t="shared" si="63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58">
        <v>4680115885226</v>
      </c>
      <c r="E433" s="559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6"/>
      <c r="R433" s="556"/>
      <c r="S433" s="556"/>
      <c r="T433" s="557"/>
      <c r="U433" s="34"/>
      <c r="V433" s="34"/>
      <c r="W433" s="35" t="s">
        <v>69</v>
      </c>
      <c r="X433" s="551">
        <v>0</v>
      </c>
      <c r="Y433" s="552">
        <f t="shared" si="58"/>
        <v>0</v>
      </c>
      <c r="Z433" s="36" t="str">
        <f t="shared" si="59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666</v>
      </c>
      <c r="B434" s="54" t="s">
        <v>667</v>
      </c>
      <c r="C434" s="31">
        <v>4301012145</v>
      </c>
      <c r="D434" s="558">
        <v>4607091383522</v>
      </c>
      <c r="E434" s="559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9" t="s">
        <v>668</v>
      </c>
      <c r="Q434" s="556"/>
      <c r="R434" s="556"/>
      <c r="S434" s="556"/>
      <c r="T434" s="557"/>
      <c r="U434" s="34"/>
      <c r="V434" s="34"/>
      <c r="W434" s="35" t="s">
        <v>69</v>
      </c>
      <c r="X434" s="551">
        <v>0</v>
      </c>
      <c r="Y434" s="552">
        <f t="shared" si="58"/>
        <v>0</v>
      </c>
      <c r="Z434" s="36" t="str">
        <f t="shared" si="59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16.5" customHeight="1" x14ac:dyDescent="0.25">
      <c r="A435" s="54" t="s">
        <v>670</v>
      </c>
      <c r="B435" s="54" t="s">
        <v>671</v>
      </c>
      <c r="C435" s="31">
        <v>4301011774</v>
      </c>
      <c r="D435" s="558">
        <v>4680115884502</v>
      </c>
      <c r="E435" s="559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6"/>
      <c r="R435" s="556"/>
      <c r="S435" s="556"/>
      <c r="T435" s="557"/>
      <c r="U435" s="34"/>
      <c r="V435" s="34"/>
      <c r="W435" s="35" t="s">
        <v>69</v>
      </c>
      <c r="X435" s="551">
        <v>0</v>
      </c>
      <c r="Y435" s="552">
        <f t="shared" si="58"/>
        <v>0</v>
      </c>
      <c r="Z435" s="36" t="str">
        <f t="shared" si="59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8">
        <v>4607091389104</v>
      </c>
      <c r="E436" s="559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6"/>
      <c r="R436" s="556"/>
      <c r="S436" s="556"/>
      <c r="T436" s="557"/>
      <c r="U436" s="34"/>
      <c r="V436" s="34"/>
      <c r="W436" s="35" t="s">
        <v>69</v>
      </c>
      <c r="X436" s="551">
        <v>0</v>
      </c>
      <c r="Y436" s="552">
        <f t="shared" si="58"/>
        <v>0</v>
      </c>
      <c r="Z436" s="36" t="str">
        <f t="shared" si="59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676</v>
      </c>
      <c r="B437" s="54" t="s">
        <v>677</v>
      </c>
      <c r="C437" s="31">
        <v>4301011799</v>
      </c>
      <c r="D437" s="558">
        <v>4680115884519</v>
      </c>
      <c r="E437" s="559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6"/>
      <c r="R437" s="556"/>
      <c r="S437" s="556"/>
      <c r="T437" s="557"/>
      <c r="U437" s="34"/>
      <c r="V437" s="34"/>
      <c r="W437" s="35" t="s">
        <v>69</v>
      </c>
      <c r="X437" s="551">
        <v>0</v>
      </c>
      <c r="Y437" s="552">
        <f t="shared" si="58"/>
        <v>0</v>
      </c>
      <c r="Z437" s="36" t="str">
        <f t="shared" si="59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4301012125</v>
      </c>
      <c r="D438" s="558">
        <v>4680115886391</v>
      </c>
      <c r="E438" s="559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1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6"/>
      <c r="R438" s="556"/>
      <c r="S438" s="556"/>
      <c r="T438" s="557"/>
      <c r="U438" s="34"/>
      <c r="V438" s="34"/>
      <c r="W438" s="35" t="s">
        <v>69</v>
      </c>
      <c r="X438" s="551">
        <v>0</v>
      </c>
      <c r="Y438" s="552">
        <f t="shared" si="58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4301012035</v>
      </c>
      <c r="D439" s="558">
        <v>4680115880603</v>
      </c>
      <c r="E439" s="559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6"/>
      <c r="R439" s="556"/>
      <c r="S439" s="556"/>
      <c r="T439" s="557"/>
      <c r="U439" s="34"/>
      <c r="V439" s="34"/>
      <c r="W439" s="35" t="s">
        <v>69</v>
      </c>
      <c r="X439" s="551">
        <v>0</v>
      </c>
      <c r="Y439" s="552">
        <f t="shared" si="58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4301012146</v>
      </c>
      <c r="D440" s="558">
        <v>4607091389999</v>
      </c>
      <c r="E440" s="559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34" t="s">
        <v>685</v>
      </c>
      <c r="Q440" s="556"/>
      <c r="R440" s="556"/>
      <c r="S440" s="556"/>
      <c r="T440" s="557"/>
      <c r="U440" s="34"/>
      <c r="V440" s="34"/>
      <c r="W440" s="35" t="s">
        <v>69</v>
      </c>
      <c r="X440" s="551">
        <v>0</v>
      </c>
      <c r="Y440" s="552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4301012036</v>
      </c>
      <c r="D441" s="558">
        <v>4680115882782</v>
      </c>
      <c r="E441" s="559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3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6"/>
      <c r="R441" s="556"/>
      <c r="S441" s="556"/>
      <c r="T441" s="557"/>
      <c r="U441" s="34"/>
      <c r="V441" s="34"/>
      <c r="W441" s="35" t="s">
        <v>69</v>
      </c>
      <c r="X441" s="551">
        <v>0</v>
      </c>
      <c r="Y441" s="552">
        <f t="shared" si="58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58">
        <v>4680115885479</v>
      </c>
      <c r="E442" s="559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7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6"/>
      <c r="R442" s="556"/>
      <c r="S442" s="556"/>
      <c r="T442" s="557"/>
      <c r="U442" s="34"/>
      <c r="V442" s="34"/>
      <c r="W442" s="35" t="s">
        <v>69</v>
      </c>
      <c r="X442" s="551">
        <v>0</v>
      </c>
      <c r="Y442" s="552">
        <f t="shared" si="58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58">
        <v>4607091389982</v>
      </c>
      <c r="E443" s="559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6"/>
      <c r="R443" s="556"/>
      <c r="S443" s="556"/>
      <c r="T443" s="557"/>
      <c r="U443" s="34"/>
      <c r="V443" s="34"/>
      <c r="W443" s="35" t="s">
        <v>69</v>
      </c>
      <c r="X443" s="551">
        <v>0</v>
      </c>
      <c r="Y443" s="552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x14ac:dyDescent="0.2">
      <c r="A444" s="571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72"/>
      <c r="P444" s="566" t="s">
        <v>71</v>
      </c>
      <c r="Q444" s="567"/>
      <c r="R444" s="567"/>
      <c r="S444" s="567"/>
      <c r="T444" s="567"/>
      <c r="U444" s="567"/>
      <c r="V444" s="568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72"/>
      <c r="P445" s="566" t="s">
        <v>71</v>
      </c>
      <c r="Q445" s="567"/>
      <c r="R445" s="567"/>
      <c r="S445" s="567"/>
      <c r="T445" s="567"/>
      <c r="U445" s="567"/>
      <c r="V445" s="568"/>
      <c r="W445" s="37" t="s">
        <v>69</v>
      </c>
      <c r="X445" s="553">
        <f>IFERROR(SUM(X431:X443),"0")</f>
        <v>0</v>
      </c>
      <c r="Y445" s="553">
        <f>IFERROR(SUM(Y431:Y443),"0")</f>
        <v>0</v>
      </c>
      <c r="Z445" s="37"/>
      <c r="AA445" s="554"/>
      <c r="AB445" s="554"/>
      <c r="AC445" s="554"/>
    </row>
    <row r="446" spans="1:68" ht="14.25" customHeight="1" x14ac:dyDescent="0.25">
      <c r="A446" s="564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7"/>
      <c r="AB446" s="547"/>
      <c r="AC446" s="547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8">
        <v>4607091388930</v>
      </c>
      <c r="E447" s="559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6"/>
      <c r="R447" s="556"/>
      <c r="S447" s="556"/>
      <c r="T447" s="557"/>
      <c r="U447" s="34"/>
      <c r="V447" s="34"/>
      <c r="W447" s="35" t="s">
        <v>69</v>
      </c>
      <c r="X447" s="551">
        <v>0</v>
      </c>
      <c r="Y447" s="552">
        <f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695</v>
      </c>
      <c r="B448" s="54" t="s">
        <v>696</v>
      </c>
      <c r="C448" s="31">
        <v>4301020384</v>
      </c>
      <c r="D448" s="558">
        <v>4680115886407</v>
      </c>
      <c r="E448" s="559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6"/>
      <c r="R448" s="556"/>
      <c r="S448" s="556"/>
      <c r="T448" s="557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697</v>
      </c>
      <c r="B449" s="54" t="s">
        <v>698</v>
      </c>
      <c r="C449" s="31">
        <v>4301020385</v>
      </c>
      <c r="D449" s="558">
        <v>4680115880054</v>
      </c>
      <c r="E449" s="559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6"/>
      <c r="R449" s="556"/>
      <c r="S449" s="556"/>
      <c r="T449" s="557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71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72"/>
      <c r="P450" s="566" t="s">
        <v>71</v>
      </c>
      <c r="Q450" s="567"/>
      <c r="R450" s="567"/>
      <c r="S450" s="567"/>
      <c r="T450" s="567"/>
      <c r="U450" s="567"/>
      <c r="V450" s="568"/>
      <c r="W450" s="37" t="s">
        <v>72</v>
      </c>
      <c r="X450" s="553">
        <f>IFERROR(X447/H447,"0")+IFERROR(X448/H448,"0")+IFERROR(X449/H449,"0")</f>
        <v>0</v>
      </c>
      <c r="Y450" s="553">
        <f>IFERROR(Y447/H447,"0")+IFERROR(Y448/H448,"0")+IFERROR(Y449/H449,"0")</f>
        <v>0</v>
      </c>
      <c r="Z450" s="553">
        <f>IFERROR(IF(Z447="",0,Z447),"0")+IFERROR(IF(Z448="",0,Z448),"0")+IFERROR(IF(Z449="",0,Z449),"0")</f>
        <v>0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72"/>
      <c r="P451" s="566" t="s">
        <v>71</v>
      </c>
      <c r="Q451" s="567"/>
      <c r="R451" s="567"/>
      <c r="S451" s="567"/>
      <c r="T451" s="567"/>
      <c r="U451" s="567"/>
      <c r="V451" s="568"/>
      <c r="W451" s="37" t="s">
        <v>69</v>
      </c>
      <c r="X451" s="553">
        <f>IFERROR(SUM(X447:X449),"0")</f>
        <v>0</v>
      </c>
      <c r="Y451" s="553">
        <f>IFERROR(SUM(Y447:Y449),"0")</f>
        <v>0</v>
      </c>
      <c r="Z451" s="37"/>
      <c r="AA451" s="554"/>
      <c r="AB451" s="554"/>
      <c r="AC451" s="554"/>
    </row>
    <row r="452" spans="1:68" ht="14.25" customHeight="1" x14ac:dyDescent="0.25">
      <c r="A452" s="564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7"/>
      <c r="AB452" s="547"/>
      <c r="AC452" s="547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8">
        <v>4680115883116</v>
      </c>
      <c r="E453" s="559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6"/>
      <c r="R453" s="556"/>
      <c r="S453" s="556"/>
      <c r="T453" s="557"/>
      <c r="U453" s="34"/>
      <c r="V453" s="34"/>
      <c r="W453" s="35" t="s">
        <v>69</v>
      </c>
      <c r="X453" s="551">
        <v>0</v>
      </c>
      <c r="Y453" s="552">
        <f t="shared" ref="Y453:Y458" si="64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5">IFERROR(X453*I453/H453,"0")</f>
        <v>0</v>
      </c>
      <c r="BN453" s="64">
        <f t="shared" ref="BN453:BN458" si="66">IFERROR(Y453*I453/H453,"0")</f>
        <v>0</v>
      </c>
      <c r="BO453" s="64">
        <f t="shared" ref="BO453:BO458" si="67">IFERROR(1/J453*(X453/H453),"0")</f>
        <v>0</v>
      </c>
      <c r="BP453" s="64">
        <f t="shared" ref="BP453:BP458" si="68">IFERROR(1/J453*(Y453/H453),"0")</f>
        <v>0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8">
        <v>4680115883093</v>
      </c>
      <c r="E454" s="559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6"/>
      <c r="R454" s="556"/>
      <c r="S454" s="556"/>
      <c r="T454" s="557"/>
      <c r="U454" s="34"/>
      <c r="V454" s="34"/>
      <c r="W454" s="35" t="s">
        <v>69</v>
      </c>
      <c r="X454" s="551">
        <v>0</v>
      </c>
      <c r="Y454" s="552">
        <f t="shared" si="64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5"/>
        <v>0</v>
      </c>
      <c r="BN454" s="64">
        <f t="shared" si="66"/>
        <v>0</v>
      </c>
      <c r="BO454" s="64">
        <f t="shared" si="67"/>
        <v>0</v>
      </c>
      <c r="BP454" s="64">
        <f t="shared" si="68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8">
        <v>4680115883109</v>
      </c>
      <c r="E455" s="559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6"/>
      <c r="R455" s="556"/>
      <c r="S455" s="556"/>
      <c r="T455" s="557"/>
      <c r="U455" s="34"/>
      <c r="V455" s="34"/>
      <c r="W455" s="35" t="s">
        <v>69</v>
      </c>
      <c r="X455" s="551">
        <v>0</v>
      </c>
      <c r="Y455" s="552">
        <f t="shared" si="64"/>
        <v>0</v>
      </c>
      <c r="Z455" s="36" t="str">
        <f>IFERROR(IF(Y455=0,"",ROUNDUP(Y455/H455,0)*0.01196),"")</f>
        <v/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5"/>
        <v>0</v>
      </c>
      <c r="BN455" s="64">
        <f t="shared" si="66"/>
        <v>0</v>
      </c>
      <c r="BO455" s="64">
        <f t="shared" si="67"/>
        <v>0</v>
      </c>
      <c r="BP455" s="64">
        <f t="shared" si="68"/>
        <v>0</v>
      </c>
    </row>
    <row r="456" spans="1:68" ht="27" customHeight="1" x14ac:dyDescent="0.25">
      <c r="A456" s="54" t="s">
        <v>708</v>
      </c>
      <c r="B456" s="54" t="s">
        <v>709</v>
      </c>
      <c r="C456" s="31">
        <v>4301031419</v>
      </c>
      <c r="D456" s="558">
        <v>4680115882072</v>
      </c>
      <c r="E456" s="559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5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6"/>
      <c r="R456" s="556"/>
      <c r="S456" s="556"/>
      <c r="T456" s="557"/>
      <c r="U456" s="34"/>
      <c r="V456" s="34"/>
      <c r="W456" s="35" t="s">
        <v>69</v>
      </c>
      <c r="X456" s="551">
        <v>0</v>
      </c>
      <c r="Y456" s="552">
        <f t="shared" si="64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customHeight="1" x14ac:dyDescent="0.25">
      <c r="A457" s="54" t="s">
        <v>710</v>
      </c>
      <c r="B457" s="54" t="s">
        <v>711</v>
      </c>
      <c r="C457" s="31">
        <v>4301031418</v>
      </c>
      <c r="D457" s="558">
        <v>4680115882102</v>
      </c>
      <c r="E457" s="559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69</v>
      </c>
      <c r="X457" s="551">
        <v>0</v>
      </c>
      <c r="Y457" s="552">
        <f t="shared" si="64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4301031417</v>
      </c>
      <c r="D458" s="558">
        <v>4680115882096</v>
      </c>
      <c r="E458" s="559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1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6"/>
      <c r="R458" s="556"/>
      <c r="S458" s="556"/>
      <c r="T458" s="557"/>
      <c r="U458" s="34"/>
      <c r="V458" s="34"/>
      <c r="W458" s="35" t="s">
        <v>69</v>
      </c>
      <c r="X458" s="551">
        <v>0</v>
      </c>
      <c r="Y458" s="552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x14ac:dyDescent="0.2">
      <c r="A459" s="571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72"/>
      <c r="P459" s="566" t="s">
        <v>71</v>
      </c>
      <c r="Q459" s="567"/>
      <c r="R459" s="567"/>
      <c r="S459" s="567"/>
      <c r="T459" s="567"/>
      <c r="U459" s="567"/>
      <c r="V459" s="568"/>
      <c r="W459" s="37" t="s">
        <v>72</v>
      </c>
      <c r="X459" s="553">
        <f>IFERROR(X453/H453,"0")+IFERROR(X454/H454,"0")+IFERROR(X455/H455,"0")+IFERROR(X456/H456,"0")+IFERROR(X457/H457,"0")+IFERROR(X458/H458,"0")</f>
        <v>0</v>
      </c>
      <c r="Y459" s="553">
        <f>IFERROR(Y453/H453,"0")+IFERROR(Y454/H454,"0")+IFERROR(Y455/H455,"0")+IFERROR(Y456/H456,"0")+IFERROR(Y457/H457,"0")+IFERROR(Y458/H458,"0")</f>
        <v>0</v>
      </c>
      <c r="Z459" s="553">
        <f>IFERROR(IF(Z453="",0,Z453),"0")+IFERROR(IF(Z454="",0,Z454),"0")+IFERROR(IF(Z455="",0,Z455),"0")+IFERROR(IF(Z456="",0,Z456),"0")+IFERROR(IF(Z457="",0,Z457),"0")+IFERROR(IF(Z458="",0,Z458),"0")</f>
        <v>0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72"/>
      <c r="P460" s="566" t="s">
        <v>71</v>
      </c>
      <c r="Q460" s="567"/>
      <c r="R460" s="567"/>
      <c r="S460" s="567"/>
      <c r="T460" s="567"/>
      <c r="U460" s="567"/>
      <c r="V460" s="568"/>
      <c r="W460" s="37" t="s">
        <v>69</v>
      </c>
      <c r="X460" s="553">
        <f>IFERROR(SUM(X453:X458),"0")</f>
        <v>0</v>
      </c>
      <c r="Y460" s="553">
        <f>IFERROR(SUM(Y453:Y458),"0")</f>
        <v>0</v>
      </c>
      <c r="Z460" s="37"/>
      <c r="AA460" s="554"/>
      <c r="AB460" s="554"/>
      <c r="AC460" s="554"/>
    </row>
    <row r="461" spans="1:68" ht="14.25" customHeight="1" x14ac:dyDescent="0.25">
      <c r="A461" s="564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7"/>
      <c r="AB461" s="547"/>
      <c r="AC461" s="547"/>
    </row>
    <row r="462" spans="1:68" ht="16.5" customHeight="1" x14ac:dyDescent="0.25">
      <c r="A462" s="54" t="s">
        <v>714</v>
      </c>
      <c r="B462" s="54" t="s">
        <v>715</v>
      </c>
      <c r="C462" s="31">
        <v>4301051232</v>
      </c>
      <c r="D462" s="558">
        <v>4607091383409</v>
      </c>
      <c r="E462" s="559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717</v>
      </c>
      <c r="B463" s="54" t="s">
        <v>718</v>
      </c>
      <c r="C463" s="31">
        <v>4301051233</v>
      </c>
      <c r="D463" s="558">
        <v>4607091383416</v>
      </c>
      <c r="E463" s="559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6"/>
      <c r="R463" s="556"/>
      <c r="S463" s="556"/>
      <c r="T463" s="557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720</v>
      </c>
      <c r="B464" s="54" t="s">
        <v>721</v>
      </c>
      <c r="C464" s="31">
        <v>4301051064</v>
      </c>
      <c r="D464" s="558">
        <v>4680115883536</v>
      </c>
      <c r="E464" s="559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6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6"/>
      <c r="R464" s="556"/>
      <c r="S464" s="556"/>
      <c r="T464" s="557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71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72"/>
      <c r="P465" s="566" t="s">
        <v>71</v>
      </c>
      <c r="Q465" s="567"/>
      <c r="R465" s="567"/>
      <c r="S465" s="567"/>
      <c r="T465" s="567"/>
      <c r="U465" s="567"/>
      <c r="V465" s="568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72"/>
      <c r="P466" s="566" t="s">
        <v>71</v>
      </c>
      <c r="Q466" s="567"/>
      <c r="R466" s="567"/>
      <c r="S466" s="567"/>
      <c r="T466" s="567"/>
      <c r="U466" s="567"/>
      <c r="V466" s="568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1" t="s">
        <v>723</v>
      </c>
      <c r="B467" s="612"/>
      <c r="C467" s="612"/>
      <c r="D467" s="612"/>
      <c r="E467" s="612"/>
      <c r="F467" s="612"/>
      <c r="G467" s="612"/>
      <c r="H467" s="612"/>
      <c r="I467" s="612"/>
      <c r="J467" s="612"/>
      <c r="K467" s="612"/>
      <c r="L467" s="612"/>
      <c r="M467" s="612"/>
      <c r="N467" s="612"/>
      <c r="O467" s="612"/>
      <c r="P467" s="612"/>
      <c r="Q467" s="612"/>
      <c r="R467" s="612"/>
      <c r="S467" s="612"/>
      <c r="T467" s="612"/>
      <c r="U467" s="612"/>
      <c r="V467" s="612"/>
      <c r="W467" s="612"/>
      <c r="X467" s="612"/>
      <c r="Y467" s="612"/>
      <c r="Z467" s="612"/>
      <c r="AA467" s="48"/>
      <c r="AB467" s="48"/>
      <c r="AC467" s="48"/>
    </row>
    <row r="468" spans="1:68" ht="16.5" customHeight="1" x14ac:dyDescent="0.25">
      <c r="A468" s="609" t="s">
        <v>723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6"/>
      <c r="AB468" s="546"/>
      <c r="AC468" s="546"/>
    </row>
    <row r="469" spans="1:68" ht="14.25" customHeight="1" x14ac:dyDescent="0.25">
      <c r="A469" s="564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7"/>
      <c r="AB469" s="547"/>
      <c r="AC469" s="547"/>
    </row>
    <row r="470" spans="1:68" ht="27" customHeight="1" x14ac:dyDescent="0.25">
      <c r="A470" s="54" t="s">
        <v>724</v>
      </c>
      <c r="B470" s="54" t="s">
        <v>725</v>
      </c>
      <c r="C470" s="31">
        <v>4301011763</v>
      </c>
      <c r="D470" s="558">
        <v>4640242181011</v>
      </c>
      <c r="E470" s="559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4301011585</v>
      </c>
      <c r="D471" s="558">
        <v>4640242180441</v>
      </c>
      <c r="E471" s="559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6"/>
      <c r="R471" s="556"/>
      <c r="S471" s="556"/>
      <c r="T471" s="557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58">
        <v>4640242180564</v>
      </c>
      <c r="E472" s="559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6"/>
      <c r="R472" s="556"/>
      <c r="S472" s="556"/>
      <c r="T472" s="557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733</v>
      </c>
      <c r="B473" s="54" t="s">
        <v>734</v>
      </c>
      <c r="C473" s="31">
        <v>4301011764</v>
      </c>
      <c r="D473" s="558">
        <v>4640242181189</v>
      </c>
      <c r="E473" s="559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6"/>
      <c r="R473" s="556"/>
      <c r="S473" s="556"/>
      <c r="T473" s="557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71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72"/>
      <c r="P474" s="566" t="s">
        <v>71</v>
      </c>
      <c r="Q474" s="567"/>
      <c r="R474" s="567"/>
      <c r="S474" s="567"/>
      <c r="T474" s="567"/>
      <c r="U474" s="567"/>
      <c r="V474" s="568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72"/>
      <c r="P475" s="566" t="s">
        <v>71</v>
      </c>
      <c r="Q475" s="567"/>
      <c r="R475" s="567"/>
      <c r="S475" s="567"/>
      <c r="T475" s="567"/>
      <c r="U475" s="567"/>
      <c r="V475" s="568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customHeight="1" x14ac:dyDescent="0.25">
      <c r="A476" s="564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7"/>
      <c r="AB476" s="547"/>
      <c r="AC476" s="547"/>
    </row>
    <row r="477" spans="1:68" ht="27" customHeight="1" x14ac:dyDescent="0.25">
      <c r="A477" s="54" t="s">
        <v>735</v>
      </c>
      <c r="B477" s="54" t="s">
        <v>736</v>
      </c>
      <c r="C477" s="31">
        <v>4301020400</v>
      </c>
      <c r="D477" s="558">
        <v>4640242180519</v>
      </c>
      <c r="E477" s="559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3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6"/>
      <c r="R477" s="556"/>
      <c r="S477" s="556"/>
      <c r="T477" s="557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4301020260</v>
      </c>
      <c r="D478" s="558">
        <v>4640242180526</v>
      </c>
      <c r="E478" s="559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1" t="s">
        <v>740</v>
      </c>
      <c r="Q478" s="556"/>
      <c r="R478" s="556"/>
      <c r="S478" s="556"/>
      <c r="T478" s="557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742</v>
      </c>
      <c r="B479" s="54" t="s">
        <v>743</v>
      </c>
      <c r="C479" s="31">
        <v>4301020295</v>
      </c>
      <c r="D479" s="558">
        <v>4640242181363</v>
      </c>
      <c r="E479" s="559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6"/>
      <c r="R479" s="556"/>
      <c r="S479" s="556"/>
      <c r="T479" s="557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71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72"/>
      <c r="P480" s="566" t="s">
        <v>71</v>
      </c>
      <c r="Q480" s="567"/>
      <c r="R480" s="567"/>
      <c r="S480" s="567"/>
      <c r="T480" s="567"/>
      <c r="U480" s="567"/>
      <c r="V480" s="568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72"/>
      <c r="P481" s="566" t="s">
        <v>71</v>
      </c>
      <c r="Q481" s="567"/>
      <c r="R481" s="567"/>
      <c r="S481" s="567"/>
      <c r="T481" s="567"/>
      <c r="U481" s="567"/>
      <c r="V481" s="568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4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7"/>
      <c r="AB482" s="547"/>
      <c r="AC482" s="547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58">
        <v>4640242180816</v>
      </c>
      <c r="E483" s="559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4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6"/>
      <c r="R483" s="556"/>
      <c r="S483" s="556"/>
      <c r="T483" s="557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58">
        <v>4640242180595</v>
      </c>
      <c r="E484" s="559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5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6"/>
      <c r="R484" s="556"/>
      <c r="S484" s="556"/>
      <c r="T484" s="557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71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72"/>
      <c r="P485" s="566" t="s">
        <v>71</v>
      </c>
      <c r="Q485" s="567"/>
      <c r="R485" s="567"/>
      <c r="S485" s="567"/>
      <c r="T485" s="567"/>
      <c r="U485" s="567"/>
      <c r="V485" s="568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72"/>
      <c r="P486" s="566" t="s">
        <v>71</v>
      </c>
      <c r="Q486" s="567"/>
      <c r="R486" s="567"/>
      <c r="S486" s="567"/>
      <c r="T486" s="567"/>
      <c r="U486" s="567"/>
      <c r="V486" s="568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customHeight="1" x14ac:dyDescent="0.25">
      <c r="A487" s="564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7"/>
      <c r="AB487" s="547"/>
      <c r="AC487" s="547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58">
        <v>4640242180533</v>
      </c>
      <c r="E488" s="559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754</v>
      </c>
      <c r="B489" s="54" t="s">
        <v>755</v>
      </c>
      <c r="C489" s="31">
        <v>4301051920</v>
      </c>
      <c r="D489" s="558">
        <v>4640242181233</v>
      </c>
      <c r="E489" s="559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6"/>
      <c r="R489" s="556"/>
      <c r="S489" s="556"/>
      <c r="T489" s="557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71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72"/>
      <c r="P490" s="566" t="s">
        <v>71</v>
      </c>
      <c r="Q490" s="567"/>
      <c r="R490" s="567"/>
      <c r="S490" s="567"/>
      <c r="T490" s="567"/>
      <c r="U490" s="567"/>
      <c r="V490" s="568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72"/>
      <c r="P491" s="566" t="s">
        <v>71</v>
      </c>
      <c r="Q491" s="567"/>
      <c r="R491" s="567"/>
      <c r="S491" s="567"/>
      <c r="T491" s="567"/>
      <c r="U491" s="567"/>
      <c r="V491" s="568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customHeight="1" x14ac:dyDescent="0.25">
      <c r="A492" s="564" t="s">
        <v>174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7"/>
      <c r="AB492" s="547"/>
      <c r="AC492" s="547"/>
    </row>
    <row r="493" spans="1:68" ht="27" customHeight="1" x14ac:dyDescent="0.25">
      <c r="A493" s="54" t="s">
        <v>756</v>
      </c>
      <c r="B493" s="54" t="s">
        <v>757</v>
      </c>
      <c r="C493" s="31">
        <v>4301060491</v>
      </c>
      <c r="D493" s="558">
        <v>4640242180120</v>
      </c>
      <c r="E493" s="559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7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4301060493</v>
      </c>
      <c r="D494" s="558">
        <v>4640242180137</v>
      </c>
      <c r="E494" s="559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5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6"/>
      <c r="R494" s="556"/>
      <c r="S494" s="556"/>
      <c r="T494" s="557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71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72"/>
      <c r="P495" s="566" t="s">
        <v>71</v>
      </c>
      <c r="Q495" s="567"/>
      <c r="R495" s="567"/>
      <c r="S495" s="567"/>
      <c r="T495" s="567"/>
      <c r="U495" s="567"/>
      <c r="V495" s="568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72"/>
      <c r="P496" s="566" t="s">
        <v>71</v>
      </c>
      <c r="Q496" s="567"/>
      <c r="R496" s="567"/>
      <c r="S496" s="567"/>
      <c r="T496" s="567"/>
      <c r="U496" s="567"/>
      <c r="V496" s="568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09" t="s">
        <v>762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6"/>
      <c r="AB497" s="546"/>
      <c r="AC497" s="546"/>
    </row>
    <row r="498" spans="1:68" ht="14.25" customHeight="1" x14ac:dyDescent="0.25">
      <c r="A498" s="564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7"/>
      <c r="AB498" s="547"/>
      <c r="AC498" s="547"/>
    </row>
    <row r="499" spans="1:68" ht="27" customHeight="1" x14ac:dyDescent="0.25">
      <c r="A499" s="54" t="s">
        <v>763</v>
      </c>
      <c r="B499" s="54" t="s">
        <v>764</v>
      </c>
      <c r="C499" s="31">
        <v>4301020314</v>
      </c>
      <c r="D499" s="558">
        <v>4640242180090</v>
      </c>
      <c r="E499" s="559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1" t="s">
        <v>765</v>
      </c>
      <c r="Q499" s="556"/>
      <c r="R499" s="556"/>
      <c r="S499" s="556"/>
      <c r="T499" s="557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71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72"/>
      <c r="P500" s="566" t="s">
        <v>71</v>
      </c>
      <c r="Q500" s="567"/>
      <c r="R500" s="567"/>
      <c r="S500" s="567"/>
      <c r="T500" s="567"/>
      <c r="U500" s="567"/>
      <c r="V500" s="568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72"/>
      <c r="P501" s="566" t="s">
        <v>71</v>
      </c>
      <c r="Q501" s="567"/>
      <c r="R501" s="567"/>
      <c r="S501" s="567"/>
      <c r="T501" s="567"/>
      <c r="U501" s="567"/>
      <c r="V501" s="568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97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698"/>
      <c r="P502" s="593" t="s">
        <v>767</v>
      </c>
      <c r="Q502" s="594"/>
      <c r="R502" s="594"/>
      <c r="S502" s="594"/>
      <c r="T502" s="594"/>
      <c r="U502" s="594"/>
      <c r="V502" s="595"/>
      <c r="W502" s="37" t="s">
        <v>69</v>
      </c>
      <c r="X502" s="55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18000</v>
      </c>
      <c r="Y502" s="55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18000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698"/>
      <c r="P503" s="593" t="s">
        <v>768</v>
      </c>
      <c r="Q503" s="594"/>
      <c r="R503" s="594"/>
      <c r="S503" s="594"/>
      <c r="T503" s="594"/>
      <c r="U503" s="594"/>
      <c r="V503" s="595"/>
      <c r="W503" s="37" t="s">
        <v>69</v>
      </c>
      <c r="X503" s="553">
        <f>IFERROR(SUM(BM22:BM499),"0")</f>
        <v>18576.000000000004</v>
      </c>
      <c r="Y503" s="553">
        <f>IFERROR(SUM(BN22:BN499),"0")</f>
        <v>18576.000000000004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698"/>
      <c r="P504" s="593" t="s">
        <v>769</v>
      </c>
      <c r="Q504" s="594"/>
      <c r="R504" s="594"/>
      <c r="S504" s="594"/>
      <c r="T504" s="594"/>
      <c r="U504" s="594"/>
      <c r="V504" s="595"/>
      <c r="W504" s="37" t="s">
        <v>770</v>
      </c>
      <c r="X504" s="38">
        <f>ROUNDUP(SUM(BO22:BO499),0)</f>
        <v>25</v>
      </c>
      <c r="Y504" s="38">
        <f>ROUNDUP(SUM(BP22:BP499),0)</f>
        <v>25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698"/>
      <c r="P505" s="593" t="s">
        <v>771</v>
      </c>
      <c r="Q505" s="594"/>
      <c r="R505" s="594"/>
      <c r="S505" s="594"/>
      <c r="T505" s="594"/>
      <c r="U505" s="594"/>
      <c r="V505" s="595"/>
      <c r="W505" s="37" t="s">
        <v>69</v>
      </c>
      <c r="X505" s="553">
        <f>GrossWeightTotal+PalletQtyTotal*25</f>
        <v>19201.000000000004</v>
      </c>
      <c r="Y505" s="553">
        <f>GrossWeightTotalR+PalletQtyTotalR*25</f>
        <v>19201.000000000004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698"/>
      <c r="P506" s="593" t="s">
        <v>772</v>
      </c>
      <c r="Q506" s="594"/>
      <c r="R506" s="594"/>
      <c r="S506" s="594"/>
      <c r="T506" s="594"/>
      <c r="U506" s="594"/>
      <c r="V506" s="595"/>
      <c r="W506" s="37" t="s">
        <v>770</v>
      </c>
      <c r="X506" s="55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1200</v>
      </c>
      <c r="Y506" s="55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1200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698"/>
      <c r="P507" s="593" t="s">
        <v>773</v>
      </c>
      <c r="Q507" s="594"/>
      <c r="R507" s="594"/>
      <c r="S507" s="594"/>
      <c r="T507" s="594"/>
      <c r="U507" s="594"/>
      <c r="V507" s="595"/>
      <c r="W507" s="39" t="s">
        <v>774</v>
      </c>
      <c r="X507" s="37"/>
      <c r="Y507" s="37"/>
      <c r="Z507" s="37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26.099999999999998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8" t="s">
        <v>63</v>
      </c>
      <c r="C509" s="573" t="s">
        <v>101</v>
      </c>
      <c r="D509" s="645"/>
      <c r="E509" s="645"/>
      <c r="F509" s="645"/>
      <c r="G509" s="645"/>
      <c r="H509" s="592"/>
      <c r="I509" s="573" t="s">
        <v>260</v>
      </c>
      <c r="J509" s="645"/>
      <c r="K509" s="645"/>
      <c r="L509" s="645"/>
      <c r="M509" s="645"/>
      <c r="N509" s="645"/>
      <c r="O509" s="645"/>
      <c r="P509" s="645"/>
      <c r="Q509" s="645"/>
      <c r="R509" s="645"/>
      <c r="S509" s="592"/>
      <c r="T509" s="573" t="s">
        <v>544</v>
      </c>
      <c r="U509" s="592"/>
      <c r="V509" s="573" t="s">
        <v>600</v>
      </c>
      <c r="W509" s="645"/>
      <c r="X509" s="645"/>
      <c r="Y509" s="592"/>
      <c r="Z509" s="548" t="s">
        <v>656</v>
      </c>
      <c r="AA509" s="573" t="s">
        <v>723</v>
      </c>
      <c r="AB509" s="592"/>
      <c r="AC509" s="52"/>
      <c r="AF509" s="549"/>
    </row>
    <row r="510" spans="1:68" ht="14.25" customHeight="1" thickTop="1" x14ac:dyDescent="0.2">
      <c r="A510" s="751" t="s">
        <v>776</v>
      </c>
      <c r="B510" s="573" t="s">
        <v>63</v>
      </c>
      <c r="C510" s="573" t="s">
        <v>102</v>
      </c>
      <c r="D510" s="573" t="s">
        <v>119</v>
      </c>
      <c r="E510" s="573" t="s">
        <v>181</v>
      </c>
      <c r="F510" s="573" t="s">
        <v>203</v>
      </c>
      <c r="G510" s="573" t="s">
        <v>236</v>
      </c>
      <c r="H510" s="573" t="s">
        <v>101</v>
      </c>
      <c r="I510" s="573" t="s">
        <v>261</v>
      </c>
      <c r="J510" s="573" t="s">
        <v>301</v>
      </c>
      <c r="K510" s="573" t="s">
        <v>361</v>
      </c>
      <c r="L510" s="573" t="s">
        <v>400</v>
      </c>
      <c r="M510" s="573" t="s">
        <v>416</v>
      </c>
      <c r="N510" s="549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2"/>
      <c r="AF510" s="549"/>
    </row>
    <row r="511" spans="1:68" ht="13.5" customHeight="1" thickBot="1" x14ac:dyDescent="0.25">
      <c r="A511" s="752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9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2"/>
      <c r="AF511" s="549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0</v>
      </c>
      <c r="D512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2" s="46">
        <f>IFERROR(Y89*1,"0")+IFERROR(Y90*1,"0")+IFERROR(Y91*1,"0")+IFERROR(Y95*1,"0")+IFERROR(Y96*1,"0")+IFERROR(Y97*1,"0")+IFERROR(Y98*1,"0")+IFERROR(Y99*1,"0")</f>
        <v>0</v>
      </c>
      <c r="F512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2" s="46">
        <f>IFERROR(Y130*1,"0")+IFERROR(Y131*1,"0")+IFERROR(Y135*1,"0")+IFERROR(Y136*1,"0")+IFERROR(Y140*1,"0")+IFERROR(Y141*1,"0")</f>
        <v>0</v>
      </c>
      <c r="H512" s="46">
        <f>IFERROR(Y146*1,"0")+IFERROR(Y150*1,"0")+IFERROR(Y151*1,"0")+IFERROR(Y152*1,"0")</f>
        <v>0</v>
      </c>
      <c r="I512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2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2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12" s="46">
        <f>IFERROR(Y335*1,"0")+IFERROR(Y336*1,"0")+IFERROR(Y337*1,"0")</f>
        <v>0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18000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0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0</v>
      </c>
      <c r="AB512" s="46">
        <f>IFERROR(Y499*1,"0")</f>
        <v>0</v>
      </c>
      <c r="AC512" s="52"/>
      <c r="AF512" s="549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D471:E471"/>
    <mergeCell ref="P202:T202"/>
    <mergeCell ref="P307:T307"/>
    <mergeCell ref="X17:X18"/>
    <mergeCell ref="D250:E250"/>
    <mergeCell ref="D408:E408"/>
    <mergeCell ref="P216:V216"/>
    <mergeCell ref="P501:V501"/>
    <mergeCell ref="A500:O501"/>
    <mergeCell ref="D291:E291"/>
    <mergeCell ref="A103:Z103"/>
    <mergeCell ref="A279:O280"/>
    <mergeCell ref="P174:T174"/>
    <mergeCell ref="D95:E95"/>
    <mergeCell ref="P447:T447"/>
    <mergeCell ref="P372:V372"/>
    <mergeCell ref="P124:T124"/>
    <mergeCell ref="D293:E293"/>
    <mergeCell ref="D268:E268"/>
    <mergeCell ref="P151:T151"/>
    <mergeCell ref="A137:O138"/>
    <mergeCell ref="D395:E395"/>
    <mergeCell ref="P449:T449"/>
    <mergeCell ref="P496:V496"/>
    <mergeCell ref="P138:V138"/>
    <mergeCell ref="A128:Z128"/>
    <mergeCell ref="D97:E97"/>
    <mergeCell ref="A497:Z497"/>
    <mergeCell ref="P361:V361"/>
    <mergeCell ref="A217:Z217"/>
    <mergeCell ref="P218:T218"/>
    <mergeCell ref="D433:E433"/>
    <mergeCell ref="D262:E262"/>
    <mergeCell ref="P368:T368"/>
    <mergeCell ref="P122:V122"/>
    <mergeCell ref="A362:Z362"/>
    <mergeCell ref="A39:Z39"/>
    <mergeCell ref="P285:V285"/>
    <mergeCell ref="A215:O216"/>
    <mergeCell ref="A44:O45"/>
    <mergeCell ref="P383:T383"/>
    <mergeCell ref="A142:O143"/>
    <mergeCell ref="D57:E57"/>
    <mergeCell ref="A428:Z428"/>
    <mergeCell ref="A355:O356"/>
    <mergeCell ref="A129:Z129"/>
    <mergeCell ref="A194:Z194"/>
    <mergeCell ref="P356:V356"/>
    <mergeCell ref="D42:E42"/>
    <mergeCell ref="P363:T363"/>
    <mergeCell ref="D344:E344"/>
    <mergeCell ref="P499:T499"/>
    <mergeCell ref="P510:P511"/>
    <mergeCell ref="D336:E336"/>
    <mergeCell ref="R510:R511"/>
    <mergeCell ref="P293:T293"/>
    <mergeCell ref="Q6:R6"/>
    <mergeCell ref="P200:T200"/>
    <mergeCell ref="P243:T243"/>
    <mergeCell ref="P436:T436"/>
    <mergeCell ref="P292:T292"/>
    <mergeCell ref="A360:O361"/>
    <mergeCell ref="P81:V81"/>
    <mergeCell ref="P450:V450"/>
    <mergeCell ref="D196:E196"/>
    <mergeCell ref="A126:O127"/>
    <mergeCell ref="P23:V23"/>
    <mergeCell ref="P381:V381"/>
    <mergeCell ref="A333:Z333"/>
    <mergeCell ref="D54:E54"/>
    <mergeCell ref="P160:V160"/>
    <mergeCell ref="P427:V427"/>
    <mergeCell ref="D483:E483"/>
    <mergeCell ref="P83:T83"/>
    <mergeCell ref="V12:W12"/>
    <mergeCell ref="P495:V495"/>
    <mergeCell ref="A320:Z320"/>
    <mergeCell ref="P351:V351"/>
    <mergeCell ref="P422:V422"/>
    <mergeCell ref="A314:Z314"/>
    <mergeCell ref="P239:V239"/>
    <mergeCell ref="A257:Z257"/>
    <mergeCell ref="P439:T439"/>
    <mergeCell ref="P433:T433"/>
    <mergeCell ref="P262:T262"/>
    <mergeCell ref="A476:Z476"/>
    <mergeCell ref="P370:T370"/>
    <mergeCell ref="D242:E242"/>
    <mergeCell ref="P297:T297"/>
    <mergeCell ref="D478:E478"/>
    <mergeCell ref="P435:T435"/>
    <mergeCell ref="P291:T291"/>
    <mergeCell ref="D278:E278"/>
    <mergeCell ref="P484:T484"/>
    <mergeCell ref="P288:T288"/>
    <mergeCell ref="P434:T434"/>
    <mergeCell ref="P305:V305"/>
    <mergeCell ref="D244:E244"/>
    <mergeCell ref="D458:E458"/>
    <mergeCell ref="G510:G511"/>
    <mergeCell ref="P253:T253"/>
    <mergeCell ref="D392:E392"/>
    <mergeCell ref="A223:Z223"/>
    <mergeCell ref="V11:W11"/>
    <mergeCell ref="D457:E457"/>
    <mergeCell ref="P57:T57"/>
    <mergeCell ref="I509:S509"/>
    <mergeCell ref="D165:E165"/>
    <mergeCell ref="P75:T75"/>
    <mergeCell ref="P317:T317"/>
    <mergeCell ref="D323:E323"/>
    <mergeCell ref="D152:E152"/>
    <mergeCell ref="D394:E394"/>
    <mergeCell ref="A192:O193"/>
    <mergeCell ref="A263:O264"/>
    <mergeCell ref="P146:T146"/>
    <mergeCell ref="D29:E29"/>
    <mergeCell ref="P344:T344"/>
    <mergeCell ref="A20:Z20"/>
    <mergeCell ref="P371:V371"/>
    <mergeCell ref="D252:E252"/>
    <mergeCell ref="P408:T408"/>
    <mergeCell ref="P66:V66"/>
    <mergeCell ref="AD17:AF18"/>
    <mergeCell ref="P142:V142"/>
    <mergeCell ref="P166:T166"/>
    <mergeCell ref="A430:Z430"/>
    <mergeCell ref="D76:E76"/>
    <mergeCell ref="F5:G5"/>
    <mergeCell ref="P365:V365"/>
    <mergeCell ref="A25:Z25"/>
    <mergeCell ref="D455:E455"/>
    <mergeCell ref="D175:E175"/>
    <mergeCell ref="P186:T186"/>
    <mergeCell ref="A36:O37"/>
    <mergeCell ref="D218:E218"/>
    <mergeCell ref="P137:V137"/>
    <mergeCell ref="A249:Z249"/>
    <mergeCell ref="D105:E105"/>
    <mergeCell ref="A51:Z51"/>
    <mergeCell ref="D170:E170"/>
    <mergeCell ref="P132:V132"/>
    <mergeCell ref="N17:N18"/>
    <mergeCell ref="A58:O59"/>
    <mergeCell ref="Q5:R5"/>
    <mergeCell ref="F17:F18"/>
    <mergeCell ref="P199:T199"/>
    <mergeCell ref="P2:W3"/>
    <mergeCell ref="P298:T298"/>
    <mergeCell ref="D437:E437"/>
    <mergeCell ref="P369:T369"/>
    <mergeCell ref="P198:T198"/>
    <mergeCell ref="F510:F511"/>
    <mergeCell ref="P347:T347"/>
    <mergeCell ref="P54:T54"/>
    <mergeCell ref="H510:H511"/>
    <mergeCell ref="A371:O372"/>
    <mergeCell ref="P412:T412"/>
    <mergeCell ref="D228:E228"/>
    <mergeCell ref="P312:V312"/>
    <mergeCell ref="D35:E35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AA510:AA511"/>
    <mergeCell ref="P192:V192"/>
    <mergeCell ref="D151:E15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A469:Z469"/>
    <mergeCell ref="P336:T336"/>
    <mergeCell ref="P187:V187"/>
    <mergeCell ref="A248:Z248"/>
    <mergeCell ref="P350:V350"/>
    <mergeCell ref="P410:V410"/>
    <mergeCell ref="P481:V481"/>
    <mergeCell ref="P196:T196"/>
    <mergeCell ref="P354:T354"/>
    <mergeCell ref="D226:E226"/>
    <mergeCell ref="P483:T483"/>
    <mergeCell ref="A157:Z157"/>
    <mergeCell ref="P41:T41"/>
    <mergeCell ref="D22:E22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07:T107"/>
    <mergeCell ref="D164:E164"/>
    <mergeCell ref="D462:E462"/>
    <mergeCell ref="P62:T62"/>
    <mergeCell ref="D99:E99"/>
    <mergeCell ref="P420:T420"/>
    <mergeCell ref="D397:E397"/>
    <mergeCell ref="P376:V376"/>
    <mergeCell ref="D310:E310"/>
    <mergeCell ref="D120:E120"/>
    <mergeCell ref="C509:H509"/>
    <mergeCell ref="A9:C9"/>
    <mergeCell ref="D202:E202"/>
    <mergeCell ref="A71:O72"/>
    <mergeCell ref="A179:Z179"/>
    <mergeCell ref="P112:T112"/>
    <mergeCell ref="P348:T348"/>
    <mergeCell ref="AB510:AB511"/>
    <mergeCell ref="A465:O466"/>
    <mergeCell ref="P323:T323"/>
    <mergeCell ref="A116:Z116"/>
    <mergeCell ref="D358:E358"/>
    <mergeCell ref="A327:Z327"/>
    <mergeCell ref="A156:Z156"/>
    <mergeCell ref="P32:V32"/>
    <mergeCell ref="P474:V474"/>
    <mergeCell ref="A155:Z155"/>
    <mergeCell ref="Q13:R13"/>
    <mergeCell ref="P339:V339"/>
    <mergeCell ref="P201:T201"/>
    <mergeCell ref="D389:E389"/>
    <mergeCell ref="A318:O319"/>
    <mergeCell ref="P176:T176"/>
    <mergeCell ref="D84:E84"/>
    <mergeCell ref="A450:O451"/>
    <mergeCell ref="P171:V171"/>
    <mergeCell ref="P121:V121"/>
    <mergeCell ref="I510:I511"/>
    <mergeCell ref="A467:Z467"/>
    <mergeCell ref="A296:Z296"/>
    <mergeCell ref="A461:Z461"/>
    <mergeCell ref="D288:E288"/>
    <mergeCell ref="P148:V148"/>
    <mergeCell ref="P130:T130"/>
    <mergeCell ref="P421:V421"/>
    <mergeCell ref="P190:T190"/>
    <mergeCell ref="D136:E136"/>
    <mergeCell ref="D434:E434"/>
    <mergeCell ref="P488:T488"/>
    <mergeCell ref="P240:V240"/>
    <mergeCell ref="D225:E225"/>
    <mergeCell ref="A399:O400"/>
    <mergeCell ref="D200:E200"/>
    <mergeCell ref="P359:T359"/>
    <mergeCell ref="A273:Z273"/>
    <mergeCell ref="D436:E436"/>
    <mergeCell ref="D292:E292"/>
    <mergeCell ref="P346:T346"/>
    <mergeCell ref="P502:V502"/>
    <mergeCell ref="P331:V331"/>
    <mergeCell ref="D83:E83"/>
    <mergeCell ref="S510:S511"/>
    <mergeCell ref="D441:E441"/>
    <mergeCell ref="P398:T398"/>
    <mergeCell ref="U510:U511"/>
    <mergeCell ref="A384:O385"/>
    <mergeCell ref="D368:E368"/>
    <mergeCell ref="P227:T227"/>
    <mergeCell ref="P106:T106"/>
    <mergeCell ref="P226:T226"/>
    <mergeCell ref="A294:O295"/>
    <mergeCell ref="P335:T335"/>
    <mergeCell ref="P269:T269"/>
    <mergeCell ref="D207:E207"/>
    <mergeCell ref="P462:T462"/>
    <mergeCell ref="D383:E383"/>
    <mergeCell ref="P164:T164"/>
    <mergeCell ref="D299:E299"/>
    <mergeCell ref="D370:E370"/>
    <mergeCell ref="A100:O101"/>
    <mergeCell ref="P405:V405"/>
    <mergeCell ref="A401:Z401"/>
    <mergeCell ref="P396:T396"/>
    <mergeCell ref="A341:Z341"/>
    <mergeCell ref="D317:E317"/>
    <mergeCell ref="P225:T225"/>
    <mergeCell ref="D146:E146"/>
    <mergeCell ref="A306:Z306"/>
    <mergeCell ref="D6:M6"/>
    <mergeCell ref="P175:T175"/>
    <mergeCell ref="P162:T162"/>
    <mergeCell ref="A231:O232"/>
    <mergeCell ref="P35:T35"/>
    <mergeCell ref="G17:G18"/>
    <mergeCell ref="A114:O115"/>
    <mergeCell ref="P111:T111"/>
    <mergeCell ref="P61:T61"/>
    <mergeCell ref="D227:E227"/>
    <mergeCell ref="P321:T321"/>
    <mergeCell ref="P125:T125"/>
    <mergeCell ref="M17:M18"/>
    <mergeCell ref="O17:O18"/>
    <mergeCell ref="D234:E234"/>
    <mergeCell ref="D163:E163"/>
    <mergeCell ref="D107:E107"/>
    <mergeCell ref="P136:T136"/>
    <mergeCell ref="AB17:AB18"/>
    <mergeCell ref="P271:V271"/>
    <mergeCell ref="P100:V100"/>
    <mergeCell ref="A388:Z388"/>
    <mergeCell ref="K17:K18"/>
    <mergeCell ref="A277:Z277"/>
    <mergeCell ref="P44:V44"/>
    <mergeCell ref="H5:M5"/>
    <mergeCell ref="P98:T98"/>
    <mergeCell ref="D212:E212"/>
    <mergeCell ref="P70:T70"/>
    <mergeCell ref="P228:T228"/>
    <mergeCell ref="D191:E191"/>
    <mergeCell ref="Y17:Y18"/>
    <mergeCell ref="U17:V17"/>
    <mergeCell ref="A8:C8"/>
    <mergeCell ref="A10:C10"/>
    <mergeCell ref="A21:Z21"/>
    <mergeCell ref="D17:E18"/>
    <mergeCell ref="A510:A511"/>
    <mergeCell ref="P212:T212"/>
    <mergeCell ref="AA17:AA18"/>
    <mergeCell ref="A377:Z377"/>
    <mergeCell ref="AC17:AC18"/>
    <mergeCell ref="H10:M10"/>
    <mergeCell ref="P101:V101"/>
    <mergeCell ref="A409:O410"/>
    <mergeCell ref="P472:T472"/>
    <mergeCell ref="D393:E393"/>
    <mergeCell ref="D89:E89"/>
    <mergeCell ref="P254:T254"/>
    <mergeCell ref="P147:V147"/>
    <mergeCell ref="P445:V445"/>
    <mergeCell ref="P251:T251"/>
    <mergeCell ref="A235:O236"/>
    <mergeCell ref="P343:T343"/>
    <mergeCell ref="D420:E420"/>
    <mergeCell ref="D199:E199"/>
    <mergeCell ref="D435:E435"/>
    <mergeCell ref="A404:O405"/>
    <mergeCell ref="D413:E413"/>
    <mergeCell ref="P345:T345"/>
    <mergeCell ref="D484:E484"/>
    <mergeCell ref="T510:T511"/>
    <mergeCell ref="P215:V215"/>
    <mergeCell ref="P393:T393"/>
    <mergeCell ref="V510:V511"/>
    <mergeCell ref="D374:E374"/>
    <mergeCell ref="A67:Z67"/>
    <mergeCell ref="A40:Z40"/>
    <mergeCell ref="P330:T330"/>
    <mergeCell ref="A82:Z82"/>
    <mergeCell ref="D140:E140"/>
    <mergeCell ref="D438:E438"/>
    <mergeCell ref="P395:T395"/>
    <mergeCell ref="A340:Z340"/>
    <mergeCell ref="D267:E267"/>
    <mergeCell ref="D425:E425"/>
    <mergeCell ref="D359:E359"/>
    <mergeCell ref="P96:T96"/>
    <mergeCell ref="A220:O221"/>
    <mergeCell ref="P261:T261"/>
    <mergeCell ref="P90:T90"/>
    <mergeCell ref="D198:E198"/>
    <mergeCell ref="D440:E440"/>
    <mergeCell ref="D269:E269"/>
    <mergeCell ref="D489:E489"/>
    <mergeCell ref="P477:T477"/>
    <mergeCell ref="D349:E349"/>
    <mergeCell ref="P86:V86"/>
    <mergeCell ref="P384:V384"/>
    <mergeCell ref="A38:Z38"/>
    <mergeCell ref="P207:T207"/>
    <mergeCell ref="P299:T299"/>
    <mergeCell ref="P172:V172"/>
    <mergeCell ref="P221:V221"/>
    <mergeCell ref="P326:V326"/>
    <mergeCell ref="P275:V275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80:O81"/>
    <mergeCell ref="A444:O445"/>
    <mergeCell ref="P274:T274"/>
    <mergeCell ref="D186:E186"/>
    <mergeCell ref="P84:T84"/>
    <mergeCell ref="J9:M9"/>
    <mergeCell ref="D348:E348"/>
    <mergeCell ref="P141:T141"/>
    <mergeCell ref="D62:E62"/>
    <mergeCell ref="A65:O66"/>
    <mergeCell ref="D56:E56"/>
    <mergeCell ref="P206:T206"/>
    <mergeCell ref="P448:T448"/>
    <mergeCell ref="D347:E347"/>
    <mergeCell ref="D176:E176"/>
    <mergeCell ref="D412:E412"/>
    <mergeCell ref="P220:V220"/>
    <mergeCell ref="D64:E64"/>
    <mergeCell ref="P441:T441"/>
    <mergeCell ref="H17:H18"/>
    <mergeCell ref="P27:T27"/>
    <mergeCell ref="V6:W9"/>
    <mergeCell ref="P22:T22"/>
    <mergeCell ref="P236:V236"/>
    <mergeCell ref="P92:V92"/>
    <mergeCell ref="A88:Z88"/>
    <mergeCell ref="D415:E415"/>
    <mergeCell ref="Z17:Z18"/>
    <mergeCell ref="D439:E439"/>
    <mergeCell ref="P505:V505"/>
    <mergeCell ref="P26:T26"/>
    <mergeCell ref="P324:T324"/>
    <mergeCell ref="D463:E463"/>
    <mergeCell ref="A270:O271"/>
    <mergeCell ref="P507:V507"/>
    <mergeCell ref="P338:V338"/>
    <mergeCell ref="P71:V71"/>
    <mergeCell ref="P313:V313"/>
    <mergeCell ref="P444:V444"/>
    <mergeCell ref="P500:V500"/>
    <mergeCell ref="P58:V58"/>
    <mergeCell ref="A94:Z94"/>
    <mergeCell ref="A367:Z367"/>
    <mergeCell ref="D61:E61"/>
    <mergeCell ref="D254:E254"/>
    <mergeCell ref="P231:V231"/>
    <mergeCell ref="A498:Z498"/>
    <mergeCell ref="P238:T238"/>
    <mergeCell ref="A183:Z183"/>
    <mergeCell ref="D346:E346"/>
    <mergeCell ref="P229:T229"/>
    <mergeCell ref="A419:Z419"/>
    <mergeCell ref="D477:E477"/>
    <mergeCell ref="J510:J511"/>
    <mergeCell ref="P256:V256"/>
    <mergeCell ref="P85:V85"/>
    <mergeCell ref="L510:L511"/>
    <mergeCell ref="D43:E43"/>
    <mergeCell ref="A145:Z145"/>
    <mergeCell ref="A272:Z272"/>
    <mergeCell ref="A406:Z406"/>
    <mergeCell ref="P385:V385"/>
    <mergeCell ref="A139:Z139"/>
    <mergeCell ref="P360:V360"/>
    <mergeCell ref="P489:T489"/>
    <mergeCell ref="P80:V80"/>
    <mergeCell ref="D74:E74"/>
    <mergeCell ref="D130:E130"/>
    <mergeCell ref="D201:E201"/>
    <mergeCell ref="D335:E335"/>
    <mergeCell ref="D68:E68"/>
    <mergeCell ref="A375:O376"/>
    <mergeCell ref="P245:T245"/>
    <mergeCell ref="P126:V126"/>
    <mergeCell ref="P224:T224"/>
    <mergeCell ref="P322:T322"/>
    <mergeCell ref="P260:T260"/>
    <mergeCell ref="T5:U5"/>
    <mergeCell ref="D119:E119"/>
    <mergeCell ref="P76:T76"/>
    <mergeCell ref="D190:E190"/>
    <mergeCell ref="P374:T374"/>
    <mergeCell ref="V5:W5"/>
    <mergeCell ref="D488:E488"/>
    <mergeCell ref="P294:V294"/>
    <mergeCell ref="D111:E111"/>
    <mergeCell ref="Q8:R8"/>
    <mergeCell ref="P69:T69"/>
    <mergeCell ref="P311:T311"/>
    <mergeCell ref="P140:T140"/>
    <mergeCell ref="P438:T438"/>
    <mergeCell ref="P267:T267"/>
    <mergeCell ref="D219:E219"/>
    <mergeCell ref="D104:E104"/>
    <mergeCell ref="P425:T425"/>
    <mergeCell ref="T6:U9"/>
    <mergeCell ref="P319:V319"/>
    <mergeCell ref="Q10:R10"/>
    <mergeCell ref="D185:E185"/>
    <mergeCell ref="D41:E41"/>
    <mergeCell ref="A429:Z429"/>
    <mergeCell ref="A12:M12"/>
    <mergeCell ref="P355:V355"/>
    <mergeCell ref="A411:Z411"/>
    <mergeCell ref="D343:E343"/>
    <mergeCell ref="A482:Z482"/>
    <mergeCell ref="P397:T397"/>
    <mergeCell ref="P74:T74"/>
    <mergeCell ref="A19:Z19"/>
    <mergeCell ref="P310:T310"/>
    <mergeCell ref="A14:M14"/>
    <mergeCell ref="P163:T163"/>
    <mergeCell ref="D345:E345"/>
    <mergeCell ref="P318:V318"/>
    <mergeCell ref="P211:T211"/>
    <mergeCell ref="P89:T89"/>
    <mergeCell ref="P309:T309"/>
    <mergeCell ref="A13:M13"/>
    <mergeCell ref="A15:M15"/>
    <mergeCell ref="A153:O154"/>
    <mergeCell ref="P77:T77"/>
    <mergeCell ref="D125:E125"/>
    <mergeCell ref="P440:T440"/>
    <mergeCell ref="A418:Z418"/>
    <mergeCell ref="D283:E283"/>
    <mergeCell ref="P15:T16"/>
    <mergeCell ref="D456:E456"/>
    <mergeCell ref="A132:O133"/>
    <mergeCell ref="A325:O326"/>
    <mergeCell ref="D414:E414"/>
    <mergeCell ref="A275:O276"/>
    <mergeCell ref="P219:T219"/>
    <mergeCell ref="D162:E162"/>
    <mergeCell ref="D91:E91"/>
    <mergeCell ref="P210:T210"/>
    <mergeCell ref="D398:E398"/>
    <mergeCell ref="D454:E454"/>
    <mergeCell ref="P308:T308"/>
    <mergeCell ref="P185:T185"/>
    <mergeCell ref="D106:E106"/>
    <mergeCell ref="P283:T283"/>
    <mergeCell ref="P72:V72"/>
    <mergeCell ref="D391:E391"/>
    <mergeCell ref="P43:T43"/>
    <mergeCell ref="D328:E328"/>
    <mergeCell ref="P65:V65"/>
    <mergeCell ref="P263:V263"/>
    <mergeCell ref="A424:Z424"/>
    <mergeCell ref="D251:E251"/>
    <mergeCell ref="D63:E63"/>
    <mergeCell ref="D330:E330"/>
    <mergeCell ref="P304:V304"/>
    <mergeCell ref="P181:V181"/>
    <mergeCell ref="D96:E96"/>
    <mergeCell ref="D52:E52"/>
    <mergeCell ref="D27:E27"/>
    <mergeCell ref="A338:O339"/>
    <mergeCell ref="P208:T208"/>
    <mergeCell ref="D112:E112"/>
    <mergeCell ref="A5:C5"/>
    <mergeCell ref="A492:Z492"/>
    <mergeCell ref="A110:Z110"/>
    <mergeCell ref="A237:Z237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89:Z189"/>
    <mergeCell ref="A487:Z487"/>
    <mergeCell ref="P431:T431"/>
    <mergeCell ref="A17:A18"/>
    <mergeCell ref="C17:C18"/>
    <mergeCell ref="P358:T358"/>
    <mergeCell ref="D230:E230"/>
    <mergeCell ref="P380:V380"/>
    <mergeCell ref="D168:E168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167:T167"/>
    <mergeCell ref="A161:Z161"/>
    <mergeCell ref="D26:E26"/>
    <mergeCell ref="P403:T403"/>
    <mergeCell ref="P378:T378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133:V133"/>
    <mergeCell ref="D390:E390"/>
    <mergeCell ref="P127:V127"/>
    <mergeCell ref="A123:Z123"/>
    <mergeCell ref="Q9:R9"/>
    <mergeCell ref="P49:V49"/>
    <mergeCell ref="P36:V36"/>
    <mergeCell ref="P78:T78"/>
    <mergeCell ref="P465:V465"/>
    <mergeCell ref="D322:E322"/>
    <mergeCell ref="D260:E260"/>
    <mergeCell ref="Q11:R11"/>
    <mergeCell ref="D453:E453"/>
    <mergeCell ref="P417:V417"/>
    <mergeCell ref="P442:T442"/>
    <mergeCell ref="D448:E448"/>
    <mergeCell ref="D118:E118"/>
    <mergeCell ref="P53:T53"/>
    <mergeCell ref="F9:G9"/>
    <mergeCell ref="D167:E167"/>
    <mergeCell ref="P289:T289"/>
    <mergeCell ref="D403:E403"/>
    <mergeCell ref="P68:T68"/>
    <mergeCell ref="A312:O313"/>
    <mergeCell ref="P353:T353"/>
    <mergeCell ref="D169:E169"/>
    <mergeCell ref="P204:V204"/>
    <mergeCell ref="A134:Z134"/>
    <mergeCell ref="AA509:AB509"/>
    <mergeCell ref="D77:E77"/>
    <mergeCell ref="P131:T131"/>
    <mergeCell ref="D369:E369"/>
    <mergeCell ref="A304:O305"/>
    <mergeCell ref="P52:T52"/>
    <mergeCell ref="P494:T494"/>
    <mergeCell ref="A480:O481"/>
    <mergeCell ref="I17:I18"/>
    <mergeCell ref="D141:E141"/>
    <mergeCell ref="A48:O49"/>
    <mergeCell ref="D135:E135"/>
    <mergeCell ref="P456:T456"/>
    <mergeCell ref="P114:V114"/>
    <mergeCell ref="A246:O247"/>
    <mergeCell ref="P414:T414"/>
    <mergeCell ref="P203:V203"/>
    <mergeCell ref="P295:V295"/>
    <mergeCell ref="P178:V178"/>
    <mergeCell ref="A177:O178"/>
    <mergeCell ref="P276:V276"/>
    <mergeCell ref="P270:V270"/>
    <mergeCell ref="A495:O496"/>
    <mergeCell ref="P491:V491"/>
    <mergeCell ref="P59:V59"/>
    <mergeCell ref="D1:F1"/>
    <mergeCell ref="P47:T47"/>
    <mergeCell ref="P409:V409"/>
    <mergeCell ref="V509:Y509"/>
    <mergeCell ref="J17:J18"/>
    <mergeCell ref="L17:L18"/>
    <mergeCell ref="A85:O86"/>
    <mergeCell ref="A184:Z184"/>
    <mergeCell ref="P48:V48"/>
    <mergeCell ref="P490:V490"/>
    <mergeCell ref="A342:Z342"/>
    <mergeCell ref="A407:Z407"/>
    <mergeCell ref="A382:Z382"/>
    <mergeCell ref="A102:Z102"/>
    <mergeCell ref="P113:T113"/>
    <mergeCell ref="A173:Z173"/>
    <mergeCell ref="P17:T18"/>
    <mergeCell ref="P63:T63"/>
    <mergeCell ref="A446:Z446"/>
    <mergeCell ref="P250:T250"/>
    <mergeCell ref="D31:E31"/>
    <mergeCell ref="A416:O417"/>
    <mergeCell ref="D329:E329"/>
    <mergeCell ref="X510:X511"/>
    <mergeCell ref="P402:T402"/>
    <mergeCell ref="A485:O486"/>
    <mergeCell ref="Z510:Z511"/>
    <mergeCell ref="D301:E301"/>
    <mergeCell ref="D274:E274"/>
    <mergeCell ref="D245:E245"/>
    <mergeCell ref="D224:E224"/>
    <mergeCell ref="A468:Z468"/>
    <mergeCell ref="P268:T268"/>
    <mergeCell ref="P230:T230"/>
    <mergeCell ref="C510:C511"/>
    <mergeCell ref="E510:E511"/>
    <mergeCell ref="P479:T479"/>
    <mergeCell ref="D229:E229"/>
    <mergeCell ref="P493:T493"/>
    <mergeCell ref="K510:K511"/>
    <mergeCell ref="M510:M511"/>
    <mergeCell ref="A265:Z265"/>
    <mergeCell ref="P303:T303"/>
    <mergeCell ref="A357:Z357"/>
    <mergeCell ref="P486:V486"/>
    <mergeCell ref="D396:E396"/>
    <mergeCell ref="A502:O507"/>
    <mergeCell ref="Y510:Y511"/>
    <mergeCell ref="D69:E69"/>
    <mergeCell ref="D354:E354"/>
    <mergeCell ref="P460:V460"/>
    <mergeCell ref="P177:V177"/>
    <mergeCell ref="P33:V33"/>
    <mergeCell ref="P475:V475"/>
    <mergeCell ref="P264:V264"/>
    <mergeCell ref="P93:V93"/>
    <mergeCell ref="A387:Z387"/>
    <mergeCell ref="A287:Z287"/>
    <mergeCell ref="A452:Z452"/>
    <mergeCell ref="A281:Z281"/>
    <mergeCell ref="P399:V399"/>
    <mergeCell ref="A87:Z87"/>
    <mergeCell ref="D316:E316"/>
    <mergeCell ref="D443:E443"/>
    <mergeCell ref="D210:E210"/>
    <mergeCell ref="A421:O422"/>
    <mergeCell ref="D308:E308"/>
    <mergeCell ref="A46:Z46"/>
    <mergeCell ref="P337:T337"/>
    <mergeCell ref="D209:E209"/>
    <mergeCell ref="P188:V188"/>
    <mergeCell ref="B510:B511"/>
    <mergeCell ref="P480:V480"/>
    <mergeCell ref="P280:V280"/>
    <mergeCell ref="D510:D511"/>
    <mergeCell ref="P109:V109"/>
    <mergeCell ref="H1:Q1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D432:E432"/>
    <mergeCell ref="A108:O109"/>
    <mergeCell ref="D117:E117"/>
    <mergeCell ref="A239:O240"/>
    <mergeCell ref="P413:T413"/>
    <mergeCell ref="P242:T242"/>
    <mergeCell ref="D353:E353"/>
    <mergeCell ref="D55:E55"/>
    <mergeCell ref="D30:E30"/>
    <mergeCell ref="D5:E5"/>
    <mergeCell ref="W510:W511"/>
    <mergeCell ref="A144:Z144"/>
    <mergeCell ref="A386:Z386"/>
    <mergeCell ref="D378:E378"/>
    <mergeCell ref="D7:M7"/>
    <mergeCell ref="A373:Z373"/>
    <mergeCell ref="D79:E79"/>
    <mergeCell ref="P394:T394"/>
    <mergeCell ref="A380:O381"/>
    <mergeCell ref="D315:E315"/>
    <mergeCell ref="D442:E442"/>
    <mergeCell ref="D302:E302"/>
    <mergeCell ref="A159:O160"/>
    <mergeCell ref="P29:T29"/>
    <mergeCell ref="P458:T458"/>
    <mergeCell ref="D379:E379"/>
    <mergeCell ref="D208:E208"/>
    <mergeCell ref="D8:M8"/>
    <mergeCell ref="P485:V485"/>
    <mergeCell ref="D300:E300"/>
    <mergeCell ref="P279:V279"/>
    <mergeCell ref="P108:V108"/>
    <mergeCell ref="P31:T31"/>
    <mergeCell ref="P473:T473"/>
    <mergeCell ref="A50:Z50"/>
    <mergeCell ref="W17:W18"/>
    <mergeCell ref="P503:V503"/>
    <mergeCell ref="P332:V332"/>
    <mergeCell ref="A331:O332"/>
    <mergeCell ref="P459:V459"/>
    <mergeCell ref="P234:T234"/>
    <mergeCell ref="P325:V325"/>
    <mergeCell ref="P154:V154"/>
    <mergeCell ref="A459:O460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D303:E303"/>
    <mergeCell ref="P453:T453"/>
    <mergeCell ref="P42:T42"/>
    <mergeCell ref="A32:O33"/>
    <mergeCell ref="A474:O475"/>
    <mergeCell ref="D290:E290"/>
    <mergeCell ref="D479:E479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D494:E494"/>
    <mergeCell ref="A92:O93"/>
    <mergeCell ref="P252:T252"/>
    <mergeCell ref="D124:E124"/>
    <mergeCell ref="D195:E195"/>
    <mergeCell ref="P379:T379"/>
    <mergeCell ref="D493:E493"/>
    <mergeCell ref="D431:E431"/>
    <mergeCell ref="P99:T99"/>
    <mergeCell ref="P170:T170"/>
    <mergeCell ref="P316:T316"/>
    <mergeCell ref="P443:T443"/>
    <mergeCell ref="D197:E197"/>
    <mergeCell ref="D253:E253"/>
    <mergeCell ref="P232:V232"/>
    <mergeCell ref="R1:T1"/>
    <mergeCell ref="P150:T150"/>
    <mergeCell ref="P28:T28"/>
    <mergeCell ref="P392:T392"/>
    <mergeCell ref="D307:E307"/>
    <mergeCell ref="P457:T457"/>
    <mergeCell ref="P115:V115"/>
    <mergeCell ref="P165:T165"/>
    <mergeCell ref="P432:T432"/>
    <mergeCell ref="P400:V400"/>
    <mergeCell ref="D98:E98"/>
    <mergeCell ref="P152:T152"/>
    <mergeCell ref="P30:T30"/>
    <mergeCell ref="P375:V375"/>
    <mergeCell ref="A147:O148"/>
    <mergeCell ref="P290:T290"/>
    <mergeCell ref="A258:Z258"/>
    <mergeCell ref="P37:V37"/>
    <mergeCell ref="P104:T104"/>
    <mergeCell ref="B17:B18"/>
    <mergeCell ref="P56:T56"/>
    <mergeCell ref="V10:W10"/>
    <mergeCell ref="D53:E53"/>
    <mergeCell ref="D47:E47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3:V153"/>
    <mergeCell ref="A205:Z205"/>
    <mergeCell ref="A350:O351"/>
    <mergeCell ref="P391:T391"/>
    <mergeCell ref="D70:E70"/>
    <mergeCell ref="D499:E499"/>
    <mergeCell ref="D238:E238"/>
    <mergeCell ref="P328:T328"/>
    <mergeCell ref="P213:T213"/>
    <mergeCell ref="D78:E78"/>
    <mergeCell ref="P455:T455"/>
    <mergeCell ref="D363:E363"/>
    <mergeCell ref="T509:U509"/>
    <mergeCell ref="P504:V504"/>
    <mergeCell ref="P79:T79"/>
    <mergeCell ref="D473:E473"/>
    <mergeCell ref="P244:T244"/>
    <mergeCell ref="P437:T437"/>
    <mergeCell ref="P315:T315"/>
    <mergeCell ref="P302:T302"/>
    <mergeCell ref="D174:E174"/>
    <mergeCell ref="D472:E472"/>
    <mergeCell ref="A352:Z352"/>
    <mergeCell ref="P451:V451"/>
    <mergeCell ref="P466:V466"/>
    <mergeCell ref="D289:E289"/>
    <mergeCell ref="P159:V159"/>
    <mergeCell ref="A149:Z149"/>
    <mergeCell ref="P209:T209"/>
    <mergeCell ref="P471:T471"/>
    <mergeCell ref="P259:T259"/>
    <mergeCell ref="A282:Z282"/>
    <mergeCell ref="P464:T464"/>
    <mergeCell ref="A187:O188"/>
    <mergeCell ref="D211:E211"/>
    <mergeCell ref="P168:T168"/>
    <mergeCell ref="P97:T97"/>
    <mergeCell ref="D158:E15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2025-08-28T07:45:03Z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