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Симф ЗПФ\"/>
    </mc:Choice>
  </mc:AlternateContent>
  <xr:revisionPtr revIDLastSave="0" documentId="13_ncr:1_{C5B0DF9A-DC22-49CE-9E4A-5B46134722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65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3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AC8" i="1"/>
  <c r="Z8" i="1" s="1"/>
  <c r="AC9" i="1"/>
  <c r="AC10" i="1"/>
  <c r="Z10" i="1" s="1"/>
  <c r="AC11" i="1"/>
  <c r="AC12" i="1"/>
  <c r="Z12" i="1" s="1"/>
  <c r="AC13" i="1"/>
  <c r="AC14" i="1"/>
  <c r="Z14" i="1" s="1"/>
  <c r="AC15" i="1"/>
  <c r="AC16" i="1"/>
  <c r="Z16" i="1" s="1"/>
  <c r="AC17" i="1"/>
  <c r="AC18" i="1"/>
  <c r="Z18" i="1" s="1"/>
  <c r="AC19" i="1"/>
  <c r="AC20" i="1"/>
  <c r="Z20" i="1" s="1"/>
  <c r="AC21" i="1"/>
  <c r="AC22" i="1"/>
  <c r="Z22" i="1" s="1"/>
  <c r="AC23" i="1"/>
  <c r="AC24" i="1"/>
  <c r="Z24" i="1" s="1"/>
  <c r="AC25" i="1"/>
  <c r="AC26" i="1"/>
  <c r="Z26" i="1" s="1"/>
  <c r="AC27" i="1"/>
  <c r="AC28" i="1"/>
  <c r="Z28" i="1" s="1"/>
  <c r="AC29" i="1"/>
  <c r="AC30" i="1"/>
  <c r="Z30" i="1" s="1"/>
  <c r="AC31" i="1"/>
  <c r="AC32" i="1"/>
  <c r="Z32" i="1" s="1"/>
  <c r="AC33" i="1"/>
  <c r="AC34" i="1"/>
  <c r="Z34" i="1" s="1"/>
  <c r="AC35" i="1"/>
  <c r="AC36" i="1"/>
  <c r="Z36" i="1" s="1"/>
  <c r="AC37" i="1"/>
  <c r="AC38" i="1"/>
  <c r="Z38" i="1" s="1"/>
  <c r="AC39" i="1"/>
  <c r="AC40" i="1"/>
  <c r="Z40" i="1" s="1"/>
  <c r="AC41" i="1"/>
  <c r="AC42" i="1"/>
  <c r="Z42" i="1" s="1"/>
  <c r="AC43" i="1"/>
  <c r="AC44" i="1"/>
  <c r="Z44" i="1" s="1"/>
  <c r="AC45" i="1"/>
  <c r="AC46" i="1"/>
  <c r="Z46" i="1" s="1"/>
  <c r="AC47" i="1"/>
  <c r="AC48" i="1"/>
  <c r="Z48" i="1" s="1"/>
  <c r="AC49" i="1"/>
  <c r="AC50" i="1"/>
  <c r="Z50" i="1" s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AE51" i="1" s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11" i="1"/>
  <c r="R13" i="1"/>
  <c r="R15" i="1"/>
  <c r="R17" i="1"/>
  <c r="R19" i="1"/>
  <c r="R23" i="1"/>
  <c r="R25" i="1"/>
  <c r="R27" i="1"/>
  <c r="R29" i="1"/>
  <c r="R31" i="1"/>
  <c r="R33" i="1"/>
  <c r="R35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O8" i="1"/>
  <c r="R8" i="1" s="1"/>
  <c r="O10" i="1"/>
  <c r="R10" i="1" s="1"/>
  <c r="O11" i="1"/>
  <c r="O12" i="1"/>
  <c r="R12" i="1" s="1"/>
  <c r="O13" i="1"/>
  <c r="O14" i="1"/>
  <c r="R14" i="1" s="1"/>
  <c r="O15" i="1"/>
  <c r="O17" i="1"/>
  <c r="O18" i="1"/>
  <c r="R18" i="1" s="1"/>
  <c r="O19" i="1"/>
  <c r="O20" i="1"/>
  <c r="R20" i="1" s="1"/>
  <c r="O22" i="1"/>
  <c r="R22" i="1" s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8" i="1"/>
  <c r="R38" i="1" s="1"/>
  <c r="O40" i="1"/>
  <c r="R40" i="1" s="1"/>
  <c r="O41" i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7" i="1"/>
  <c r="O58" i="1"/>
  <c r="R58" i="1" s="1"/>
  <c r="O59" i="1"/>
  <c r="O60" i="1"/>
  <c r="R60" i="1" s="1"/>
  <c r="O61" i="1"/>
  <c r="O63" i="1"/>
  <c r="O64" i="1"/>
  <c r="R64" i="1" s="1"/>
  <c r="O7" i="1"/>
  <c r="R7" i="1" s="1"/>
  <c r="V9" i="1"/>
  <c r="V10" i="1"/>
  <c r="V16" i="1"/>
  <c r="O16" i="1" s="1"/>
  <c r="R16" i="1" s="1"/>
  <c r="V20" i="1"/>
  <c r="V21" i="1"/>
  <c r="O21" i="1" s="1"/>
  <c r="R21" i="1" s="1"/>
  <c r="V22" i="1"/>
  <c r="V23" i="1"/>
  <c r="O23" i="1" s="1"/>
  <c r="V30" i="1"/>
  <c r="V37" i="1"/>
  <c r="O37" i="1" s="1"/>
  <c r="R37" i="1" s="1"/>
  <c r="V39" i="1"/>
  <c r="O39" i="1" s="1"/>
  <c r="R39" i="1" s="1"/>
  <c r="V56" i="1"/>
  <c r="O56" i="1" s="1"/>
  <c r="R56" i="1" s="1"/>
  <c r="V60" i="1"/>
  <c r="V62" i="1"/>
  <c r="O62" i="1" s="1"/>
  <c r="R62" i="1" s="1"/>
  <c r="K8" i="1"/>
  <c r="Q8" i="1" s="1"/>
  <c r="K9" i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Q20" i="1" s="1"/>
  <c r="K21" i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K38" i="1"/>
  <c r="Q38" i="1" s="1"/>
  <c r="K39" i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Q58" i="1" s="1"/>
  <c r="K59" i="1"/>
  <c r="Q59" i="1" s="1"/>
  <c r="K60" i="1"/>
  <c r="Q60" i="1" s="1"/>
  <c r="K61" i="1"/>
  <c r="Q61" i="1" s="1"/>
  <c r="K62" i="1"/>
  <c r="K63" i="1"/>
  <c r="Q63" i="1" s="1"/>
  <c r="K64" i="1"/>
  <c r="Q64" i="1" s="1"/>
  <c r="K65" i="1"/>
  <c r="Q65" i="1" s="1"/>
  <c r="K7" i="1"/>
  <c r="Q7" i="1" s="1"/>
  <c r="J11" i="1"/>
  <c r="J15" i="1"/>
  <c r="J19" i="1"/>
  <c r="J23" i="1"/>
  <c r="J27" i="1"/>
  <c r="J31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4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E6" i="1"/>
  <c r="F6" i="1"/>
  <c r="O9" i="1" l="1"/>
  <c r="V6" i="1"/>
  <c r="Q62" i="1"/>
  <c r="Q56" i="1"/>
  <c r="Q16" i="1"/>
  <c r="T6" i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Q39" i="1"/>
  <c r="Q37" i="1"/>
  <c r="Q23" i="1"/>
  <c r="Q21" i="1"/>
  <c r="K6" i="1"/>
  <c r="Q11" i="1"/>
  <c r="Q9" i="1"/>
  <c r="Z7" i="1"/>
  <c r="AE7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AA6" i="1"/>
  <c r="AE6" i="1"/>
  <c r="S6" i="1"/>
  <c r="U6" i="1"/>
  <c r="J6" i="1"/>
  <c r="I6" i="1"/>
  <c r="R9" i="1" l="1"/>
  <c r="O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</calcChain>
</file>

<file path=xl/sharedStrings.xml><?xml version="1.0" encoding="utf-8"?>
<sst xmlns="http://schemas.openxmlformats.org/spreadsheetml/2006/main" count="165" uniqueCount="99">
  <si>
    <t>Период: 20.08.2025 - 27.08.2025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</si>
  <si>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</si>
  <si>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</si>
  <si>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</si>
  <si>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</si>
  <si>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</si>
  <si>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</si>
  <si>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</si>
  <si>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</si>
  <si>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</si>
  <si>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</si>
  <si>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</si>
  <si>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</si>
  <si>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</si>
  <si>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</si>
  <si>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</si>
  <si>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</si>
  <si>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</si>
  <si>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</si>
  <si>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</si>
  <si>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</si>
  <si>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</si>
  <si>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</si>
  <si>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</si>
  <si>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</si>
  <si>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</si>
  <si>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</si>
  <si>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</si>
  <si>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</si>
  <si>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</si>
  <si>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</si>
  <si>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</si>
  <si>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</si>
  <si>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</si>
  <si>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</si>
  <si>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</si>
  <si>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</si>
  <si>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</si>
  <si>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</si>
  <si>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</si>
  <si>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</si>
  <si>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</si>
  <si>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</si>
  <si>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</si>
  <si>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</si>
  <si>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</si>
  <si>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</si>
  <si>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</si>
  <si>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</si>
  <si>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</si>
  <si>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</si>
  <si>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</si>
  <si>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</si>
  <si>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</si>
  <si>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</si>
  <si>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</si>
  <si>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</si>
  <si>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</si>
  <si>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</si>
  <si>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</si>
  <si>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</si>
  <si>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</si>
  <si>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</si>
  <si>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</si>
  <si>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</si>
  <si>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</si>
  <si>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</si>
  <si>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</si>
  <si>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</si>
  <si>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</si>
  <si>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</si>
  <si>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</si>
  <si>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</si>
  <si>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</si>
  <si>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</si>
  <si>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</si>
  <si>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</si>
  <si>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</si>
  <si>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</si>
  <si>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</si>
  <si>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</si>
  <si>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</si>
  <si>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</si>
  <si>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</si>
  <si>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</si>
  <si>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</si>
  <si>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</si>
  <si>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</si>
  <si>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</si>
  <si>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28,08,</t>
  </si>
  <si>
    <t>01,09,</t>
  </si>
  <si>
    <t>13,08,</t>
  </si>
  <si>
    <t>22,08,</t>
  </si>
  <si>
    <t>оконч</t>
  </si>
  <si>
    <t>сниж</t>
  </si>
  <si>
    <t>хз</t>
  </si>
  <si>
    <t>,</t>
  </si>
  <si>
    <t>03,09,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</si>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</sst>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5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15.08.2025 - 22.08.2025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25,08,</v>
          </cell>
          <cell r="L5" t="str">
            <v>26,08,</v>
          </cell>
          <cell r="P5" t="str">
            <v>28,08,</v>
          </cell>
          <cell r="S5" t="str">
            <v>06,08,</v>
          </cell>
          <cell r="T5" t="str">
            <v>13,08,</v>
          </cell>
          <cell r="U5" t="str">
            <v>22,08,</v>
          </cell>
        </row>
        <row r="6">
          <cell r="E6">
            <v>78655.301999999996</v>
          </cell>
          <cell r="F6">
            <v>55830.817999999999</v>
          </cell>
          <cell r="I6">
            <v>84121.063000000009</v>
          </cell>
          <cell r="J6">
            <v>-5465.7609999999986</v>
          </cell>
          <cell r="K6">
            <v>15630</v>
          </cell>
          <cell r="L6">
            <v>28470</v>
          </cell>
          <cell r="M6" t="e">
            <v>#N/A</v>
          </cell>
          <cell r="N6">
            <v>0</v>
          </cell>
          <cell r="O6">
            <v>12283.060400000002</v>
          </cell>
          <cell r="P6">
            <v>25930</v>
          </cell>
          <cell r="S6">
            <v>10256.310200000002</v>
          </cell>
          <cell r="T6">
            <v>11324.354400000002</v>
          </cell>
          <cell r="U6">
            <v>12747.92</v>
          </cell>
          <cell r="V6">
            <v>17240</v>
          </cell>
          <cell r="AA6">
            <v>25930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29</v>
          </cell>
          <cell r="D7">
            <v>1490</v>
          </cell>
          <cell r="E7">
            <v>341</v>
          </cell>
          <cell r="F7">
            <v>1010</v>
          </cell>
          <cell r="G7">
            <v>0</v>
          </cell>
          <cell r="H7" t="e">
            <v>#N/A</v>
          </cell>
          <cell r="I7">
            <v>430</v>
          </cell>
          <cell r="J7">
            <v>-89</v>
          </cell>
          <cell r="K7">
            <v>120</v>
          </cell>
          <cell r="L7">
            <v>120</v>
          </cell>
          <cell r="M7" t="e">
            <v>#N/A</v>
          </cell>
          <cell r="O7">
            <v>68.2</v>
          </cell>
          <cell r="Q7">
            <v>18.328445747800586</v>
          </cell>
          <cell r="R7">
            <v>14.809384164222873</v>
          </cell>
          <cell r="S7">
            <v>4.2</v>
          </cell>
          <cell r="T7">
            <v>34</v>
          </cell>
          <cell r="U7">
            <v>96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-6</v>
          </cell>
          <cell r="D8">
            <v>459</v>
          </cell>
          <cell r="E8">
            <v>373</v>
          </cell>
          <cell r="F8">
            <v>71</v>
          </cell>
          <cell r="G8">
            <v>0.24</v>
          </cell>
          <cell r="H8" t="e">
            <v>#N/A</v>
          </cell>
          <cell r="I8">
            <v>554</v>
          </cell>
          <cell r="J8">
            <v>-181</v>
          </cell>
          <cell r="K8">
            <v>360</v>
          </cell>
          <cell r="L8">
            <v>360</v>
          </cell>
          <cell r="M8" t="e">
            <v>#N/A</v>
          </cell>
          <cell r="O8">
            <v>74.599999999999994</v>
          </cell>
          <cell r="P8">
            <v>360</v>
          </cell>
          <cell r="Q8">
            <v>15.428954423592495</v>
          </cell>
          <cell r="R8">
            <v>0.95174262734584458</v>
          </cell>
          <cell r="S8">
            <v>60.8</v>
          </cell>
          <cell r="T8">
            <v>1.2</v>
          </cell>
          <cell r="U8">
            <v>118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1836</v>
          </cell>
          <cell r="D9">
            <v>5471</v>
          </cell>
          <cell r="E9">
            <v>3800</v>
          </cell>
          <cell r="F9">
            <v>2418</v>
          </cell>
          <cell r="G9">
            <v>0.24</v>
          </cell>
          <cell r="H9" t="e">
            <v>#N/A</v>
          </cell>
          <cell r="I9">
            <v>3892</v>
          </cell>
          <cell r="J9">
            <v>-92</v>
          </cell>
          <cell r="K9">
            <v>360</v>
          </cell>
          <cell r="L9">
            <v>960</v>
          </cell>
          <cell r="M9" t="e">
            <v>#N/A</v>
          </cell>
          <cell r="O9">
            <v>472</v>
          </cell>
          <cell r="P9">
            <v>960</v>
          </cell>
          <cell r="Q9">
            <v>9.953389830508474</v>
          </cell>
          <cell r="R9">
            <v>5.1228813559322033</v>
          </cell>
          <cell r="S9">
            <v>398.2</v>
          </cell>
          <cell r="T9">
            <v>492.4</v>
          </cell>
          <cell r="U9">
            <v>471</v>
          </cell>
          <cell r="V9">
            <v>1440</v>
          </cell>
          <cell r="W9">
            <v>70</v>
          </cell>
          <cell r="X9">
            <v>14</v>
          </cell>
          <cell r="Y9">
            <v>12</v>
          </cell>
          <cell r="Z9">
            <v>84</v>
          </cell>
          <cell r="AA9">
            <v>960</v>
          </cell>
          <cell r="AB9" t="e">
            <v>#N/A</v>
          </cell>
          <cell r="AC9">
            <v>80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2159</v>
          </cell>
          <cell r="D10">
            <v>5272</v>
          </cell>
          <cell r="E10">
            <v>3127</v>
          </cell>
          <cell r="F10">
            <v>2395</v>
          </cell>
          <cell r="G10">
            <v>0</v>
          </cell>
          <cell r="H10" t="e">
            <v>#N/A</v>
          </cell>
          <cell r="I10">
            <v>3138</v>
          </cell>
          <cell r="J10">
            <v>-11</v>
          </cell>
          <cell r="K10">
            <v>120</v>
          </cell>
          <cell r="L10">
            <v>720</v>
          </cell>
          <cell r="M10" t="e">
            <v>#N/A</v>
          </cell>
          <cell r="O10">
            <v>433.4</v>
          </cell>
          <cell r="P10">
            <v>1000</v>
          </cell>
          <cell r="Q10">
            <v>9.7715736040609134</v>
          </cell>
          <cell r="R10">
            <v>5.5260729118597141</v>
          </cell>
          <cell r="S10">
            <v>406.2</v>
          </cell>
          <cell r="T10">
            <v>468.2</v>
          </cell>
          <cell r="U10">
            <v>346</v>
          </cell>
          <cell r="V10">
            <v>960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123</v>
          </cell>
          <cell r="D11">
            <v>1857</v>
          </cell>
          <cell r="E11">
            <v>691</v>
          </cell>
          <cell r="F11">
            <v>1106</v>
          </cell>
          <cell r="G11">
            <v>1</v>
          </cell>
          <cell r="H11">
            <v>180</v>
          </cell>
          <cell r="I11">
            <v>674</v>
          </cell>
          <cell r="J11">
            <v>17</v>
          </cell>
          <cell r="K11">
            <v>0</v>
          </cell>
          <cell r="L11">
            <v>600</v>
          </cell>
          <cell r="M11">
            <v>180</v>
          </cell>
          <cell r="O11">
            <v>138.19999999999999</v>
          </cell>
          <cell r="P11">
            <v>240</v>
          </cell>
          <cell r="Q11">
            <v>14.081041968162085</v>
          </cell>
          <cell r="R11">
            <v>8.0028943560057897</v>
          </cell>
          <cell r="S11">
            <v>0</v>
          </cell>
          <cell r="T11">
            <v>106</v>
          </cell>
          <cell r="U11">
            <v>210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81</v>
          </cell>
          <cell r="D12">
            <v>188</v>
          </cell>
          <cell r="E12">
            <v>50</v>
          </cell>
          <cell r="F12">
            <v>198</v>
          </cell>
          <cell r="G12" t="str">
            <v>нов</v>
          </cell>
          <cell r="H12" t="e">
            <v>#N/A</v>
          </cell>
          <cell r="I12">
            <v>51</v>
          </cell>
          <cell r="J12">
            <v>-1</v>
          </cell>
          <cell r="K12">
            <v>0</v>
          </cell>
          <cell r="L12">
            <v>0</v>
          </cell>
          <cell r="M12" t="e">
            <v>#N/A</v>
          </cell>
          <cell r="O12">
            <v>10</v>
          </cell>
          <cell r="Q12">
            <v>19.8</v>
          </cell>
          <cell r="R12">
            <v>19.8</v>
          </cell>
          <cell r="S12">
            <v>7.2</v>
          </cell>
          <cell r="T12">
            <v>12.8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517</v>
          </cell>
          <cell r="D13">
            <v>1450</v>
          </cell>
          <cell r="E13">
            <v>506</v>
          </cell>
          <cell r="F13">
            <v>827</v>
          </cell>
          <cell r="G13" t="str">
            <v>нов</v>
          </cell>
          <cell r="H13" t="e">
            <v>#N/A</v>
          </cell>
          <cell r="I13">
            <v>545</v>
          </cell>
          <cell r="J13">
            <v>-39</v>
          </cell>
          <cell r="K13">
            <v>0</v>
          </cell>
          <cell r="L13">
            <v>120</v>
          </cell>
          <cell r="M13" t="e">
            <v>#N/A</v>
          </cell>
          <cell r="O13">
            <v>101.2</v>
          </cell>
          <cell r="P13">
            <v>90</v>
          </cell>
          <cell r="Q13">
            <v>10.247035573122529</v>
          </cell>
          <cell r="R13">
            <v>8.1719367588932812</v>
          </cell>
          <cell r="S13">
            <v>89.8</v>
          </cell>
          <cell r="T13">
            <v>120.8</v>
          </cell>
          <cell r="U13">
            <v>90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90</v>
          </cell>
          <cell r="AB13" t="str">
            <v>яблоко</v>
          </cell>
          <cell r="AC13">
            <v>7.5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73</v>
          </cell>
          <cell r="D14">
            <v>185</v>
          </cell>
          <cell r="E14">
            <v>45</v>
          </cell>
          <cell r="F14">
            <v>202</v>
          </cell>
          <cell r="G14" t="str">
            <v>ноа</v>
          </cell>
          <cell r="H14" t="e">
            <v>#N/A</v>
          </cell>
          <cell r="I14">
            <v>55</v>
          </cell>
          <cell r="J14">
            <v>-10</v>
          </cell>
          <cell r="K14">
            <v>0</v>
          </cell>
          <cell r="L14">
            <v>0</v>
          </cell>
          <cell r="M14" t="e">
            <v>#N/A</v>
          </cell>
          <cell r="O14">
            <v>9</v>
          </cell>
          <cell r="Q14">
            <v>22.444444444444443</v>
          </cell>
          <cell r="R14">
            <v>22.444444444444443</v>
          </cell>
          <cell r="S14">
            <v>3.4</v>
          </cell>
          <cell r="T14">
            <v>15.8</v>
          </cell>
          <cell r="U14">
            <v>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37</v>
          </cell>
          <cell r="D15">
            <v>684</v>
          </cell>
          <cell r="E15">
            <v>610</v>
          </cell>
          <cell r="F15">
            <v>65</v>
          </cell>
          <cell r="G15" t="str">
            <v>рот</v>
          </cell>
          <cell r="H15" t="e">
            <v>#N/A</v>
          </cell>
          <cell r="I15">
            <v>918</v>
          </cell>
          <cell r="J15">
            <v>-308</v>
          </cell>
          <cell r="K15">
            <v>720</v>
          </cell>
          <cell r="L15">
            <v>720</v>
          </cell>
          <cell r="M15" t="e">
            <v>#N/A</v>
          </cell>
          <cell r="O15">
            <v>122</v>
          </cell>
          <cell r="P15">
            <v>360</v>
          </cell>
          <cell r="Q15">
            <v>15.28688524590164</v>
          </cell>
          <cell r="R15">
            <v>0.53278688524590168</v>
          </cell>
          <cell r="S15">
            <v>211.2</v>
          </cell>
          <cell r="T15">
            <v>6.4</v>
          </cell>
          <cell r="U15">
            <v>108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-9</v>
          </cell>
          <cell r="D16">
            <v>351</v>
          </cell>
          <cell r="E16">
            <v>220</v>
          </cell>
          <cell r="F16">
            <v>117</v>
          </cell>
          <cell r="G16">
            <v>0.2</v>
          </cell>
          <cell r="H16" t="e">
            <v>#N/A</v>
          </cell>
          <cell r="I16">
            <v>2123</v>
          </cell>
          <cell r="J16">
            <v>-1903</v>
          </cell>
          <cell r="K16">
            <v>120</v>
          </cell>
          <cell r="L16">
            <v>600</v>
          </cell>
          <cell r="M16" t="e">
            <v>#N/A</v>
          </cell>
          <cell r="O16">
            <v>44</v>
          </cell>
          <cell r="P16">
            <v>360</v>
          </cell>
          <cell r="Q16">
            <v>27.204545454545453</v>
          </cell>
          <cell r="R16">
            <v>2.6590909090909092</v>
          </cell>
          <cell r="S16">
            <v>131</v>
          </cell>
          <cell r="T16">
            <v>4.2</v>
          </cell>
          <cell r="U16">
            <v>217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359.18700000000001</v>
          </cell>
          <cell r="D17">
            <v>521.00199999999995</v>
          </cell>
          <cell r="E17">
            <v>280.00099999999998</v>
          </cell>
          <cell r="F17">
            <v>430.09899999999999</v>
          </cell>
          <cell r="G17" t="str">
            <v>рот2</v>
          </cell>
          <cell r="H17" t="e">
            <v>#N/A</v>
          </cell>
          <cell r="I17">
            <v>287.40100000000001</v>
          </cell>
          <cell r="J17">
            <v>-7.4000000000000341</v>
          </cell>
          <cell r="K17">
            <v>0</v>
          </cell>
          <cell r="L17">
            <v>0</v>
          </cell>
          <cell r="M17" t="e">
            <v>#N/A</v>
          </cell>
          <cell r="O17">
            <v>56.000199999999992</v>
          </cell>
          <cell r="P17">
            <v>150</v>
          </cell>
          <cell r="Q17">
            <v>10.35887371830815</v>
          </cell>
          <cell r="R17">
            <v>7.6803118560290864</v>
          </cell>
          <cell r="S17">
            <v>70.160200000000003</v>
          </cell>
          <cell r="T17">
            <v>68.902200000000008</v>
          </cell>
          <cell r="U17">
            <v>59.2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42</v>
          </cell>
          <cell r="AA17">
            <v>150</v>
          </cell>
          <cell r="AB17" t="str">
            <v>увел</v>
          </cell>
          <cell r="AC17">
            <v>40.54054054054054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251.3</v>
          </cell>
          <cell r="D18">
            <v>84.2</v>
          </cell>
          <cell r="E18">
            <v>126.5</v>
          </cell>
          <cell r="F18">
            <v>66</v>
          </cell>
          <cell r="G18" t="str">
            <v>рот1</v>
          </cell>
          <cell r="H18" t="e">
            <v>#N/A</v>
          </cell>
          <cell r="I18">
            <v>126.5</v>
          </cell>
          <cell r="J18">
            <v>0</v>
          </cell>
          <cell r="K18">
            <v>60</v>
          </cell>
          <cell r="L18">
            <v>60</v>
          </cell>
          <cell r="M18" t="e">
            <v>#N/A</v>
          </cell>
          <cell r="O18">
            <v>25.3</v>
          </cell>
          <cell r="P18">
            <v>70</v>
          </cell>
          <cell r="Q18">
            <v>10.118577075098814</v>
          </cell>
          <cell r="R18">
            <v>2.6086956521739131</v>
          </cell>
          <cell r="S18">
            <v>27.4</v>
          </cell>
          <cell r="T18">
            <v>20.9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12</v>
          </cell>
          <cell r="AA18">
            <v>70</v>
          </cell>
          <cell r="AB18" t="str">
            <v>увел</v>
          </cell>
          <cell r="AC18">
            <v>12.727272727272727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D19">
            <v>357</v>
          </cell>
          <cell r="E19">
            <v>270</v>
          </cell>
          <cell r="F19">
            <v>72</v>
          </cell>
          <cell r="G19">
            <v>0</v>
          </cell>
          <cell r="H19" t="e">
            <v>#N/A</v>
          </cell>
          <cell r="I19">
            <v>305.10000000000002</v>
          </cell>
          <cell r="J19">
            <v>-35.100000000000023</v>
          </cell>
          <cell r="K19">
            <v>120</v>
          </cell>
          <cell r="L19">
            <v>120</v>
          </cell>
          <cell r="M19" t="e">
            <v>#N/A</v>
          </cell>
          <cell r="O19">
            <v>54</v>
          </cell>
          <cell r="P19">
            <v>200</v>
          </cell>
          <cell r="Q19">
            <v>9.481481481481481</v>
          </cell>
          <cell r="R19">
            <v>1.3333333333333333</v>
          </cell>
          <cell r="S19">
            <v>15</v>
          </cell>
          <cell r="T19">
            <v>25.2</v>
          </cell>
          <cell r="U19">
            <v>45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70</v>
          </cell>
          <cell r="AA19">
            <v>200</v>
          </cell>
          <cell r="AB19" t="e">
            <v>#N/A</v>
          </cell>
          <cell r="AC19">
            <v>66.666666666666671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3508</v>
          </cell>
          <cell r="D20">
            <v>18398</v>
          </cell>
          <cell r="E20">
            <v>4707</v>
          </cell>
          <cell r="F20">
            <v>1397</v>
          </cell>
          <cell r="G20" t="str">
            <v>пуд</v>
          </cell>
          <cell r="H20">
            <v>180</v>
          </cell>
          <cell r="I20">
            <v>4743</v>
          </cell>
          <cell r="J20">
            <v>-36</v>
          </cell>
          <cell r="K20">
            <v>1100</v>
          </cell>
          <cell r="L20">
            <v>1800</v>
          </cell>
          <cell r="M20">
            <v>180</v>
          </cell>
          <cell r="O20">
            <v>653.4</v>
          </cell>
          <cell r="P20">
            <v>2000</v>
          </cell>
          <cell r="Q20">
            <v>9.6372819100091824</v>
          </cell>
          <cell r="R20">
            <v>2.138047138047138</v>
          </cell>
          <cell r="S20">
            <v>552.6</v>
          </cell>
          <cell r="T20">
            <v>497.6</v>
          </cell>
          <cell r="U20">
            <v>788</v>
          </cell>
          <cell r="V20">
            <v>1440</v>
          </cell>
          <cell r="W20">
            <v>70</v>
          </cell>
          <cell r="X20">
            <v>14</v>
          </cell>
          <cell r="Y20">
            <v>12</v>
          </cell>
          <cell r="Z20">
            <v>168</v>
          </cell>
          <cell r="AA20">
            <v>2000</v>
          </cell>
          <cell r="AB20" t="str">
            <v>ябмай</v>
          </cell>
          <cell r="AC20">
            <v>166.66666666666666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4470</v>
          </cell>
          <cell r="D21">
            <v>10534</v>
          </cell>
          <cell r="E21">
            <v>2951</v>
          </cell>
          <cell r="F21">
            <v>2034</v>
          </cell>
          <cell r="G21" t="str">
            <v>яб</v>
          </cell>
          <cell r="H21">
            <v>180</v>
          </cell>
          <cell r="I21">
            <v>3019</v>
          </cell>
          <cell r="J21">
            <v>-68</v>
          </cell>
          <cell r="K21">
            <v>240</v>
          </cell>
          <cell r="L21">
            <v>840</v>
          </cell>
          <cell r="M21">
            <v>180</v>
          </cell>
          <cell r="O21">
            <v>458.2</v>
          </cell>
          <cell r="P21">
            <v>1200</v>
          </cell>
          <cell r="Q21">
            <v>9.4151025752946307</v>
          </cell>
          <cell r="R21">
            <v>4.4391095591444785</v>
          </cell>
          <cell r="S21">
            <v>414.2</v>
          </cell>
          <cell r="T21">
            <v>427.8</v>
          </cell>
          <cell r="U21">
            <v>533</v>
          </cell>
          <cell r="V21">
            <v>660</v>
          </cell>
          <cell r="W21">
            <v>126</v>
          </cell>
          <cell r="X21">
            <v>14</v>
          </cell>
          <cell r="Y21">
            <v>6</v>
          </cell>
          <cell r="Z21">
            <v>196</v>
          </cell>
          <cell r="AA21">
            <v>1200</v>
          </cell>
          <cell r="AB21" t="str">
            <v>ябмай</v>
          </cell>
          <cell r="AC21">
            <v>200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2828</v>
          </cell>
          <cell r="D22">
            <v>19753</v>
          </cell>
          <cell r="E22">
            <v>4005</v>
          </cell>
          <cell r="F22">
            <v>1226</v>
          </cell>
          <cell r="G22">
            <v>1</v>
          </cell>
          <cell r="H22">
            <v>180</v>
          </cell>
          <cell r="I22">
            <v>4055</v>
          </cell>
          <cell r="J22">
            <v>-50</v>
          </cell>
          <cell r="K22">
            <v>1000</v>
          </cell>
          <cell r="L22">
            <v>1600</v>
          </cell>
          <cell r="M22">
            <v>180</v>
          </cell>
          <cell r="O22">
            <v>561</v>
          </cell>
          <cell r="P22">
            <v>1500</v>
          </cell>
          <cell r="Q22">
            <v>9.4937611408199647</v>
          </cell>
          <cell r="R22">
            <v>2.1853832442067738</v>
          </cell>
          <cell r="S22">
            <v>460.4</v>
          </cell>
          <cell r="T22">
            <v>443.2</v>
          </cell>
          <cell r="U22">
            <v>639</v>
          </cell>
          <cell r="V22">
            <v>1200</v>
          </cell>
          <cell r="W22">
            <v>70</v>
          </cell>
          <cell r="X22">
            <v>14</v>
          </cell>
          <cell r="Y22">
            <v>12</v>
          </cell>
          <cell r="Z22">
            <v>126</v>
          </cell>
          <cell r="AA22">
            <v>1500</v>
          </cell>
          <cell r="AB22" t="str">
            <v>ябмай</v>
          </cell>
          <cell r="AC22">
            <v>125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2389</v>
          </cell>
          <cell r="D23">
            <v>14731</v>
          </cell>
          <cell r="E23">
            <v>3811</v>
          </cell>
          <cell r="F23">
            <v>1167</v>
          </cell>
          <cell r="G23">
            <v>1</v>
          </cell>
          <cell r="H23" t="e">
            <v>#N/A</v>
          </cell>
          <cell r="I23">
            <v>3939</v>
          </cell>
          <cell r="J23">
            <v>-128</v>
          </cell>
          <cell r="K23">
            <v>960</v>
          </cell>
          <cell r="L23">
            <v>1200</v>
          </cell>
          <cell r="M23" t="e">
            <v>#N/A</v>
          </cell>
          <cell r="O23">
            <v>474.2</v>
          </cell>
          <cell r="P23">
            <v>1200</v>
          </cell>
          <cell r="Q23">
            <v>9.5466048080978485</v>
          </cell>
          <cell r="R23">
            <v>2.4609869253479544</v>
          </cell>
          <cell r="S23">
            <v>392.2</v>
          </cell>
          <cell r="T23">
            <v>369</v>
          </cell>
          <cell r="U23">
            <v>529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1971</v>
          </cell>
          <cell r="D24">
            <v>3331</v>
          </cell>
          <cell r="E24">
            <v>2224</v>
          </cell>
          <cell r="F24">
            <v>2498</v>
          </cell>
          <cell r="G24">
            <v>1</v>
          </cell>
          <cell r="H24" t="e">
            <v>#N/A</v>
          </cell>
          <cell r="I24">
            <v>2246</v>
          </cell>
          <cell r="J24">
            <v>-22</v>
          </cell>
          <cell r="K24">
            <v>300</v>
          </cell>
          <cell r="L24">
            <v>1100</v>
          </cell>
          <cell r="M24" t="e">
            <v>#N/A</v>
          </cell>
          <cell r="O24">
            <v>444.8</v>
          </cell>
          <cell r="P24">
            <v>500</v>
          </cell>
          <cell r="Q24">
            <v>9.8875899280575545</v>
          </cell>
          <cell r="R24">
            <v>5.6160071942446042</v>
          </cell>
          <cell r="S24">
            <v>407.2</v>
          </cell>
          <cell r="T24">
            <v>489.2</v>
          </cell>
          <cell r="U24">
            <v>414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84</v>
          </cell>
          <cell r="AA24">
            <v>500</v>
          </cell>
          <cell r="AB24" t="str">
            <v>сниж</v>
          </cell>
          <cell r="AC24">
            <v>83.333333333333329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247</v>
          </cell>
          <cell r="D25">
            <v>1460</v>
          </cell>
          <cell r="E25">
            <v>470</v>
          </cell>
          <cell r="F25">
            <v>957</v>
          </cell>
          <cell r="G25" t="str">
            <v>нов</v>
          </cell>
          <cell r="H25" t="e">
            <v>#N/A</v>
          </cell>
          <cell r="I25">
            <v>506</v>
          </cell>
          <cell r="J25">
            <v>-36</v>
          </cell>
          <cell r="K25">
            <v>0</v>
          </cell>
          <cell r="L25">
            <v>0</v>
          </cell>
          <cell r="M25" t="e">
            <v>#N/A</v>
          </cell>
          <cell r="O25">
            <v>94</v>
          </cell>
          <cell r="Q25">
            <v>10.180851063829786</v>
          </cell>
          <cell r="R25">
            <v>10.180851063829786</v>
          </cell>
          <cell r="S25">
            <v>62.6</v>
          </cell>
          <cell r="T25">
            <v>114.4</v>
          </cell>
          <cell r="U25">
            <v>52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0</v>
          </cell>
          <cell r="AA25">
            <v>0</v>
          </cell>
          <cell r="AB25" t="e">
            <v>#N/A</v>
          </cell>
          <cell r="AC25">
            <v>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79</v>
          </cell>
          <cell r="D26">
            <v>556</v>
          </cell>
          <cell r="E26">
            <v>507</v>
          </cell>
          <cell r="F26">
            <v>113</v>
          </cell>
          <cell r="G26" t="str">
            <v>нов</v>
          </cell>
          <cell r="H26" t="e">
            <v>#N/A</v>
          </cell>
          <cell r="I26">
            <v>877</v>
          </cell>
          <cell r="J26">
            <v>-370</v>
          </cell>
          <cell r="K26">
            <v>360</v>
          </cell>
          <cell r="L26">
            <v>360</v>
          </cell>
          <cell r="M26" t="e">
            <v>#N/A</v>
          </cell>
          <cell r="O26">
            <v>101.4</v>
          </cell>
          <cell r="P26">
            <v>180</v>
          </cell>
          <cell r="Q26">
            <v>9.9901380670611442</v>
          </cell>
          <cell r="R26">
            <v>1.1143984220907297</v>
          </cell>
          <cell r="S26">
            <v>0</v>
          </cell>
          <cell r="T26">
            <v>0</v>
          </cell>
          <cell r="U26">
            <v>51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180</v>
          </cell>
          <cell r="AB26">
            <v>0</v>
          </cell>
          <cell r="AC26">
            <v>15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487</v>
          </cell>
          <cell r="D27">
            <v>1307</v>
          </cell>
          <cell r="E27">
            <v>403</v>
          </cell>
          <cell r="F27">
            <v>487</v>
          </cell>
          <cell r="G27" t="str">
            <v>рот0502</v>
          </cell>
          <cell r="H27" t="e">
            <v>#N/A</v>
          </cell>
          <cell r="I27">
            <v>446</v>
          </cell>
          <cell r="J27">
            <v>-43</v>
          </cell>
          <cell r="K27">
            <v>120</v>
          </cell>
          <cell r="L27">
            <v>120</v>
          </cell>
          <cell r="M27" t="e">
            <v>#N/A</v>
          </cell>
          <cell r="O27">
            <v>80.599999999999994</v>
          </cell>
          <cell r="P27">
            <v>100</v>
          </cell>
          <cell r="Q27">
            <v>10.260545905707197</v>
          </cell>
          <cell r="R27">
            <v>6.0421836228287846</v>
          </cell>
          <cell r="S27">
            <v>68.599999999999994</v>
          </cell>
          <cell r="T27">
            <v>84.6</v>
          </cell>
          <cell r="U27">
            <v>112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12</v>
          </cell>
          <cell r="AA27">
            <v>100</v>
          </cell>
          <cell r="AB27" t="str">
            <v>ябмай</v>
          </cell>
          <cell r="AC27">
            <v>12.5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1015</v>
          </cell>
          <cell r="D28">
            <v>2455</v>
          </cell>
          <cell r="E28">
            <v>1078</v>
          </cell>
          <cell r="F28">
            <v>610</v>
          </cell>
          <cell r="G28" t="str">
            <v>4рот</v>
          </cell>
          <cell r="H28" t="e">
            <v>#N/A</v>
          </cell>
          <cell r="I28">
            <v>1136</v>
          </cell>
          <cell r="J28">
            <v>-58</v>
          </cell>
          <cell r="K28">
            <v>600</v>
          </cell>
          <cell r="L28">
            <v>480</v>
          </cell>
          <cell r="M28" t="e">
            <v>#N/A</v>
          </cell>
          <cell r="O28">
            <v>215.6</v>
          </cell>
          <cell r="P28">
            <v>480</v>
          </cell>
          <cell r="Q28">
            <v>10.064935064935066</v>
          </cell>
          <cell r="R28">
            <v>2.829313543599258</v>
          </cell>
          <cell r="S28">
            <v>168.8</v>
          </cell>
          <cell r="T28">
            <v>170.6</v>
          </cell>
          <cell r="U28">
            <v>278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329</v>
          </cell>
          <cell r="D29">
            <v>830</v>
          </cell>
          <cell r="E29">
            <v>271</v>
          </cell>
          <cell r="F29">
            <v>471</v>
          </cell>
          <cell r="G29" t="str">
            <v>4рот</v>
          </cell>
          <cell r="H29" t="e">
            <v>#N/A</v>
          </cell>
          <cell r="I29">
            <v>310</v>
          </cell>
          <cell r="J29">
            <v>-39</v>
          </cell>
          <cell r="K29">
            <v>0</v>
          </cell>
          <cell r="L29">
            <v>0</v>
          </cell>
          <cell r="M29" t="e">
            <v>#N/A</v>
          </cell>
          <cell r="O29">
            <v>54.2</v>
          </cell>
          <cell r="P29">
            <v>120</v>
          </cell>
          <cell r="Q29">
            <v>10.904059040590406</v>
          </cell>
          <cell r="R29">
            <v>8.6900369003690034</v>
          </cell>
          <cell r="S29">
            <v>46.2</v>
          </cell>
          <cell r="T29">
            <v>60.6</v>
          </cell>
          <cell r="U29">
            <v>46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2577</v>
          </cell>
          <cell r="D30">
            <v>11844</v>
          </cell>
          <cell r="E30">
            <v>2652</v>
          </cell>
          <cell r="F30">
            <v>1361</v>
          </cell>
          <cell r="G30" t="str">
            <v>4рот</v>
          </cell>
          <cell r="H30" t="e">
            <v>#N/A</v>
          </cell>
          <cell r="I30">
            <v>2695</v>
          </cell>
          <cell r="J30">
            <v>-43</v>
          </cell>
          <cell r="K30">
            <v>250</v>
          </cell>
          <cell r="L30">
            <v>480</v>
          </cell>
          <cell r="M30" t="e">
            <v>#N/A</v>
          </cell>
          <cell r="O30">
            <v>290.39999999999998</v>
          </cell>
          <cell r="P30">
            <v>800</v>
          </cell>
          <cell r="Q30">
            <v>9.9552341597796143</v>
          </cell>
          <cell r="R30">
            <v>4.6866391184573004</v>
          </cell>
          <cell r="S30">
            <v>285.8</v>
          </cell>
          <cell r="T30">
            <v>198.6</v>
          </cell>
          <cell r="U30">
            <v>404</v>
          </cell>
          <cell r="V30">
            <v>1200</v>
          </cell>
          <cell r="W30">
            <v>84</v>
          </cell>
          <cell r="X30">
            <v>12</v>
          </cell>
          <cell r="Y30">
            <v>10</v>
          </cell>
          <cell r="Z30">
            <v>84</v>
          </cell>
          <cell r="AA30">
            <v>800</v>
          </cell>
          <cell r="AB30" t="str">
            <v>ябмай</v>
          </cell>
          <cell r="AC30">
            <v>80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1635</v>
          </cell>
          <cell r="D31">
            <v>3572</v>
          </cell>
          <cell r="E31">
            <v>897</v>
          </cell>
          <cell r="F31">
            <v>1051</v>
          </cell>
          <cell r="G31" t="str">
            <v>4рот</v>
          </cell>
          <cell r="H31" t="e">
            <v>#N/A</v>
          </cell>
          <cell r="I31">
            <v>946</v>
          </cell>
          <cell r="J31">
            <v>-49</v>
          </cell>
          <cell r="K31">
            <v>360</v>
          </cell>
          <cell r="L31">
            <v>300</v>
          </cell>
          <cell r="M31" t="e">
            <v>#N/A</v>
          </cell>
          <cell r="O31">
            <v>179.4</v>
          </cell>
          <cell r="P31">
            <v>100</v>
          </cell>
          <cell r="Q31">
            <v>10.094760312151616</v>
          </cell>
          <cell r="R31">
            <v>5.8584169453734667</v>
          </cell>
          <cell r="S31">
            <v>214.6</v>
          </cell>
          <cell r="T31">
            <v>202.6</v>
          </cell>
          <cell r="U31">
            <v>200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12</v>
          </cell>
          <cell r="AA31">
            <v>100</v>
          </cell>
          <cell r="AB31" t="str">
            <v>ябмай</v>
          </cell>
          <cell r="AC31">
            <v>10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723</v>
          </cell>
          <cell r="D32">
            <v>1911</v>
          </cell>
          <cell r="E32">
            <v>723</v>
          </cell>
          <cell r="F32">
            <v>935</v>
          </cell>
          <cell r="G32" t="str">
            <v>нв1304,</v>
          </cell>
          <cell r="H32" t="e">
            <v>#N/A</v>
          </cell>
          <cell r="I32">
            <v>767</v>
          </cell>
          <cell r="J32">
            <v>-44</v>
          </cell>
          <cell r="K32">
            <v>0</v>
          </cell>
          <cell r="L32">
            <v>120</v>
          </cell>
          <cell r="M32" t="e">
            <v>#N/A</v>
          </cell>
          <cell r="O32">
            <v>144.6</v>
          </cell>
          <cell r="P32">
            <v>360</v>
          </cell>
          <cell r="Q32">
            <v>9.7856154910096826</v>
          </cell>
          <cell r="R32">
            <v>6.4661134163208853</v>
          </cell>
          <cell r="S32">
            <v>151.80000000000001</v>
          </cell>
          <cell r="T32">
            <v>170</v>
          </cell>
          <cell r="U32">
            <v>98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360</v>
          </cell>
          <cell r="AB32" t="e">
            <v>#N/A</v>
          </cell>
          <cell r="AC32">
            <v>36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815</v>
          </cell>
          <cell r="D33">
            <v>853</v>
          </cell>
          <cell r="E33">
            <v>582</v>
          </cell>
          <cell r="F33">
            <v>961</v>
          </cell>
          <cell r="G33" t="str">
            <v>нов</v>
          </cell>
          <cell r="H33" t="e">
            <v>#N/A</v>
          </cell>
          <cell r="I33">
            <v>631</v>
          </cell>
          <cell r="J33">
            <v>-49</v>
          </cell>
          <cell r="K33">
            <v>0</v>
          </cell>
          <cell r="L33">
            <v>120</v>
          </cell>
          <cell r="M33" t="e">
            <v>#N/A</v>
          </cell>
          <cell r="O33">
            <v>116.4</v>
          </cell>
          <cell r="P33">
            <v>100</v>
          </cell>
          <cell r="Q33">
            <v>10.146048109965635</v>
          </cell>
          <cell r="R33">
            <v>8.2560137457044664</v>
          </cell>
          <cell r="S33">
            <v>24.2</v>
          </cell>
          <cell r="T33">
            <v>87.8</v>
          </cell>
          <cell r="U33">
            <v>93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100</v>
          </cell>
          <cell r="AB33" t="e">
            <v>#N/A</v>
          </cell>
          <cell r="AC33">
            <v>10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2295</v>
          </cell>
          <cell r="D34">
            <v>7200</v>
          </cell>
          <cell r="E34">
            <v>2480</v>
          </cell>
          <cell r="F34">
            <v>2330</v>
          </cell>
          <cell r="G34">
            <v>0</v>
          </cell>
          <cell r="H34" t="e">
            <v>#N/A</v>
          </cell>
          <cell r="I34">
            <v>2644</v>
          </cell>
          <cell r="J34">
            <v>-164</v>
          </cell>
          <cell r="K34">
            <v>300</v>
          </cell>
          <cell r="L34">
            <v>1000</v>
          </cell>
          <cell r="M34" t="e">
            <v>#N/A</v>
          </cell>
          <cell r="O34">
            <v>496</v>
          </cell>
          <cell r="P34">
            <v>1200</v>
          </cell>
          <cell r="Q34">
            <v>9.737903225806452</v>
          </cell>
          <cell r="R34">
            <v>4.69758064516129</v>
          </cell>
          <cell r="S34">
            <v>453.8</v>
          </cell>
          <cell r="T34">
            <v>518.20000000000005</v>
          </cell>
          <cell r="U34">
            <v>425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240</v>
          </cell>
          <cell r="AA34">
            <v>1200</v>
          </cell>
          <cell r="AB34" t="str">
            <v>сниж</v>
          </cell>
          <cell r="AC34">
            <v>240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505</v>
          </cell>
          <cell r="D35">
            <v>1196</v>
          </cell>
          <cell r="E35">
            <v>621</v>
          </cell>
          <cell r="F35">
            <v>787</v>
          </cell>
          <cell r="G35" t="str">
            <v>перим</v>
          </cell>
          <cell r="H35" t="e">
            <v>#N/A</v>
          </cell>
          <cell r="I35">
            <v>579</v>
          </cell>
          <cell r="J35">
            <v>42</v>
          </cell>
          <cell r="K35">
            <v>0</v>
          </cell>
          <cell r="L35">
            <v>200</v>
          </cell>
          <cell r="M35" t="e">
            <v>#N/A</v>
          </cell>
          <cell r="O35">
            <v>124.2</v>
          </cell>
          <cell r="P35">
            <v>240</v>
          </cell>
          <cell r="Q35">
            <v>9.879227053140097</v>
          </cell>
          <cell r="R35">
            <v>6.3365539452495971</v>
          </cell>
          <cell r="S35">
            <v>69</v>
          </cell>
          <cell r="T35">
            <v>113.6</v>
          </cell>
          <cell r="U35">
            <v>181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24</v>
          </cell>
          <cell r="AA35">
            <v>240</v>
          </cell>
          <cell r="AB35" t="e">
            <v>#N/A</v>
          </cell>
          <cell r="AC35">
            <v>24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1514</v>
          </cell>
          <cell r="D36">
            <v>4898</v>
          </cell>
          <cell r="E36">
            <v>1614</v>
          </cell>
          <cell r="F36">
            <v>2222</v>
          </cell>
          <cell r="G36" t="str">
            <v>бнмарт</v>
          </cell>
          <cell r="H36" t="e">
            <v>#N/A</v>
          </cell>
          <cell r="I36">
            <v>1626</v>
          </cell>
          <cell r="J36">
            <v>-12</v>
          </cell>
          <cell r="K36">
            <v>0</v>
          </cell>
          <cell r="L36">
            <v>300</v>
          </cell>
          <cell r="M36" t="e">
            <v>#N/A</v>
          </cell>
          <cell r="O36">
            <v>322.8</v>
          </cell>
          <cell r="P36">
            <v>700</v>
          </cell>
          <cell r="Q36">
            <v>9.981412639405205</v>
          </cell>
          <cell r="R36">
            <v>6.8835192069392814</v>
          </cell>
          <cell r="S36">
            <v>307.60000000000002</v>
          </cell>
          <cell r="T36">
            <v>366</v>
          </cell>
          <cell r="U36">
            <v>226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48</v>
          </cell>
          <cell r="AA36">
            <v>700</v>
          </cell>
          <cell r="AB36" t="e">
            <v>#N/A</v>
          </cell>
          <cell r="AC36">
            <v>43.75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2627</v>
          </cell>
          <cell r="D37">
            <v>20460</v>
          </cell>
          <cell r="E37">
            <v>4548</v>
          </cell>
          <cell r="F37">
            <v>2440</v>
          </cell>
          <cell r="G37" t="str">
            <v>бнмай</v>
          </cell>
          <cell r="H37" t="e">
            <v>#N/A</v>
          </cell>
          <cell r="I37">
            <v>4678</v>
          </cell>
          <cell r="J37">
            <v>-130</v>
          </cell>
          <cell r="K37">
            <v>800</v>
          </cell>
          <cell r="L37">
            <v>1400</v>
          </cell>
          <cell r="M37" t="e">
            <v>#N/A</v>
          </cell>
          <cell r="O37">
            <v>609.6</v>
          </cell>
          <cell r="P37">
            <v>1400</v>
          </cell>
          <cell r="Q37">
            <v>9.9081364829396321</v>
          </cell>
          <cell r="R37">
            <v>4.0026246719160108</v>
          </cell>
          <cell r="S37">
            <v>553.6</v>
          </cell>
          <cell r="T37">
            <v>584.79999999999995</v>
          </cell>
          <cell r="U37">
            <v>635</v>
          </cell>
          <cell r="V37">
            <v>1500</v>
          </cell>
          <cell r="W37">
            <v>84</v>
          </cell>
          <cell r="X37">
            <v>12</v>
          </cell>
          <cell r="Y37">
            <v>10</v>
          </cell>
          <cell r="Z37">
            <v>144</v>
          </cell>
          <cell r="AA37">
            <v>1400</v>
          </cell>
          <cell r="AB37">
            <v>0</v>
          </cell>
          <cell r="AC37">
            <v>140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1513</v>
          </cell>
          <cell r="D38">
            <v>6857</v>
          </cell>
          <cell r="E38">
            <v>2050</v>
          </cell>
          <cell r="F38">
            <v>2404</v>
          </cell>
          <cell r="G38" t="str">
            <v>4рот</v>
          </cell>
          <cell r="H38" t="e">
            <v>#N/A</v>
          </cell>
          <cell r="I38">
            <v>2052</v>
          </cell>
          <cell r="J38">
            <v>-2</v>
          </cell>
          <cell r="K38">
            <v>240</v>
          </cell>
          <cell r="L38">
            <v>550</v>
          </cell>
          <cell r="M38" t="e">
            <v>#N/A</v>
          </cell>
          <cell r="O38">
            <v>410</v>
          </cell>
          <cell r="P38">
            <v>900</v>
          </cell>
          <cell r="Q38">
            <v>9.9853658536585375</v>
          </cell>
          <cell r="R38">
            <v>5.8634146341463413</v>
          </cell>
          <cell r="S38">
            <v>353.2</v>
          </cell>
          <cell r="T38">
            <v>422.2</v>
          </cell>
          <cell r="U38">
            <v>292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900</v>
          </cell>
          <cell r="AB38" t="e">
            <v>#N/A</v>
          </cell>
          <cell r="AC38">
            <v>56.25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3275</v>
          </cell>
          <cell r="D39">
            <v>23492</v>
          </cell>
          <cell r="E39">
            <v>5570</v>
          </cell>
          <cell r="F39">
            <v>3110</v>
          </cell>
          <cell r="G39" t="str">
            <v>4рот</v>
          </cell>
          <cell r="H39" t="e">
            <v>#N/A</v>
          </cell>
          <cell r="I39">
            <v>5733</v>
          </cell>
          <cell r="J39">
            <v>-163</v>
          </cell>
          <cell r="K39">
            <v>900</v>
          </cell>
          <cell r="L39">
            <v>1600</v>
          </cell>
          <cell r="M39" t="e">
            <v>#N/A</v>
          </cell>
          <cell r="O39">
            <v>714</v>
          </cell>
          <cell r="P39">
            <v>1400</v>
          </cell>
          <cell r="Q39">
            <v>9.817927170868348</v>
          </cell>
          <cell r="R39">
            <v>4.3557422969187671</v>
          </cell>
          <cell r="S39">
            <v>679.6</v>
          </cell>
          <cell r="T39">
            <v>770.4</v>
          </cell>
          <cell r="U39">
            <v>782</v>
          </cell>
          <cell r="V39">
            <v>2000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 t="str">
            <v>скл м-1400</v>
          </cell>
          <cell r="AC39">
            <v>140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238</v>
          </cell>
          <cell r="D40">
            <v>1605</v>
          </cell>
          <cell r="E40">
            <v>307</v>
          </cell>
          <cell r="F40">
            <v>733</v>
          </cell>
          <cell r="G40" t="str">
            <v>нв1304,</v>
          </cell>
          <cell r="H40" t="e">
            <v>#N/A</v>
          </cell>
          <cell r="I40">
            <v>315</v>
          </cell>
          <cell r="J40">
            <v>-8</v>
          </cell>
          <cell r="K40">
            <v>0</v>
          </cell>
          <cell r="L40">
            <v>0</v>
          </cell>
          <cell r="M40" t="e">
            <v>#N/A</v>
          </cell>
          <cell r="O40">
            <v>61.4</v>
          </cell>
          <cell r="Q40">
            <v>11.938110749185668</v>
          </cell>
          <cell r="R40">
            <v>11.938110749185668</v>
          </cell>
          <cell r="S40">
            <v>64.2</v>
          </cell>
          <cell r="T40">
            <v>103</v>
          </cell>
          <cell r="U40">
            <v>42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669</v>
          </cell>
          <cell r="D41">
            <v>41</v>
          </cell>
          <cell r="E41">
            <v>136</v>
          </cell>
          <cell r="F41">
            <v>523</v>
          </cell>
          <cell r="G41" t="str">
            <v>нов</v>
          </cell>
          <cell r="H41" t="e">
            <v>#N/A</v>
          </cell>
          <cell r="I41">
            <v>141</v>
          </cell>
          <cell r="J41">
            <v>-5</v>
          </cell>
          <cell r="K41">
            <v>0</v>
          </cell>
          <cell r="L41">
            <v>0</v>
          </cell>
          <cell r="M41" t="e">
            <v>#N/A</v>
          </cell>
          <cell r="O41">
            <v>27.2</v>
          </cell>
          <cell r="Q41">
            <v>19.227941176470587</v>
          </cell>
          <cell r="R41">
            <v>19.227941176470587</v>
          </cell>
          <cell r="S41">
            <v>13</v>
          </cell>
          <cell r="T41">
            <v>48.6</v>
          </cell>
          <cell r="U41">
            <v>26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40</v>
          </cell>
          <cell r="D42">
            <v>130</v>
          </cell>
          <cell r="E42">
            <v>25</v>
          </cell>
          <cell r="F42">
            <v>115</v>
          </cell>
          <cell r="G42">
            <v>0</v>
          </cell>
          <cell r="H42" t="e">
            <v>#N/A</v>
          </cell>
          <cell r="I42">
            <v>25</v>
          </cell>
          <cell r="J42">
            <v>0</v>
          </cell>
          <cell r="K42">
            <v>0</v>
          </cell>
          <cell r="L42">
            <v>0</v>
          </cell>
          <cell r="M42" t="e">
            <v>#N/A</v>
          </cell>
          <cell r="O42">
            <v>5</v>
          </cell>
          <cell r="Q42">
            <v>23</v>
          </cell>
          <cell r="R42">
            <v>23</v>
          </cell>
          <cell r="S42">
            <v>3</v>
          </cell>
          <cell r="T42">
            <v>9</v>
          </cell>
          <cell r="U42">
            <v>10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58</v>
          </cell>
          <cell r="D43">
            <v>477</v>
          </cell>
          <cell r="E43">
            <v>292</v>
          </cell>
          <cell r="F43">
            <v>140</v>
          </cell>
          <cell r="G43">
            <v>1</v>
          </cell>
          <cell r="H43" t="e">
            <v>#N/A</v>
          </cell>
          <cell r="I43">
            <v>295</v>
          </cell>
          <cell r="J43">
            <v>-3</v>
          </cell>
          <cell r="K43">
            <v>120</v>
          </cell>
          <cell r="L43">
            <v>0</v>
          </cell>
          <cell r="M43" t="e">
            <v>#N/A</v>
          </cell>
          <cell r="O43">
            <v>58.4</v>
          </cell>
          <cell r="P43">
            <v>320</v>
          </cell>
          <cell r="Q43">
            <v>9.9315068493150687</v>
          </cell>
          <cell r="R43">
            <v>2.397260273972603</v>
          </cell>
          <cell r="S43">
            <v>25.2</v>
          </cell>
          <cell r="T43">
            <v>41</v>
          </cell>
          <cell r="U43">
            <v>105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36</v>
          </cell>
          <cell r="AA43">
            <v>320</v>
          </cell>
          <cell r="AB43" t="str">
            <v>снял з</v>
          </cell>
          <cell r="AC43">
            <v>40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-25</v>
          </cell>
          <cell r="D44">
            <v>1080</v>
          </cell>
          <cell r="E44">
            <v>468</v>
          </cell>
          <cell r="F44">
            <v>314</v>
          </cell>
          <cell r="G44">
            <v>1</v>
          </cell>
          <cell r="H44" t="e">
            <v>#N/A</v>
          </cell>
          <cell r="I44">
            <v>475</v>
          </cell>
          <cell r="J44">
            <v>-7</v>
          </cell>
          <cell r="K44">
            <v>240</v>
          </cell>
          <cell r="L44">
            <v>0</v>
          </cell>
          <cell r="M44" t="e">
            <v>#N/A</v>
          </cell>
          <cell r="O44">
            <v>93.6</v>
          </cell>
          <cell r="P44">
            <v>400</v>
          </cell>
          <cell r="Q44">
            <v>10.192307692307693</v>
          </cell>
          <cell r="R44">
            <v>3.3547008547008548</v>
          </cell>
          <cell r="S44">
            <v>26</v>
          </cell>
          <cell r="T44">
            <v>52.6</v>
          </cell>
          <cell r="U44">
            <v>164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48</v>
          </cell>
          <cell r="AA44">
            <v>400</v>
          </cell>
          <cell r="AB44" t="str">
            <v>П1000</v>
          </cell>
          <cell r="AC44">
            <v>50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1011</v>
          </cell>
          <cell r="D45">
            <v>1531</v>
          </cell>
          <cell r="E45">
            <v>901</v>
          </cell>
          <cell r="F45">
            <v>1319</v>
          </cell>
          <cell r="G45" t="str">
            <v>нов</v>
          </cell>
          <cell r="H45" t="e">
            <v>#N/A</v>
          </cell>
          <cell r="I45">
            <v>986</v>
          </cell>
          <cell r="J45">
            <v>-85</v>
          </cell>
          <cell r="K45">
            <v>0</v>
          </cell>
          <cell r="L45">
            <v>280</v>
          </cell>
          <cell r="M45" t="e">
            <v>#N/A</v>
          </cell>
          <cell r="O45">
            <v>180.2</v>
          </cell>
          <cell r="P45">
            <v>200</v>
          </cell>
          <cell r="Q45">
            <v>9.9833518312985579</v>
          </cell>
          <cell r="R45">
            <v>7.3196448390677027</v>
          </cell>
          <cell r="S45">
            <v>198.4</v>
          </cell>
          <cell r="T45">
            <v>224.6</v>
          </cell>
          <cell r="U45">
            <v>104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36</v>
          </cell>
          <cell r="AA45">
            <v>200</v>
          </cell>
          <cell r="AB45" t="e">
            <v>#N/A</v>
          </cell>
          <cell r="AC45">
            <v>40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5</v>
          </cell>
          <cell r="D46">
            <v>80</v>
          </cell>
          <cell r="E46">
            <v>0</v>
          </cell>
          <cell r="F46">
            <v>47</v>
          </cell>
          <cell r="G46" t="str">
            <v>выв2108</v>
          </cell>
          <cell r="H46" t="e">
            <v>#N/A</v>
          </cell>
          <cell r="I46">
            <v>0</v>
          </cell>
          <cell r="J46">
            <v>0</v>
          </cell>
          <cell r="K46">
            <v>120</v>
          </cell>
          <cell r="L46">
            <v>0</v>
          </cell>
          <cell r="M46" t="e">
            <v>#N/A</v>
          </cell>
          <cell r="O46">
            <v>0</v>
          </cell>
          <cell r="Q46" t="e">
            <v>#DIV/0!</v>
          </cell>
          <cell r="R46" t="e">
            <v>#DIV/0!</v>
          </cell>
          <cell r="S46">
            <v>6.8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808</v>
          </cell>
          <cell r="D47">
            <v>1897</v>
          </cell>
          <cell r="E47">
            <v>683</v>
          </cell>
          <cell r="F47">
            <v>865</v>
          </cell>
          <cell r="G47" t="str">
            <v>ак</v>
          </cell>
          <cell r="H47">
            <v>180</v>
          </cell>
          <cell r="I47">
            <v>707</v>
          </cell>
          <cell r="J47">
            <v>-24</v>
          </cell>
          <cell r="K47">
            <v>0</v>
          </cell>
          <cell r="L47">
            <v>200</v>
          </cell>
          <cell r="M47">
            <v>180</v>
          </cell>
          <cell r="O47">
            <v>136.6</v>
          </cell>
          <cell r="P47">
            <v>300</v>
          </cell>
          <cell r="Q47">
            <v>9.9926793557833093</v>
          </cell>
          <cell r="R47">
            <v>6.3323572474377752</v>
          </cell>
          <cell r="S47">
            <v>145.80000000000001</v>
          </cell>
          <cell r="T47">
            <v>162.6</v>
          </cell>
          <cell r="U47">
            <v>107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36</v>
          </cell>
          <cell r="AA47">
            <v>300</v>
          </cell>
          <cell r="AB47" t="str">
            <v>бонус</v>
          </cell>
          <cell r="AC47">
            <v>37.5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432</v>
          </cell>
          <cell r="D48">
            <v>1008</v>
          </cell>
          <cell r="E48">
            <v>400</v>
          </cell>
          <cell r="F48">
            <v>620</v>
          </cell>
          <cell r="G48">
            <v>1</v>
          </cell>
          <cell r="H48">
            <v>90</v>
          </cell>
          <cell r="I48">
            <v>423</v>
          </cell>
          <cell r="J48">
            <v>-23</v>
          </cell>
          <cell r="K48">
            <v>0</v>
          </cell>
          <cell r="L48">
            <v>0</v>
          </cell>
          <cell r="M48">
            <v>90</v>
          </cell>
          <cell r="O48">
            <v>80</v>
          </cell>
          <cell r="P48">
            <v>180</v>
          </cell>
          <cell r="Q48">
            <v>10</v>
          </cell>
          <cell r="R48">
            <v>7.75</v>
          </cell>
          <cell r="S48">
            <v>78</v>
          </cell>
          <cell r="T48">
            <v>78</v>
          </cell>
          <cell r="U48">
            <v>50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36</v>
          </cell>
          <cell r="AA48">
            <v>180</v>
          </cell>
          <cell r="AB48">
            <v>0</v>
          </cell>
          <cell r="AC48">
            <v>36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971</v>
          </cell>
          <cell r="D49">
            <v>1067</v>
          </cell>
          <cell r="E49">
            <v>737</v>
          </cell>
          <cell r="F49">
            <v>941</v>
          </cell>
          <cell r="G49">
            <v>1</v>
          </cell>
          <cell r="H49">
            <v>120</v>
          </cell>
          <cell r="I49">
            <v>783</v>
          </cell>
          <cell r="J49">
            <v>-46</v>
          </cell>
          <cell r="K49">
            <v>0</v>
          </cell>
          <cell r="L49">
            <v>200</v>
          </cell>
          <cell r="M49">
            <v>120</v>
          </cell>
          <cell r="O49">
            <v>147.4</v>
          </cell>
          <cell r="P49">
            <v>300</v>
          </cell>
          <cell r="Q49">
            <v>9.7761194029850742</v>
          </cell>
          <cell r="R49">
            <v>6.3839891451831745</v>
          </cell>
          <cell r="S49">
            <v>160.19999999999999</v>
          </cell>
          <cell r="T49">
            <v>164</v>
          </cell>
          <cell r="U49">
            <v>113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231</v>
          </cell>
          <cell r="D50">
            <v>423</v>
          </cell>
          <cell r="E50">
            <v>181</v>
          </cell>
          <cell r="F50">
            <v>154</v>
          </cell>
          <cell r="G50">
            <v>1</v>
          </cell>
          <cell r="H50" t="e">
            <v>#N/A</v>
          </cell>
          <cell r="I50">
            <v>189</v>
          </cell>
          <cell r="J50">
            <v>-8</v>
          </cell>
          <cell r="K50">
            <v>100</v>
          </cell>
          <cell r="L50">
            <v>120</v>
          </cell>
          <cell r="M50" t="e">
            <v>#N/A</v>
          </cell>
          <cell r="O50">
            <v>36.200000000000003</v>
          </cell>
          <cell r="Q50">
            <v>10.331491712707182</v>
          </cell>
          <cell r="R50">
            <v>4.2541436464088394</v>
          </cell>
          <cell r="S50">
            <v>37.799999999999997</v>
          </cell>
          <cell r="T50">
            <v>37.4</v>
          </cell>
          <cell r="U50">
            <v>27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 t="str">
            <v>увел</v>
          </cell>
          <cell r="AC50">
            <v>0</v>
          </cell>
          <cell r="AD50">
            <v>0.8</v>
          </cell>
        </row>
        <row r="51">
          <cell r="A51" t="str">
            <v>Пирожки с мясом 0,3кг ТМ Зареченские  ПОКОМ</v>
          </cell>
          <cell r="B51" t="str">
            <v>шт</v>
          </cell>
          <cell r="C51">
            <v>47</v>
          </cell>
          <cell r="E51">
            <v>2</v>
          </cell>
          <cell r="F51">
            <v>45</v>
          </cell>
          <cell r="G51" t="str">
            <v>выв04,06</v>
          </cell>
          <cell r="H51" t="e">
            <v>#N/A</v>
          </cell>
          <cell r="I51">
            <v>2</v>
          </cell>
          <cell r="J51">
            <v>0</v>
          </cell>
          <cell r="K51">
            <v>0</v>
          </cell>
          <cell r="L51">
            <v>0</v>
          </cell>
          <cell r="M51" t="e">
            <v>#N/A</v>
          </cell>
          <cell r="O51">
            <v>0.4</v>
          </cell>
          <cell r="Q51">
            <v>112.5</v>
          </cell>
          <cell r="R51">
            <v>112.5</v>
          </cell>
          <cell r="S51">
            <v>0</v>
          </cell>
          <cell r="T51">
            <v>0.2</v>
          </cell>
          <cell r="U51">
            <v>2</v>
          </cell>
          <cell r="V51">
            <v>0</v>
          </cell>
          <cell r="W51">
            <v>234</v>
          </cell>
          <cell r="X51">
            <v>18</v>
          </cell>
          <cell r="Y51">
            <v>9</v>
          </cell>
          <cell r="Z51">
            <v>0</v>
          </cell>
          <cell r="AA51">
            <v>0</v>
          </cell>
          <cell r="AB51" t="str">
            <v>вывод 04,06,</v>
          </cell>
          <cell r="AC51">
            <v>0</v>
          </cell>
          <cell r="AD51">
            <v>0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160.06899999999999</v>
          </cell>
          <cell r="D52">
            <v>309.83100000000002</v>
          </cell>
          <cell r="E52">
            <v>118.401</v>
          </cell>
          <cell r="F52">
            <v>207.19900000000001</v>
          </cell>
          <cell r="G52" t="str">
            <v>рот</v>
          </cell>
          <cell r="H52" t="e">
            <v>#N/A</v>
          </cell>
          <cell r="I52">
            <v>122.122</v>
          </cell>
          <cell r="J52">
            <v>-3.7210000000000036</v>
          </cell>
          <cell r="K52">
            <v>0</v>
          </cell>
          <cell r="L52">
            <v>40</v>
          </cell>
          <cell r="M52" t="e">
            <v>#N/A</v>
          </cell>
          <cell r="O52">
            <v>23.680199999999999</v>
          </cell>
          <cell r="Q52">
            <v>10.43905879173318</v>
          </cell>
          <cell r="R52">
            <v>8.7498838692240781</v>
          </cell>
          <cell r="S52">
            <v>28.862000000000002</v>
          </cell>
          <cell r="T52">
            <v>29.600200000000001</v>
          </cell>
          <cell r="U52">
            <v>25.9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31.36</v>
          </cell>
          <cell r="D53">
            <v>349.44</v>
          </cell>
          <cell r="E53">
            <v>192.4</v>
          </cell>
          <cell r="F53">
            <v>183.92</v>
          </cell>
          <cell r="G53">
            <v>0</v>
          </cell>
          <cell r="H53" t="e">
            <v>#N/A</v>
          </cell>
          <cell r="I53">
            <v>216.94</v>
          </cell>
          <cell r="J53">
            <v>-24.539999999999992</v>
          </cell>
          <cell r="K53">
            <v>120</v>
          </cell>
          <cell r="L53">
            <v>120</v>
          </cell>
          <cell r="M53" t="e">
            <v>#N/A</v>
          </cell>
          <cell r="O53">
            <v>38.480000000000004</v>
          </cell>
          <cell r="P53">
            <v>60</v>
          </cell>
          <cell r="Q53">
            <v>12.575883575883573</v>
          </cell>
          <cell r="R53">
            <v>4.7796257796257784</v>
          </cell>
          <cell r="S53">
            <v>0.44800000000000006</v>
          </cell>
          <cell r="T53">
            <v>6.2720000000000002</v>
          </cell>
          <cell r="U53">
            <v>40.32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28</v>
          </cell>
          <cell r="AA53">
            <v>60</v>
          </cell>
          <cell r="AB53" t="e">
            <v>#N/A</v>
          </cell>
          <cell r="AC53">
            <v>26.785714285714285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498</v>
          </cell>
          <cell r="D54">
            <v>902</v>
          </cell>
          <cell r="E54">
            <v>502</v>
          </cell>
          <cell r="F54">
            <v>328</v>
          </cell>
          <cell r="G54" t="str">
            <v>нов1</v>
          </cell>
          <cell r="H54" t="e">
            <v>#N/A</v>
          </cell>
          <cell r="I54">
            <v>460</v>
          </cell>
          <cell r="J54">
            <v>42</v>
          </cell>
          <cell r="K54">
            <v>480</v>
          </cell>
          <cell r="L54">
            <v>400</v>
          </cell>
          <cell r="M54" t="e">
            <v>#N/A</v>
          </cell>
          <cell r="O54">
            <v>100.4</v>
          </cell>
          <cell r="P54">
            <v>240</v>
          </cell>
          <cell r="Q54">
            <v>14.422310756972111</v>
          </cell>
          <cell r="R54">
            <v>3.2669322709163344</v>
          </cell>
          <cell r="S54">
            <v>63.4</v>
          </cell>
          <cell r="T54">
            <v>85.8</v>
          </cell>
          <cell r="U54">
            <v>107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14</v>
          </cell>
          <cell r="AA54">
            <v>240</v>
          </cell>
          <cell r="AB54" t="str">
            <v>яблоко</v>
          </cell>
          <cell r="AC54">
            <v>8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-1</v>
          </cell>
          <cell r="D55">
            <v>959</v>
          </cell>
          <cell r="E55">
            <v>625</v>
          </cell>
          <cell r="F55">
            <v>216</v>
          </cell>
          <cell r="G55" t="str">
            <v>нов</v>
          </cell>
          <cell r="H55" t="e">
            <v>#N/A</v>
          </cell>
          <cell r="I55">
            <v>777</v>
          </cell>
          <cell r="J55">
            <v>-152</v>
          </cell>
          <cell r="K55">
            <v>360</v>
          </cell>
          <cell r="L55">
            <v>720</v>
          </cell>
          <cell r="M55" t="e">
            <v>#N/A</v>
          </cell>
          <cell r="O55">
            <v>125</v>
          </cell>
          <cell r="P55">
            <v>360</v>
          </cell>
          <cell r="Q55">
            <v>13.247999999999999</v>
          </cell>
          <cell r="R55">
            <v>1.728</v>
          </cell>
          <cell r="S55">
            <v>0.2</v>
          </cell>
          <cell r="T55">
            <v>67</v>
          </cell>
          <cell r="U55">
            <v>155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 t="e">
            <v>#N/A</v>
          </cell>
          <cell r="AC55">
            <v>30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2873</v>
          </cell>
          <cell r="D56">
            <v>19270</v>
          </cell>
          <cell r="E56">
            <v>3908</v>
          </cell>
          <cell r="F56">
            <v>2055</v>
          </cell>
          <cell r="G56" t="str">
            <v>пуд,яб</v>
          </cell>
          <cell r="H56">
            <v>180</v>
          </cell>
          <cell r="I56">
            <v>3976</v>
          </cell>
          <cell r="J56">
            <v>-68</v>
          </cell>
          <cell r="K56">
            <v>960</v>
          </cell>
          <cell r="L56">
            <v>1500</v>
          </cell>
          <cell r="M56">
            <v>180</v>
          </cell>
          <cell r="O56">
            <v>541.6</v>
          </cell>
          <cell r="P56">
            <v>840</v>
          </cell>
          <cell r="Q56">
            <v>9.887370753323486</v>
          </cell>
          <cell r="R56">
            <v>3.7943131462333826</v>
          </cell>
          <cell r="S56">
            <v>525.20000000000005</v>
          </cell>
          <cell r="T56">
            <v>546.6</v>
          </cell>
          <cell r="U56">
            <v>592</v>
          </cell>
          <cell r="V56">
            <v>1200</v>
          </cell>
          <cell r="W56">
            <v>70</v>
          </cell>
          <cell r="X56">
            <v>14</v>
          </cell>
          <cell r="Y56">
            <v>12</v>
          </cell>
          <cell r="Z56">
            <v>70</v>
          </cell>
          <cell r="AA56">
            <v>840</v>
          </cell>
          <cell r="AB56">
            <v>0</v>
          </cell>
          <cell r="AC56">
            <v>70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-1</v>
          </cell>
          <cell r="D57">
            <v>1495</v>
          </cell>
          <cell r="E57">
            <v>966</v>
          </cell>
          <cell r="F57">
            <v>381</v>
          </cell>
          <cell r="G57">
            <v>1</v>
          </cell>
          <cell r="H57">
            <v>180</v>
          </cell>
          <cell r="I57">
            <v>1242</v>
          </cell>
          <cell r="J57">
            <v>-276</v>
          </cell>
          <cell r="K57">
            <v>480</v>
          </cell>
          <cell r="L57">
            <v>480</v>
          </cell>
          <cell r="M57">
            <v>180</v>
          </cell>
          <cell r="O57">
            <v>193.2</v>
          </cell>
          <cell r="P57">
            <v>600</v>
          </cell>
          <cell r="Q57">
            <v>10.046583850931677</v>
          </cell>
          <cell r="R57">
            <v>1.972049689440994</v>
          </cell>
          <cell r="S57">
            <v>2.4</v>
          </cell>
          <cell r="T57">
            <v>66</v>
          </cell>
          <cell r="U57">
            <v>353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56</v>
          </cell>
          <cell r="AA57">
            <v>600</v>
          </cell>
          <cell r="AB57">
            <v>0</v>
          </cell>
          <cell r="AC57">
            <v>50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</v>
          </cell>
          <cell r="D58">
            <v>1470</v>
          </cell>
          <cell r="E58">
            <v>1099</v>
          </cell>
          <cell r="F58">
            <v>246</v>
          </cell>
          <cell r="G58">
            <v>1</v>
          </cell>
          <cell r="H58">
            <v>180</v>
          </cell>
          <cell r="I58">
            <v>1259</v>
          </cell>
          <cell r="J58">
            <v>-160</v>
          </cell>
          <cell r="K58">
            <v>480</v>
          </cell>
          <cell r="L58">
            <v>600</v>
          </cell>
          <cell r="M58">
            <v>180</v>
          </cell>
          <cell r="O58">
            <v>219.8</v>
          </cell>
          <cell r="P58">
            <v>800</v>
          </cell>
          <cell r="Q58">
            <v>9.6724294813466791</v>
          </cell>
          <cell r="R58">
            <v>1.119199272065514</v>
          </cell>
          <cell r="S58">
            <v>0</v>
          </cell>
          <cell r="T58">
            <v>63.8</v>
          </cell>
          <cell r="U58">
            <v>313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70</v>
          </cell>
          <cell r="AA58">
            <v>800</v>
          </cell>
          <cell r="AB58">
            <v>0</v>
          </cell>
          <cell r="AC58">
            <v>66.666666666666671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168</v>
          </cell>
          <cell r="D59">
            <v>1026</v>
          </cell>
          <cell r="E59">
            <v>371</v>
          </cell>
          <cell r="F59">
            <v>590</v>
          </cell>
          <cell r="G59">
            <v>1</v>
          </cell>
          <cell r="H59">
            <v>180</v>
          </cell>
          <cell r="I59">
            <v>425</v>
          </cell>
          <cell r="J59">
            <v>-54</v>
          </cell>
          <cell r="K59">
            <v>0</v>
          </cell>
          <cell r="L59">
            <v>180</v>
          </cell>
          <cell r="M59">
            <v>180</v>
          </cell>
          <cell r="O59">
            <v>74.2</v>
          </cell>
          <cell r="P59">
            <v>180</v>
          </cell>
          <cell r="Q59">
            <v>12.803234501347708</v>
          </cell>
          <cell r="R59">
            <v>7.9514824797843664</v>
          </cell>
          <cell r="S59">
            <v>58.4</v>
          </cell>
          <cell r="T59">
            <v>93.6</v>
          </cell>
          <cell r="U59">
            <v>110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14</v>
          </cell>
          <cell r="AA59">
            <v>180</v>
          </cell>
          <cell r="AB59">
            <v>0</v>
          </cell>
          <cell r="AC59">
            <v>12.857142857142858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2489</v>
          </cell>
          <cell r="D60">
            <v>21171</v>
          </cell>
          <cell r="E60">
            <v>4811</v>
          </cell>
          <cell r="F60">
            <v>1890</v>
          </cell>
          <cell r="G60">
            <v>1</v>
          </cell>
          <cell r="H60">
            <v>180</v>
          </cell>
          <cell r="I60">
            <v>4863</v>
          </cell>
          <cell r="J60">
            <v>-52</v>
          </cell>
          <cell r="K60">
            <v>960</v>
          </cell>
          <cell r="L60">
            <v>1800</v>
          </cell>
          <cell r="M60">
            <v>180</v>
          </cell>
          <cell r="O60">
            <v>602.20000000000005</v>
          </cell>
          <cell r="P60">
            <v>1200</v>
          </cell>
          <cell r="Q60">
            <v>9.7143806044503478</v>
          </cell>
          <cell r="R60">
            <v>3.1384921952839586</v>
          </cell>
          <cell r="S60">
            <v>516.20000000000005</v>
          </cell>
          <cell r="T60">
            <v>572.6</v>
          </cell>
          <cell r="U60">
            <v>503</v>
          </cell>
          <cell r="V60">
            <v>1800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479</v>
          </cell>
          <cell r="D61">
            <v>1716</v>
          </cell>
          <cell r="E61">
            <v>629</v>
          </cell>
          <cell r="F61">
            <v>942</v>
          </cell>
          <cell r="G61">
            <v>0</v>
          </cell>
          <cell r="H61">
            <v>0</v>
          </cell>
          <cell r="I61">
            <v>652</v>
          </cell>
          <cell r="J61">
            <v>-23</v>
          </cell>
          <cell r="K61">
            <v>0</v>
          </cell>
          <cell r="L61">
            <v>240</v>
          </cell>
          <cell r="M61">
            <v>0</v>
          </cell>
          <cell r="O61">
            <v>125.8</v>
          </cell>
          <cell r="P61">
            <v>80</v>
          </cell>
          <cell r="Q61">
            <v>10.031796502384738</v>
          </cell>
          <cell r="R61">
            <v>7.4880763116057238</v>
          </cell>
          <cell r="S61">
            <v>110.2</v>
          </cell>
          <cell r="T61">
            <v>147.6</v>
          </cell>
          <cell r="U61">
            <v>105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14</v>
          </cell>
          <cell r="AA61">
            <v>80</v>
          </cell>
          <cell r="AB61">
            <v>0</v>
          </cell>
          <cell r="AC61">
            <v>13.333333333333334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4448</v>
          </cell>
          <cell r="D62">
            <v>39491</v>
          </cell>
          <cell r="E62">
            <v>7245</v>
          </cell>
          <cell r="F62">
            <v>3280</v>
          </cell>
          <cell r="G62">
            <v>1</v>
          </cell>
          <cell r="H62">
            <v>180</v>
          </cell>
          <cell r="I62">
            <v>7351</v>
          </cell>
          <cell r="J62">
            <v>-106</v>
          </cell>
          <cell r="K62">
            <v>1500</v>
          </cell>
          <cell r="L62">
            <v>3200</v>
          </cell>
          <cell r="M62">
            <v>180</v>
          </cell>
          <cell r="O62">
            <v>969</v>
          </cell>
          <cell r="P62">
            <v>1400</v>
          </cell>
          <cell r="Q62">
            <v>9.6800825593395246</v>
          </cell>
          <cell r="R62">
            <v>3.3849329205366359</v>
          </cell>
          <cell r="S62">
            <v>854.6</v>
          </cell>
          <cell r="T62">
            <v>911.4</v>
          </cell>
          <cell r="U62">
            <v>902</v>
          </cell>
          <cell r="V62">
            <v>2400</v>
          </cell>
          <cell r="W62">
            <v>70</v>
          </cell>
          <cell r="X62">
            <v>14</v>
          </cell>
          <cell r="Y62">
            <v>12</v>
          </cell>
          <cell r="Z62">
            <v>112</v>
          </cell>
          <cell r="AA62">
            <v>1400</v>
          </cell>
          <cell r="AB62">
            <v>0</v>
          </cell>
          <cell r="AC62">
            <v>116.66666666666667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341</v>
          </cell>
          <cell r="D63">
            <v>1294</v>
          </cell>
          <cell r="E63">
            <v>481</v>
          </cell>
          <cell r="F63">
            <v>764</v>
          </cell>
          <cell r="G63">
            <v>0</v>
          </cell>
          <cell r="H63">
            <v>0</v>
          </cell>
          <cell r="I63">
            <v>498</v>
          </cell>
          <cell r="J63">
            <v>-17</v>
          </cell>
          <cell r="K63">
            <v>0</v>
          </cell>
          <cell r="L63">
            <v>240</v>
          </cell>
          <cell r="M63">
            <v>0</v>
          </cell>
          <cell r="O63">
            <v>96.2</v>
          </cell>
          <cell r="Q63">
            <v>10.436590436590436</v>
          </cell>
          <cell r="R63">
            <v>7.9417879417879416</v>
          </cell>
          <cell r="S63">
            <v>88.6</v>
          </cell>
          <cell r="T63">
            <v>123</v>
          </cell>
          <cell r="U63">
            <v>66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53.3</v>
          </cell>
          <cell r="D64">
            <v>40.5</v>
          </cell>
          <cell r="E64">
            <v>27</v>
          </cell>
          <cell r="F64">
            <v>48.6</v>
          </cell>
          <cell r="G64">
            <v>1</v>
          </cell>
          <cell r="H64" t="e">
            <v>#N/A</v>
          </cell>
          <cell r="I64">
            <v>32.4</v>
          </cell>
          <cell r="J64">
            <v>-5.3999999999999986</v>
          </cell>
          <cell r="K64">
            <v>0</v>
          </cell>
          <cell r="L64">
            <v>0</v>
          </cell>
          <cell r="M64" t="e">
            <v>#N/A</v>
          </cell>
          <cell r="O64">
            <v>5.4</v>
          </cell>
          <cell r="Q64">
            <v>9</v>
          </cell>
          <cell r="R64">
            <v>9</v>
          </cell>
          <cell r="S64">
            <v>3.2399999999999998</v>
          </cell>
          <cell r="T64">
            <v>1.08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55</v>
          </cell>
          <cell r="D65">
            <v>2835</v>
          </cell>
          <cell r="E65">
            <v>945</v>
          </cell>
          <cell r="F65">
            <v>1345</v>
          </cell>
          <cell r="G65">
            <v>1</v>
          </cell>
          <cell r="H65" t="e">
            <v>#N/A</v>
          </cell>
          <cell r="I65">
            <v>1178.5999999999999</v>
          </cell>
          <cell r="J65">
            <v>-233.59999999999991</v>
          </cell>
          <cell r="K65">
            <v>200</v>
          </cell>
          <cell r="L65">
            <v>200</v>
          </cell>
          <cell r="M65" t="e">
            <v>#N/A</v>
          </cell>
          <cell r="O65">
            <v>189</v>
          </cell>
          <cell r="P65">
            <v>200</v>
          </cell>
          <cell r="Q65">
            <v>10.291005291005291</v>
          </cell>
          <cell r="R65">
            <v>7.1164021164021163</v>
          </cell>
          <cell r="S65">
            <v>155.6</v>
          </cell>
          <cell r="T65">
            <v>221</v>
          </cell>
          <cell r="U65">
            <v>160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36</v>
          </cell>
          <cell r="AA65">
            <v>200</v>
          </cell>
          <cell r="AB65" t="str">
            <v>оконч</v>
          </cell>
          <cell r="AC65">
            <v>40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21.08.2025 - 27.08.2025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522.33900000000006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</v>
          </cell>
          <cell r="F8">
            <v>1660.941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32.200000000000003</v>
          </cell>
          <cell r="F9">
            <v>2954.6950000000002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1521</v>
          </cell>
          <cell r="F10">
            <v>4954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657</v>
          </cell>
          <cell r="F11">
            <v>6854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2859</v>
          </cell>
          <cell r="F12">
            <v>7979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609</v>
          </cell>
          <cell r="F16">
            <v>2461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</v>
          </cell>
          <cell r="F17">
            <v>502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151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20.451000000000001</v>
          </cell>
          <cell r="F21">
            <v>687.476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27.501000000000001</v>
          </cell>
          <cell r="F22">
            <v>5856.8029999999999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6.2</v>
          </cell>
          <cell r="F23">
            <v>310.44400000000002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1739.24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614.47500000000002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202.48699999999999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6.2</v>
          </cell>
          <cell r="F27">
            <v>210.94900000000001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8.8000000000000007</v>
          </cell>
          <cell r="F28">
            <v>593.197</v>
          </cell>
        </row>
        <row r="29">
          <cell r="A29" t="str">
            <v xml:space="preserve"> 247  Сардельки Нежные, ВЕС.  ПОКОМ</v>
          </cell>
          <cell r="F29">
            <v>153.637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202.857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18.5</v>
          </cell>
          <cell r="F31">
            <v>2096.0219999999999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116.5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459.15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158.05699999999999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26.5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10.801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9.2010000000000005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1548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1054</v>
          </cell>
          <cell r="F39">
            <v>5311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44</v>
          </cell>
          <cell r="F40">
            <v>6405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540.03499999999997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</v>
          </cell>
          <cell r="F42">
            <v>980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1340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2.1</v>
          </cell>
          <cell r="F44">
            <v>1209.4369999999999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</v>
          </cell>
          <cell r="F45">
            <v>1379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</v>
          </cell>
          <cell r="F46">
            <v>3024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181.74100000000001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6.5</v>
          </cell>
          <cell r="F48">
            <v>695.72900000000004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15</v>
          </cell>
          <cell r="F49">
            <v>1516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15</v>
          </cell>
          <cell r="F50">
            <v>2342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</v>
          </cell>
          <cell r="F51">
            <v>1764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1.4</v>
          </cell>
          <cell r="F52">
            <v>339.923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</v>
          </cell>
          <cell r="F53">
            <v>1295.7349999999999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31.2</v>
          </cell>
        </row>
        <row r="55">
          <cell r="A55" t="str">
            <v xml:space="preserve"> 318  Сосиски Датские ТМ Зареченские, ВЕС  ПОКОМ</v>
          </cell>
          <cell r="D55">
            <v>7.3</v>
          </cell>
          <cell r="F55">
            <v>5175.9170000000004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3043</v>
          </cell>
          <cell r="F56">
            <v>6069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51</v>
          </cell>
          <cell r="F57">
            <v>4244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</v>
          </cell>
          <cell r="F58">
            <v>1150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  <cell r="F59">
            <v>478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</v>
          </cell>
          <cell r="F60">
            <v>437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</v>
          </cell>
          <cell r="F61">
            <v>1036.8589999999999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</v>
          </cell>
          <cell r="F62">
            <v>668</v>
          </cell>
        </row>
        <row r="63">
          <cell r="A63" t="str">
            <v xml:space="preserve"> 335  Колбаса Сливушка ТМ Вязанка. ВЕС.  ПОКОМ </v>
          </cell>
          <cell r="F63">
            <v>425.14400000000001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1327</v>
          </cell>
          <cell r="F64">
            <v>5254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26</v>
          </cell>
          <cell r="F65">
            <v>3394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7.4</v>
          </cell>
          <cell r="F66">
            <v>601.28399999999999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6.6</v>
          </cell>
          <cell r="F67">
            <v>263.96199999999999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0.8</v>
          </cell>
          <cell r="F68">
            <v>766.74800000000005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358.57799999999997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</v>
          </cell>
          <cell r="F70">
            <v>174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</v>
          </cell>
          <cell r="F71">
            <v>348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</v>
          </cell>
          <cell r="F72">
            <v>569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196.571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869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6</v>
          </cell>
          <cell r="F75">
            <v>998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4</v>
          </cell>
          <cell r="F76">
            <v>932</v>
          </cell>
        </row>
        <row r="77">
          <cell r="A77" t="str">
            <v xml:space="preserve"> 388  Сосиски Восточные Халяль ТМ Вязанка 0,33 кг АК. ПОКОМ</v>
          </cell>
          <cell r="F77">
            <v>1001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790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285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2833</v>
          </cell>
          <cell r="F80">
            <v>7832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42</v>
          </cell>
          <cell r="F81">
            <v>9953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</v>
          </cell>
          <cell r="F82">
            <v>631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643.851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</v>
          </cell>
          <cell r="F84">
            <v>415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82.01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1114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402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11.05</v>
          </cell>
          <cell r="F88">
            <v>440.721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15.000999999999999</v>
          </cell>
          <cell r="F89">
            <v>4751.335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72.5</v>
          </cell>
          <cell r="F90">
            <v>5549.32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77.5</v>
          </cell>
          <cell r="F91">
            <v>9207.6810000000005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220.52500000000001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101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17.600000000000001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814</v>
          </cell>
          <cell r="F95">
            <v>2178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6</v>
          </cell>
          <cell r="F96">
            <v>850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464</v>
          </cell>
          <cell r="F97">
            <v>1720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</v>
          </cell>
          <cell r="F98">
            <v>879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558</v>
          </cell>
          <cell r="F99">
            <v>558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F100">
            <v>2.6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8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  <cell r="F102">
            <v>641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7</v>
          </cell>
          <cell r="F103">
            <v>592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1</v>
          </cell>
          <cell r="F104">
            <v>414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5</v>
          </cell>
          <cell r="F105">
            <v>1068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5</v>
          </cell>
          <cell r="F106">
            <v>1169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4</v>
          </cell>
          <cell r="F107">
            <v>953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F108">
            <v>105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4</v>
          </cell>
          <cell r="F109">
            <v>505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3.5</v>
          </cell>
          <cell r="F110">
            <v>3.5</v>
          </cell>
        </row>
        <row r="111">
          <cell r="A111" t="str">
            <v>0447 Сыр Голландский 45% Нарезка 125г ТМ Папа может ОСТАНКИНО</v>
          </cell>
          <cell r="D111">
            <v>88</v>
          </cell>
          <cell r="F111">
            <v>88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123</v>
          </cell>
          <cell r="F112">
            <v>123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16</v>
          </cell>
          <cell r="F113">
            <v>16</v>
          </cell>
        </row>
        <row r="114">
          <cell r="A114" t="str">
            <v>2704 Сливочный со вкусом топл. молока 45% тм Папа Может. брус (2шт)  ОСТАНКИНО</v>
          </cell>
          <cell r="D114">
            <v>2.5</v>
          </cell>
          <cell r="F114">
            <v>2.5</v>
          </cell>
        </row>
        <row r="115">
          <cell r="A115" t="str">
            <v>3215 ВЕТЧ.МЯСНАЯ Папа может п/о 0.4кг 8шт.    ОСТАНКИНО</v>
          </cell>
          <cell r="D115">
            <v>894</v>
          </cell>
          <cell r="F115">
            <v>894</v>
          </cell>
        </row>
        <row r="116">
          <cell r="A116" t="str">
            <v>3684 ПРЕСИЖН с/к в/у 1/250 8шт.   ОСТАНКИНО</v>
          </cell>
          <cell r="D116">
            <v>143</v>
          </cell>
          <cell r="F116">
            <v>143</v>
          </cell>
        </row>
        <row r="117">
          <cell r="A117" t="str">
            <v>4063 МЯСНАЯ Папа может вар п/о_Л   ОСТАНКИНО</v>
          </cell>
          <cell r="D117">
            <v>1499.01</v>
          </cell>
          <cell r="F117">
            <v>1499.01</v>
          </cell>
        </row>
        <row r="118">
          <cell r="A118" t="str">
            <v>4117 ЭКСТРА Папа может с/к в/у_Л   ОСТАНКИНО</v>
          </cell>
          <cell r="D118">
            <v>30.3</v>
          </cell>
          <cell r="F118">
            <v>30.3</v>
          </cell>
        </row>
        <row r="119">
          <cell r="A119" t="str">
            <v>4163 Сыр Боккончини копченый 40% 100 гр.  ОСТАНКИНО</v>
          </cell>
          <cell r="D119">
            <v>223</v>
          </cell>
          <cell r="F119">
            <v>223</v>
          </cell>
        </row>
        <row r="120">
          <cell r="A120" t="str">
            <v>4170 Сыр Скаморца свежий 40% 100 гр.  ОСТАНКИНО</v>
          </cell>
          <cell r="D120">
            <v>232</v>
          </cell>
          <cell r="F120">
            <v>232</v>
          </cell>
        </row>
        <row r="121">
          <cell r="A121" t="str">
            <v>4187 Сыр рассольный жирный Чечил 45% 100 гр  ОСТАНКИНО</v>
          </cell>
          <cell r="D121">
            <v>1</v>
          </cell>
          <cell r="F121">
            <v>1</v>
          </cell>
        </row>
        <row r="122">
          <cell r="A122" t="str">
            <v>4187 Сыр Чечил свежий 45% 100г/6шт ТМ Папа Может  ОСТАНКИНО</v>
          </cell>
          <cell r="D122">
            <v>404</v>
          </cell>
          <cell r="F122">
            <v>404</v>
          </cell>
        </row>
        <row r="123">
          <cell r="A123" t="str">
            <v>4194 Сыр рассольный жирный Чечил копченый 45% 100 гр  ОСТАНКИНО</v>
          </cell>
          <cell r="D123">
            <v>1</v>
          </cell>
          <cell r="F123">
            <v>1</v>
          </cell>
        </row>
        <row r="124">
          <cell r="A124" t="str">
            <v>4194 Сыр Чечил копченый 43% 100г/6шт ТМ Папа Может  ОСТАНКИНО</v>
          </cell>
          <cell r="D124">
            <v>296</v>
          </cell>
          <cell r="F124">
            <v>296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125.2</v>
          </cell>
          <cell r="F125">
            <v>125.2</v>
          </cell>
        </row>
        <row r="126">
          <cell r="A126" t="str">
            <v>4813 ФИЛЕЙНАЯ Папа может вар п/о_Л   ОСТАНКИНО</v>
          </cell>
          <cell r="D126">
            <v>478</v>
          </cell>
          <cell r="F126">
            <v>478</v>
          </cell>
        </row>
        <row r="127">
          <cell r="A127" t="str">
            <v>4819 Сыр "Пармезан" 40% кусок 180 гр  ОСТАНКИНО</v>
          </cell>
          <cell r="D127">
            <v>13</v>
          </cell>
          <cell r="F127">
            <v>13</v>
          </cell>
        </row>
        <row r="128">
          <cell r="A128" t="str">
            <v>4903 Сыр Перлини 40% 100гр (8шт)  ОСТАНКИНО</v>
          </cell>
          <cell r="D128">
            <v>116</v>
          </cell>
          <cell r="F128">
            <v>116</v>
          </cell>
        </row>
        <row r="129">
          <cell r="A129" t="str">
            <v>4910 Сыр Перлини копченый 40% 100гр (8шт)  ОСТАНКИНО</v>
          </cell>
          <cell r="D129">
            <v>79</v>
          </cell>
          <cell r="F129">
            <v>79</v>
          </cell>
        </row>
        <row r="130">
          <cell r="A130" t="str">
            <v>4927 Сыр Перлини со вкусом Васаби 40% 100гр (8шт)  ОСТАНКИНО</v>
          </cell>
          <cell r="D130">
            <v>46</v>
          </cell>
          <cell r="F130">
            <v>46</v>
          </cell>
        </row>
        <row r="131">
          <cell r="A131" t="str">
            <v>4993 САЛЯМИ ИТАЛЬЯНСКАЯ с/к в/у 1/250*8_120c ОСТАНКИНО</v>
          </cell>
          <cell r="D131">
            <v>524</v>
          </cell>
          <cell r="F131">
            <v>524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106.2</v>
          </cell>
          <cell r="F132">
            <v>106.2</v>
          </cell>
        </row>
        <row r="133">
          <cell r="A133" t="str">
            <v>5235 Сыр полутвердый "Голландский" 45%, брус ВЕС  ОСТАНКИНО</v>
          </cell>
          <cell r="D133">
            <v>63.6</v>
          </cell>
          <cell r="F133">
            <v>63.6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6.1</v>
          </cell>
          <cell r="F134">
            <v>6.1</v>
          </cell>
        </row>
        <row r="135">
          <cell r="A135" t="str">
            <v>5246 ДОКТОРСКАЯ ПРЕМИУМ вар б/о мгс_30с ОСТАНКИНО</v>
          </cell>
          <cell r="D135">
            <v>128.4</v>
          </cell>
          <cell r="F135">
            <v>128.4</v>
          </cell>
        </row>
        <row r="136">
          <cell r="A136" t="str">
            <v>5247 РУССКАЯ ПРЕМИУМ вар б/о мгс_30с ОСТАНКИНО</v>
          </cell>
          <cell r="D136">
            <v>48.2</v>
          </cell>
          <cell r="F136">
            <v>48.2</v>
          </cell>
        </row>
        <row r="137">
          <cell r="A137" t="str">
            <v>5483 ЭКСТРА Папа может с/к в/у 1/250 8шт.   ОСТАНКИНО</v>
          </cell>
          <cell r="D137">
            <v>1075</v>
          </cell>
          <cell r="F137">
            <v>1075</v>
          </cell>
        </row>
        <row r="138">
          <cell r="A138" t="str">
            <v>5544 Сервелат Финский в/к в/у_45с НОВАЯ ОСТАНКИНО</v>
          </cell>
          <cell r="D138">
            <v>1203.4000000000001</v>
          </cell>
          <cell r="F138">
            <v>1203.4000000000001</v>
          </cell>
        </row>
        <row r="139">
          <cell r="A139" t="str">
            <v>5679 САЛЯМИ ИТАЛЬЯНСКАЯ с/к в/у 1/150_60с ОСТАНКИНО</v>
          </cell>
          <cell r="D139">
            <v>581</v>
          </cell>
          <cell r="F139">
            <v>581</v>
          </cell>
        </row>
        <row r="140">
          <cell r="A140" t="str">
            <v>5682 САЛЯМИ МЕЛКОЗЕРНЕНАЯ с/к в/у 1/120_60с   ОСТАНКИНО</v>
          </cell>
          <cell r="D140">
            <v>3096</v>
          </cell>
          <cell r="F140">
            <v>3096</v>
          </cell>
        </row>
        <row r="141">
          <cell r="A141" t="str">
            <v>5706 АРОМАТНАЯ Папа может с/к в/у 1/250 8шт.  ОСТАНКИНО</v>
          </cell>
          <cell r="D141">
            <v>888</v>
          </cell>
          <cell r="F141">
            <v>888</v>
          </cell>
        </row>
        <row r="142">
          <cell r="A142" t="str">
            <v>5708 ПОСОЛЬСКАЯ Папа может с/к в/у ОСТАНКИНО</v>
          </cell>
          <cell r="D142">
            <v>59.7</v>
          </cell>
          <cell r="F142">
            <v>59.7</v>
          </cell>
        </row>
        <row r="143">
          <cell r="A143" t="str">
            <v>5851 ЭКСТРА Папа может вар п/о   ОСТАНКИНО</v>
          </cell>
          <cell r="D143">
            <v>254.9</v>
          </cell>
          <cell r="F143">
            <v>254.9</v>
          </cell>
        </row>
        <row r="144">
          <cell r="A144" t="str">
            <v>5931 ОХОТНИЧЬЯ Папа может с/к в/у 1/220 8шт.   ОСТАНКИНО</v>
          </cell>
          <cell r="D144">
            <v>1684</v>
          </cell>
          <cell r="F144">
            <v>1684</v>
          </cell>
        </row>
        <row r="145">
          <cell r="A145" t="str">
            <v>5992 ВРЕМЯ ОКРОШКИ Папа может вар п/о 0.4кг   ОСТАНКИНО</v>
          </cell>
          <cell r="D145">
            <v>1346</v>
          </cell>
          <cell r="F145">
            <v>1346</v>
          </cell>
        </row>
        <row r="146">
          <cell r="A146" t="str">
            <v>6004 РАГУ СВИНОЕ 1кг 8шт.зам_120с ОСТАНКИНО</v>
          </cell>
          <cell r="D146">
            <v>200</v>
          </cell>
          <cell r="F146">
            <v>200</v>
          </cell>
        </row>
        <row r="147">
          <cell r="A147" t="str">
            <v>6221 НЕАПОЛИТАНСКИЙ ДУЭТ с/к с/н мгс 1/90  ОСТАНКИНО</v>
          </cell>
          <cell r="D147">
            <v>1013</v>
          </cell>
          <cell r="F147">
            <v>1013</v>
          </cell>
        </row>
        <row r="148">
          <cell r="A148" t="str">
            <v>6228 МЯСНОЕ АССОРТИ к/з с/н мгс 1/90 10шт.  ОСТАНКИНО</v>
          </cell>
          <cell r="D148">
            <v>650</v>
          </cell>
          <cell r="F148">
            <v>650</v>
          </cell>
        </row>
        <row r="149">
          <cell r="A149" t="str">
            <v>6247 ДОМАШНЯЯ Папа может вар п/о 0,4кг 8шт.  ОСТАНКИНО</v>
          </cell>
          <cell r="D149">
            <v>178</v>
          </cell>
          <cell r="F149">
            <v>178</v>
          </cell>
        </row>
        <row r="150">
          <cell r="A150" t="str">
            <v>6268 ГОВЯЖЬЯ Папа может вар п/о 0,4кг 8 шт.  ОСТАНКИНО</v>
          </cell>
          <cell r="D150">
            <v>1041</v>
          </cell>
          <cell r="F150">
            <v>1041</v>
          </cell>
        </row>
        <row r="151">
          <cell r="A151" t="str">
            <v>6279 КОРЕЙКА ПО-ОСТ.к/в в/с с/н в/у 1/150_45с  ОСТАНКИНО</v>
          </cell>
          <cell r="D151">
            <v>878</v>
          </cell>
          <cell r="F151">
            <v>878</v>
          </cell>
        </row>
        <row r="152">
          <cell r="A152" t="str">
            <v>6303 МЯСНЫЕ Папа может сос п/о мгс 1.5*3  ОСТАНКИНО</v>
          </cell>
          <cell r="D152">
            <v>507.4</v>
          </cell>
          <cell r="F152">
            <v>507.4</v>
          </cell>
        </row>
        <row r="153">
          <cell r="A153" t="str">
            <v>6324 ДОКТОРСКАЯ ГОСТ вар п/о 0.4кг 8шт.  ОСТАНКИНО</v>
          </cell>
          <cell r="D153">
            <v>115</v>
          </cell>
          <cell r="F153">
            <v>115</v>
          </cell>
        </row>
        <row r="154">
          <cell r="A154" t="str">
            <v>6325 ДОКТОРСКАЯ ПРЕМИУМ вар п/о 0.4кг 8шт.  ОСТАНКИНО</v>
          </cell>
          <cell r="D154">
            <v>2089</v>
          </cell>
          <cell r="F154">
            <v>2089</v>
          </cell>
        </row>
        <row r="155">
          <cell r="A155" t="str">
            <v>6333 МЯСНАЯ Папа может вар п/о 0.4кг 8шт.  ОСТАНКИНО</v>
          </cell>
          <cell r="D155">
            <v>4486</v>
          </cell>
          <cell r="F155">
            <v>4486</v>
          </cell>
        </row>
        <row r="156">
          <cell r="A156" t="str">
            <v>6340 ДОМАШНИЙ РЕЦЕПТ Коровино 0.5кг 8шт.  ОСТАНКИНО</v>
          </cell>
          <cell r="D156">
            <v>492</v>
          </cell>
          <cell r="F156">
            <v>492</v>
          </cell>
        </row>
        <row r="157">
          <cell r="A157" t="str">
            <v>6353 ЭКСТРА Папа может вар п/о 0.4кг 8шт.  ОСТАНКИНО</v>
          </cell>
          <cell r="D157">
            <v>1509</v>
          </cell>
          <cell r="F157">
            <v>1509</v>
          </cell>
        </row>
        <row r="158">
          <cell r="A158" t="str">
            <v>6392 ФИЛЕЙНАЯ Папа может вар п/о 0.4кг. ОСТАНКИНО</v>
          </cell>
          <cell r="D158">
            <v>4115</v>
          </cell>
          <cell r="F158">
            <v>4115</v>
          </cell>
        </row>
        <row r="159">
          <cell r="A159" t="str">
            <v>6448 СВИНИНА МАДЕРА с/к с/н в/у 1/100 10шт.   ОСТАНКИНО</v>
          </cell>
          <cell r="D159">
            <v>204</v>
          </cell>
          <cell r="F159">
            <v>204</v>
          </cell>
        </row>
        <row r="160">
          <cell r="A160" t="str">
            <v>6453 ЭКСТРА Папа может с/к с/н в/у 1/100 14шт.   ОСТАНКИНО</v>
          </cell>
          <cell r="D160">
            <v>3153</v>
          </cell>
          <cell r="F160">
            <v>3153</v>
          </cell>
        </row>
        <row r="161">
          <cell r="A161" t="str">
            <v>6454 АРОМАТНАЯ с/к с/н в/у 1/100 10шт.  ОСТАНКИНО</v>
          </cell>
          <cell r="D161">
            <v>2613</v>
          </cell>
          <cell r="F161">
            <v>2613</v>
          </cell>
        </row>
        <row r="162">
          <cell r="A162" t="str">
            <v>6459 СЕРВЕЛАТ ШВЕЙЦАРСК. в/к с/н в/у 1/100*10  ОСТАНКИНО</v>
          </cell>
          <cell r="D162">
            <v>1712</v>
          </cell>
          <cell r="F162">
            <v>1712</v>
          </cell>
        </row>
        <row r="163">
          <cell r="A163" t="str">
            <v>6470 ВЕТЧ.МРАМОРНАЯ в/у_45с  ОСТАНКИНО</v>
          </cell>
          <cell r="D163">
            <v>80</v>
          </cell>
          <cell r="F163">
            <v>80</v>
          </cell>
        </row>
        <row r="164">
          <cell r="A164" t="str">
            <v>6495 ВЕТЧ.МРАМОРНАЯ в/у срез 0.3кг 6шт_45с  ОСТАНКИНО</v>
          </cell>
          <cell r="D164">
            <v>300</v>
          </cell>
          <cell r="F164">
            <v>300</v>
          </cell>
        </row>
        <row r="165">
          <cell r="A165" t="str">
            <v>6527 ШПИКАЧКИ СОЧНЫЕ ПМ сар б/о мгс 1*3 45с ОСТАНКИНО</v>
          </cell>
          <cell r="D165">
            <v>445</v>
          </cell>
          <cell r="F165">
            <v>445</v>
          </cell>
        </row>
        <row r="166">
          <cell r="A166" t="str">
            <v>6528 ШПИКАЧКИ СОЧНЫЕ ПМ сар б/о мгс 0.4кг 45с  ОСТАНКИНО</v>
          </cell>
          <cell r="D166">
            <v>85</v>
          </cell>
          <cell r="F166">
            <v>85</v>
          </cell>
        </row>
        <row r="167">
          <cell r="A167" t="str">
            <v>6586 МРАМОРНАЯ И БАЛЫКОВАЯ в/к с/н мгс 1/90 ОСТАНКИНО</v>
          </cell>
          <cell r="D167">
            <v>28</v>
          </cell>
          <cell r="F167">
            <v>28</v>
          </cell>
        </row>
        <row r="168">
          <cell r="A168" t="str">
            <v>6609 С ГОВЯДИНОЙ ПМ сар б/о мгс 0.4кг_45с ОСТАНКИНО</v>
          </cell>
          <cell r="D168">
            <v>111</v>
          </cell>
          <cell r="F168">
            <v>111</v>
          </cell>
        </row>
        <row r="169">
          <cell r="A169" t="str">
            <v>6616 МОЛОЧНЫЕ КЛАССИЧЕСКИЕ сос п/о в/у 0.3кг  ОСТАНКИНО</v>
          </cell>
          <cell r="D169">
            <v>2946</v>
          </cell>
          <cell r="F169">
            <v>2946</v>
          </cell>
        </row>
        <row r="170">
          <cell r="A170" t="str">
            <v>6697 СЕРВЕЛАТ ФИНСКИЙ ПМ в/к в/у 0,35кг 8шт.  ОСТАНКИНО</v>
          </cell>
          <cell r="D170">
            <v>6007</v>
          </cell>
          <cell r="F170">
            <v>6007</v>
          </cell>
        </row>
        <row r="171">
          <cell r="A171" t="str">
            <v>6713 СОЧНЫЙ ГРИЛЬ ПМ сос п/о мгс 0.41кг 8шт.  ОСТАНКИНО</v>
          </cell>
          <cell r="D171">
            <v>2317</v>
          </cell>
          <cell r="F171">
            <v>2317</v>
          </cell>
        </row>
        <row r="172">
          <cell r="A172" t="str">
            <v>6724 МОЛОЧНЫЕ ПМ сос п/о мгс 0.41кг 10шт.  ОСТАНКИНО</v>
          </cell>
          <cell r="D172">
            <v>1166</v>
          </cell>
          <cell r="F172">
            <v>1166</v>
          </cell>
        </row>
        <row r="173">
          <cell r="A173" t="str">
            <v>6765 РУБЛЕНЫЕ сос ц/о мгс 0.36кг 6шт.  ОСТАНКИНО</v>
          </cell>
          <cell r="D173">
            <v>599</v>
          </cell>
          <cell r="F173">
            <v>599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225</v>
          </cell>
          <cell r="F175">
            <v>225</v>
          </cell>
        </row>
        <row r="176">
          <cell r="A176" t="str">
            <v>6787 СЕРВЕЛАТ КРЕМЛЕВСКИЙ в/к в/у 0,33кг 8шт.  ОСТАНКИНО</v>
          </cell>
          <cell r="D176">
            <v>266</v>
          </cell>
          <cell r="F176">
            <v>266</v>
          </cell>
        </row>
        <row r="177">
          <cell r="A177" t="str">
            <v>6793 БАЛЫКОВАЯ в/к в/у 0,33кг 8шт.  ОСТАНКИНО</v>
          </cell>
          <cell r="D177">
            <v>595</v>
          </cell>
          <cell r="F177">
            <v>595</v>
          </cell>
        </row>
        <row r="178">
          <cell r="A178" t="str">
            <v>6829 МОЛОЧНЫЕ КЛАССИЧЕСКИЕ сос п/о мгс 2*4_С  ОСТАНКИНО</v>
          </cell>
          <cell r="D178">
            <v>1022.2</v>
          </cell>
          <cell r="F178">
            <v>1022.2</v>
          </cell>
        </row>
        <row r="179">
          <cell r="A179" t="str">
            <v>6837 ФИЛЕЙНЫЕ Папа Может сос ц/о мгс 0.4кг  ОСТАНКИНО</v>
          </cell>
          <cell r="D179">
            <v>1440</v>
          </cell>
          <cell r="F179">
            <v>1440</v>
          </cell>
        </row>
        <row r="180">
          <cell r="A180" t="str">
            <v>6842 ДЫМОВИЦА ИЗ ОКОРОКА к/в мл/к в/у 0,3кг  ОСТАНКИНО</v>
          </cell>
          <cell r="D180">
            <v>298</v>
          </cell>
          <cell r="F180">
            <v>298</v>
          </cell>
        </row>
        <row r="181">
          <cell r="A181" t="str">
            <v>6861 ДОМАШНИЙ РЕЦЕПТ Коровино вар п/о  ОСТАНКИНО</v>
          </cell>
          <cell r="D181">
            <v>500</v>
          </cell>
          <cell r="F181">
            <v>500</v>
          </cell>
        </row>
        <row r="182">
          <cell r="A182" t="str">
            <v>6866 ВЕТЧ.НЕЖНАЯ Коровино п/о_Маяк  ОСТАНКИНО</v>
          </cell>
          <cell r="D182">
            <v>270.7</v>
          </cell>
          <cell r="F182">
            <v>270.7</v>
          </cell>
        </row>
        <row r="183">
          <cell r="A183" t="str">
            <v>7001 КЛАССИЧЕСКИЕ Папа может сар б/о мгс 1*3  ОСТАНКИНО</v>
          </cell>
          <cell r="D183">
            <v>293.7</v>
          </cell>
          <cell r="F183">
            <v>293.7</v>
          </cell>
        </row>
        <row r="184">
          <cell r="A184" t="str">
            <v>7038 С ГОВЯДИНОЙ ПМ сос п/о мгс 1.5*4  ОСТАНКИНО</v>
          </cell>
          <cell r="D184">
            <v>1.5</v>
          </cell>
          <cell r="F184">
            <v>1.5</v>
          </cell>
        </row>
        <row r="185">
          <cell r="A185" t="str">
            <v>7040 С ИНДЕЙКОЙ ПМ сос ц/о в/у 1/270 8шт.  ОСТАНКИНО</v>
          </cell>
          <cell r="D185">
            <v>175</v>
          </cell>
          <cell r="F185">
            <v>175</v>
          </cell>
        </row>
        <row r="186">
          <cell r="A186" t="str">
            <v>7059 ШПИКАЧКИ СОЧНЫЕ С БЕК. п/о мгс 0.3кг_60с  ОСТАНКИНО</v>
          </cell>
          <cell r="D186">
            <v>522</v>
          </cell>
          <cell r="F186">
            <v>522</v>
          </cell>
        </row>
        <row r="187">
          <cell r="A187" t="str">
            <v>7064 СОЧНЫЕ ПМ сос п/о в/у 1/350 8 шт_50с ОСТАНКИНО</v>
          </cell>
          <cell r="D187">
            <v>9</v>
          </cell>
          <cell r="F187">
            <v>9</v>
          </cell>
        </row>
        <row r="188">
          <cell r="A188" t="str">
            <v>7066 СОЧНЫЕ ПМ сос п/о мгс 0.41кг 10шт_50с  ОСТАНКИНО</v>
          </cell>
          <cell r="D188">
            <v>7945</v>
          </cell>
          <cell r="F188">
            <v>7945</v>
          </cell>
        </row>
        <row r="189">
          <cell r="A189" t="str">
            <v>7070 СОЧНЫЕ ПМ сос п/о мгс 1.5*4_А_50с  ОСТАНКИНО</v>
          </cell>
          <cell r="D189">
            <v>5031.8540000000003</v>
          </cell>
          <cell r="F189">
            <v>5031.8540000000003</v>
          </cell>
        </row>
        <row r="190">
          <cell r="A190" t="str">
            <v>7073 МОЛОЧ.ПРЕМИУМ ПМ сос п/о в/у 1/350_50с  ОСТАНКИНО</v>
          </cell>
          <cell r="D190">
            <v>2473</v>
          </cell>
          <cell r="F190">
            <v>2473</v>
          </cell>
        </row>
        <row r="191">
          <cell r="A191" t="str">
            <v>7074 МОЛОЧ.ПРЕМИУМ ПМ сос п/о мгс 0.6кг_50с  ОСТАНКИНО</v>
          </cell>
          <cell r="D191">
            <v>78</v>
          </cell>
          <cell r="F191">
            <v>78</v>
          </cell>
        </row>
        <row r="192">
          <cell r="A192" t="str">
            <v>7075 МОЛОЧ.ПРЕМИУМ ПМ сос п/о мгс 1.5*4_О_50с  ОСТАНКИНО</v>
          </cell>
          <cell r="D192">
            <v>144.6</v>
          </cell>
          <cell r="F192">
            <v>144.6</v>
          </cell>
        </row>
        <row r="193">
          <cell r="A193" t="str">
            <v>7077 МЯСНЫЕ С ГОВЯД.ПМ сос п/о мгс 0.4кг_50с  ОСТАНКИНО</v>
          </cell>
          <cell r="D193">
            <v>2703</v>
          </cell>
          <cell r="F193">
            <v>2703</v>
          </cell>
        </row>
        <row r="194">
          <cell r="A194" t="str">
            <v>7080 СЛИВОЧНЫЕ ПМ сос п/о мгс 0.41кг 10шт. 50с  ОСТАНКИНО</v>
          </cell>
          <cell r="D194">
            <v>4621</v>
          </cell>
          <cell r="F194">
            <v>4621</v>
          </cell>
        </row>
        <row r="195">
          <cell r="A195" t="str">
            <v>7082 СЛИВОЧНЫЕ ПМ сос п/о мгс 1.5*4_50с  ОСТАНКИНО</v>
          </cell>
          <cell r="D195">
            <v>184.1</v>
          </cell>
          <cell r="F195">
            <v>184.1</v>
          </cell>
        </row>
        <row r="196">
          <cell r="A196" t="str">
            <v>7087 ШПИК С ЧЕСНОК.И ПЕРЦЕМ к/в в/у 0.3кг_50с  ОСТАНКИНО</v>
          </cell>
          <cell r="D196">
            <v>385</v>
          </cell>
          <cell r="F196">
            <v>385</v>
          </cell>
        </row>
        <row r="197">
          <cell r="A197" t="str">
            <v>7090 СВИНИНА ПО-ДОМ. к/в мл/к в/у 0.3кг_50с  ОСТАНКИНО</v>
          </cell>
          <cell r="D197">
            <v>816</v>
          </cell>
          <cell r="F197">
            <v>816</v>
          </cell>
        </row>
        <row r="198">
          <cell r="A198" t="str">
            <v>7092 БЕКОН Папа может с/к с/н в/у 1/140_50с  ОСТАНКИНО</v>
          </cell>
          <cell r="D198">
            <v>1242</v>
          </cell>
          <cell r="F198">
            <v>1242</v>
          </cell>
        </row>
        <row r="199">
          <cell r="A199" t="str">
            <v>7106 ТОСКАНО с/к с/н мгс 1/90 12шт.  ОСТАНКИНО</v>
          </cell>
          <cell r="D199">
            <v>32</v>
          </cell>
          <cell r="F199">
            <v>32</v>
          </cell>
        </row>
        <row r="200">
          <cell r="A200" t="str">
            <v>7107 САН-РЕМО с/в с/н мгс 1/90 12шт.  ОСТАНКИНО</v>
          </cell>
          <cell r="D200">
            <v>70</v>
          </cell>
          <cell r="F200">
            <v>70</v>
          </cell>
        </row>
        <row r="201">
          <cell r="A201" t="str">
            <v>7147 САЛЬЧИЧОН Останкино с/к в/у 1/220 8шт.  ОСТАНКИНО</v>
          </cell>
          <cell r="D201">
            <v>75</v>
          </cell>
          <cell r="F201">
            <v>75</v>
          </cell>
        </row>
        <row r="202">
          <cell r="A202" t="str">
            <v>7149 БАЛЫКОВАЯ Коровино п/к в/у 0.84кг_50с  ОСТАНКИНО</v>
          </cell>
          <cell r="D202">
            <v>39</v>
          </cell>
          <cell r="F202">
            <v>39</v>
          </cell>
        </row>
        <row r="203">
          <cell r="A203" t="str">
            <v>7150 САЛЬЧИЧОН Папа может с/к в/у ОСТАНКИНО</v>
          </cell>
          <cell r="D203">
            <v>1</v>
          </cell>
          <cell r="F203">
            <v>1</v>
          </cell>
        </row>
        <row r="204">
          <cell r="A204" t="str">
            <v>7154 СЕРВЕЛАТ ЗЕРНИСТЫЙ ПМ в/к в/у 0.35кг_50с  ОСТАНКИНО</v>
          </cell>
          <cell r="D204">
            <v>3382</v>
          </cell>
          <cell r="F204">
            <v>3382</v>
          </cell>
        </row>
        <row r="205">
          <cell r="A205" t="str">
            <v>7166 СЕРВЕЛТ ОХОТНИЧИЙ ПМ в/к в/у_50с  ОСТАНКИНО</v>
          </cell>
          <cell r="D205">
            <v>486.8</v>
          </cell>
          <cell r="F205">
            <v>486.8</v>
          </cell>
        </row>
        <row r="206">
          <cell r="A206" t="str">
            <v>7169 СЕРВЕЛАТ ОХОТНИЧИЙ ПМ в/к в/у 0.35кг_50с  ОСТАНКИНО</v>
          </cell>
          <cell r="D206">
            <v>4530</v>
          </cell>
          <cell r="F206">
            <v>4530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7227 САЛЯМИ ФИНСКАЯ Папа может с/к в/у 1/180  ОСТАНКИНО</v>
          </cell>
          <cell r="D208">
            <v>13</v>
          </cell>
          <cell r="F208">
            <v>13</v>
          </cell>
        </row>
        <row r="209">
          <cell r="A209" t="str">
            <v>7231 КЛАССИЧЕСКАЯ ПМ вар п/о 0,3кг 8шт_209к ОСТАНКИНО</v>
          </cell>
          <cell r="D209">
            <v>1667</v>
          </cell>
          <cell r="F209">
            <v>1667</v>
          </cell>
        </row>
        <row r="210">
          <cell r="A210" t="str">
            <v>7232 БОЯNСКАЯ ПМ п/к в/у 0,28кг 8шт_209к ОСТАНКИНО</v>
          </cell>
          <cell r="D210">
            <v>2044</v>
          </cell>
          <cell r="F210">
            <v>2044</v>
          </cell>
        </row>
        <row r="211">
          <cell r="A211" t="str">
            <v>7235 ВЕТЧ.КЛАССИЧЕСКАЯ ПМ п/о 0,35кг 8шт_209к ОСТАНКИНО</v>
          </cell>
          <cell r="D211">
            <v>41</v>
          </cell>
          <cell r="F211">
            <v>41</v>
          </cell>
        </row>
        <row r="212">
          <cell r="A212" t="str">
            <v>7236 СЕРВЕЛАТ КАРЕЛЬСКИЙ в/к в/у 0,28кг_209к ОСТАНКИНО</v>
          </cell>
          <cell r="D212">
            <v>4349</v>
          </cell>
          <cell r="F212">
            <v>4349</v>
          </cell>
        </row>
        <row r="213">
          <cell r="A213" t="str">
            <v>7241 САЛЯМИ Папа может п/к в/у 0,28кг_209к ОСТАНКИНО</v>
          </cell>
          <cell r="D213">
            <v>1308</v>
          </cell>
          <cell r="F213">
            <v>1308</v>
          </cell>
        </row>
        <row r="214">
          <cell r="A214" t="str">
            <v>7245 ВЕТЧ.ФИЛЕЙНАЯ ПМ п/о 0,4кг 8шт ОСТАНКИНО</v>
          </cell>
          <cell r="D214">
            <v>114</v>
          </cell>
          <cell r="F214">
            <v>114</v>
          </cell>
        </row>
        <row r="215">
          <cell r="A215" t="str">
            <v>7252 СЕРВЕЛАТ ФИНСКИЙ ПМ в/к с/н мгс 1/100*12  ОСТАНКИНО</v>
          </cell>
          <cell r="D215">
            <v>976</v>
          </cell>
          <cell r="F215">
            <v>976</v>
          </cell>
        </row>
        <row r="216">
          <cell r="A216" t="str">
            <v>7271 МЯСНЫЕ С ГОВЯДИНОЙ ПМ сос п/о мгс 1.5*4 ВЕС  ОСТАНКИНО</v>
          </cell>
          <cell r="D216">
            <v>116.9</v>
          </cell>
          <cell r="F216">
            <v>116.9</v>
          </cell>
        </row>
        <row r="217">
          <cell r="A217" t="str">
            <v>7284 ДЛЯ ДЕТЕЙ сос п/о мгс 0,33кг 6шт  ОСТАНКИНО</v>
          </cell>
          <cell r="D217">
            <v>273</v>
          </cell>
          <cell r="F217">
            <v>273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251</v>
          </cell>
          <cell r="F218">
            <v>251</v>
          </cell>
        </row>
        <row r="219">
          <cell r="A219" t="str">
            <v>8391 Сыр творожный с зеленью 60% Папа может 140 гр.  ОСТАНКИНО</v>
          </cell>
          <cell r="D219">
            <v>91</v>
          </cell>
          <cell r="F219">
            <v>91</v>
          </cell>
        </row>
        <row r="220">
          <cell r="A220" t="str">
            <v>8398 Сыр ПАПА МОЖЕТ "Тильзитер" 45% 180 г  ОСТАНКИНО</v>
          </cell>
          <cell r="D220">
            <v>320</v>
          </cell>
          <cell r="F220">
            <v>322</v>
          </cell>
        </row>
        <row r="221">
          <cell r="A221" t="str">
            <v>8411 Сыр ПАПА МОЖЕТ "Гауда Голд" 45% 180 г  ОСТАНКИНО</v>
          </cell>
          <cell r="D221">
            <v>409</v>
          </cell>
          <cell r="F221">
            <v>411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957</v>
          </cell>
          <cell r="F222">
            <v>959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49</v>
          </cell>
          <cell r="F223">
            <v>49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43</v>
          </cell>
          <cell r="F224">
            <v>43</v>
          </cell>
        </row>
        <row r="225">
          <cell r="A225" t="str">
            <v>8452 Сыр колбасный копченый Папа Может 400 гр  ОСТАНКИНО</v>
          </cell>
          <cell r="D225">
            <v>14</v>
          </cell>
          <cell r="F225">
            <v>14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991</v>
          </cell>
          <cell r="F226">
            <v>993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16</v>
          </cell>
          <cell r="F227">
            <v>16</v>
          </cell>
        </row>
        <row r="228">
          <cell r="A228" t="str">
            <v>8572 Сыр Папа Может "Гауда Голд", 45% брусок ВЕС ОСТАНКИНО</v>
          </cell>
          <cell r="D228">
            <v>2.5</v>
          </cell>
          <cell r="F228">
            <v>2.5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20</v>
          </cell>
          <cell r="F230">
            <v>20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94</v>
          </cell>
          <cell r="F231">
            <v>94</v>
          </cell>
        </row>
        <row r="232">
          <cell r="A232" t="str">
            <v>8831 Сыр ПАПА МОЖЕТ "Министерский" 180гр, 45 %  ОСТАНКИНО</v>
          </cell>
          <cell r="D232">
            <v>93</v>
          </cell>
          <cell r="F232">
            <v>93</v>
          </cell>
        </row>
        <row r="233">
          <cell r="A233" t="str">
            <v>8855 Сыр ПАПА МОЖЕТ "Папин завтрак" 180гр, 45 %  ОСТАНКИНО</v>
          </cell>
          <cell r="D233">
            <v>104</v>
          </cell>
          <cell r="F233">
            <v>104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282</v>
          </cell>
          <cell r="F234">
            <v>282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395</v>
          </cell>
          <cell r="F235">
            <v>395</v>
          </cell>
        </row>
        <row r="236">
          <cell r="A236" t="str">
            <v>Балыковая с/к 200 гр. срез "Эликатессе" термоформ.пак.  СПК</v>
          </cell>
          <cell r="D236">
            <v>112</v>
          </cell>
          <cell r="F236">
            <v>112</v>
          </cell>
        </row>
        <row r="237">
          <cell r="A237" t="str">
            <v>БОНУС МОЛОЧНЫЕ КЛАССИЧЕСКИЕ сос п/о в/у 0.3кг (6084)  ОСТАНКИНО</v>
          </cell>
          <cell r="D237">
            <v>90</v>
          </cell>
          <cell r="F237">
            <v>90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14</v>
          </cell>
          <cell r="F238">
            <v>14</v>
          </cell>
        </row>
        <row r="239">
          <cell r="A239" t="str">
            <v>БОНУС СОЧНЫЕ Папа может сос п/о мгс 1.5*4 (6954)  ОСТАНКИНО</v>
          </cell>
          <cell r="D239">
            <v>518</v>
          </cell>
          <cell r="F239">
            <v>518</v>
          </cell>
        </row>
        <row r="240">
          <cell r="A240" t="str">
            <v>БОНУС СОЧНЫЕ сос п/о мгс 0.41кг_UZ (6087)  ОСТАНКИНО</v>
          </cell>
          <cell r="D240">
            <v>257</v>
          </cell>
          <cell r="F240">
            <v>257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664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2727</v>
          </cell>
        </row>
        <row r="243">
          <cell r="A243" t="str">
            <v>Бутербродная вареная 0,47 кг шт.  СПК</v>
          </cell>
          <cell r="D243">
            <v>65</v>
          </cell>
          <cell r="F243">
            <v>65</v>
          </cell>
        </row>
        <row r="244">
          <cell r="A244" t="str">
            <v>Вацлавская п/к (черева) 390 гр.шт. термоус.пак  СПК</v>
          </cell>
          <cell r="D244">
            <v>88</v>
          </cell>
          <cell r="F244">
            <v>88</v>
          </cell>
        </row>
        <row r="245">
          <cell r="A245" t="str">
            <v>Ветчина Альтаирская Столовая (для ХОРЕКА)  СПК</v>
          </cell>
          <cell r="D245">
            <v>5.22</v>
          </cell>
          <cell r="F245">
            <v>7.7089999999999996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2</v>
          </cell>
          <cell r="F246">
            <v>382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3</v>
          </cell>
          <cell r="F247">
            <v>541</v>
          </cell>
        </row>
        <row r="248">
          <cell r="A248" t="str">
            <v>Готовые чебупели с ветчиной и сыром Горячая штучка 0,3кг зам  ПОКОМ</v>
          </cell>
          <cell r="F248">
            <v>1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854</v>
          </cell>
          <cell r="F249">
            <v>2844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1217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6</v>
          </cell>
          <cell r="F251">
            <v>590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51</v>
          </cell>
          <cell r="F252">
            <v>51</v>
          </cell>
        </row>
        <row r="253">
          <cell r="A253" t="str">
            <v>Гуцульская с/к "КолбасГрад" 160 гр.шт. термоус. пак  СПК</v>
          </cell>
          <cell r="D253">
            <v>165</v>
          </cell>
          <cell r="F253">
            <v>165</v>
          </cell>
        </row>
        <row r="254">
          <cell r="A254" t="str">
            <v>Дельгаро с/в "Эликатессе" 140 гр.шт.  СПК</v>
          </cell>
          <cell r="D254">
            <v>75</v>
          </cell>
          <cell r="F254">
            <v>75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209</v>
          </cell>
          <cell r="F255">
            <v>210</v>
          </cell>
        </row>
        <row r="256">
          <cell r="A256" t="str">
            <v>Докторская вареная в/с 0,47 кг шт.  СПК</v>
          </cell>
          <cell r="D256">
            <v>161</v>
          </cell>
          <cell r="F256">
            <v>161</v>
          </cell>
        </row>
        <row r="257">
          <cell r="A257" t="str">
            <v>Докторская вареная термоус.пак. "Высокий вкус"  СПК</v>
          </cell>
          <cell r="D257">
            <v>141.1</v>
          </cell>
          <cell r="F257">
            <v>145.16300000000001</v>
          </cell>
        </row>
        <row r="258">
          <cell r="A258" t="str">
            <v>Европоддон (невозвратный)</v>
          </cell>
          <cell r="F258">
            <v>150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36</v>
          </cell>
        </row>
        <row r="260">
          <cell r="A260" t="str">
            <v>ЖАР-ладушки с мясом 0,2кг ТМ Стародворье  ПОКОМ</v>
          </cell>
          <cell r="D260">
            <v>3</v>
          </cell>
          <cell r="F260">
            <v>394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19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2153</v>
          </cell>
          <cell r="F262">
            <v>2153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1579</v>
          </cell>
          <cell r="F263">
            <v>1579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209.6</v>
          </cell>
          <cell r="F264">
            <v>209.6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173.6</v>
          </cell>
          <cell r="F265">
            <v>173.6</v>
          </cell>
        </row>
        <row r="266">
          <cell r="A266" t="str">
            <v>Карбонад Юбилейный термоус.пак.  СПК</v>
          </cell>
          <cell r="D266">
            <v>75.5</v>
          </cell>
          <cell r="F266">
            <v>75.5</v>
          </cell>
        </row>
        <row r="267">
          <cell r="A267" t="str">
            <v>Классическая вареная 400 гр.шт.  СПК</v>
          </cell>
          <cell r="D267">
            <v>36</v>
          </cell>
          <cell r="F267">
            <v>36</v>
          </cell>
        </row>
        <row r="268">
          <cell r="A268" t="str">
            <v>Классическая с/к 80 гр.шт.нар. (лоток с ср.защ.атм.)  СПК</v>
          </cell>
          <cell r="D268">
            <v>440</v>
          </cell>
          <cell r="F268">
            <v>440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3</v>
          </cell>
          <cell r="F269">
            <v>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854</v>
          </cell>
          <cell r="F270">
            <v>864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719</v>
          </cell>
          <cell r="F271">
            <v>729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192</v>
          </cell>
          <cell r="F272">
            <v>197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2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883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1923</v>
          </cell>
          <cell r="F275">
            <v>3016</v>
          </cell>
        </row>
        <row r="276">
          <cell r="A276" t="str">
            <v>Ла Фаворте с/в "Эликатессе" 140 гр.шт.  СПК</v>
          </cell>
          <cell r="D276">
            <v>151</v>
          </cell>
          <cell r="F276">
            <v>151</v>
          </cell>
        </row>
        <row r="277">
          <cell r="A277" t="str">
            <v>Ливерная Печеночная 250 гр.шт.  СПК</v>
          </cell>
          <cell r="D277">
            <v>158</v>
          </cell>
          <cell r="F277">
            <v>158</v>
          </cell>
        </row>
        <row r="278">
          <cell r="A278" t="str">
            <v>Любительская вареная термоус.пак. "Высокий вкус"  СПК</v>
          </cell>
          <cell r="D278">
            <v>64.8</v>
          </cell>
          <cell r="F278">
            <v>64.8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</v>
          </cell>
          <cell r="F279">
            <v>7.4</v>
          </cell>
        </row>
        <row r="280">
          <cell r="A280" t="str">
            <v>Мини-сосиски в тесте 3,7кг ВЕС заморож. ТМ Зареченские  ПОКОМ</v>
          </cell>
          <cell r="D280">
            <v>3.7</v>
          </cell>
          <cell r="F280">
            <v>292.70100000000002</v>
          </cell>
        </row>
        <row r="281">
          <cell r="A281" t="str">
            <v>Мини-чебуречки с мясом ВЕС 5,5кг ТМ Зареченские  ПОКОМ</v>
          </cell>
          <cell r="D281">
            <v>5.5</v>
          </cell>
          <cell r="F281">
            <v>77</v>
          </cell>
        </row>
        <row r="282">
          <cell r="A282" t="str">
            <v>Мини-шарики с курочкой и сыром ТМ Зареченские ВЕС  ПОКОМ</v>
          </cell>
          <cell r="D282">
            <v>6</v>
          </cell>
          <cell r="F282">
            <v>245.1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983</v>
          </cell>
          <cell r="F283">
            <v>3978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6</v>
          </cell>
          <cell r="F284">
            <v>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556</v>
          </cell>
          <cell r="F285">
            <v>2693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1214</v>
          </cell>
          <cell r="F286">
            <v>3716</v>
          </cell>
        </row>
        <row r="287">
          <cell r="A287" t="str">
            <v>Наггетсы с куриным филе и сыром ТМ Вязанка 0,25 кг ПОКОМ</v>
          </cell>
          <cell r="D287">
            <v>379</v>
          </cell>
          <cell r="F287">
            <v>2767</v>
          </cell>
        </row>
        <row r="288">
          <cell r="A288" t="str">
            <v>Наггетсы Хрустящие ТМ Зареченские. ВЕС ПОКОМ</v>
          </cell>
          <cell r="D288">
            <v>36</v>
          </cell>
          <cell r="F288">
            <v>2206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7</v>
          </cell>
          <cell r="F289">
            <v>403</v>
          </cell>
        </row>
        <row r="290">
          <cell r="A290" t="str">
            <v>Оригинальная с перцем с/к  СПК</v>
          </cell>
          <cell r="D290">
            <v>172.5</v>
          </cell>
          <cell r="F290">
            <v>173.09399999999999</v>
          </cell>
        </row>
        <row r="291">
          <cell r="A291" t="str">
            <v>Паштет печеночный 140 гр.шт.  СПК</v>
          </cell>
          <cell r="D291">
            <v>78</v>
          </cell>
          <cell r="F291">
            <v>78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7</v>
          </cell>
          <cell r="F292">
            <v>761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375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3</v>
          </cell>
          <cell r="F294">
            <v>3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15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925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11</v>
          </cell>
          <cell r="F298">
            <v>256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603</v>
          </cell>
          <cell r="F299">
            <v>1947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2</v>
          </cell>
          <cell r="F300">
            <v>2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768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8</v>
          </cell>
          <cell r="F302">
            <v>678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10</v>
          </cell>
          <cell r="F303">
            <v>437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3</v>
          </cell>
          <cell r="F305">
            <v>3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4</v>
          </cell>
          <cell r="F306">
            <v>4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35</v>
          </cell>
          <cell r="F308">
            <v>2627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1</v>
          </cell>
          <cell r="F309">
            <v>461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19</v>
          </cell>
          <cell r="F310">
            <v>1497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1518</v>
          </cell>
          <cell r="F311">
            <v>4282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3</v>
          </cell>
          <cell r="F312">
            <v>4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4</v>
          </cell>
        </row>
        <row r="314">
          <cell r="A314" t="str">
            <v>Пельмени Бульмени со сливочным маслом ТМ Горячая штучка. флоу-пак сфера 0,4 кг. ПОКОМ</v>
          </cell>
          <cell r="D314">
            <v>21</v>
          </cell>
          <cell r="F314">
            <v>1904</v>
          </cell>
        </row>
        <row r="315">
          <cell r="A315" t="str">
            <v>Пельмени Бульмени со сливочным маслом ТМ Горячая штучка.флоу-пак сфера 0,7 кг. ПОКОМ</v>
          </cell>
          <cell r="D315">
            <v>1325</v>
          </cell>
          <cell r="F315">
            <v>4691</v>
          </cell>
        </row>
        <row r="316">
          <cell r="A316" t="str">
            <v>Пельмени Бульмени хрустящие с мясом 0,22 кг ТМ Горячая штучка  ПОКОМ</v>
          </cell>
          <cell r="D316">
            <v>2</v>
          </cell>
          <cell r="F316">
            <v>260</v>
          </cell>
        </row>
        <row r="317">
          <cell r="A317" t="str">
            <v>Пельмени Добросельские со свининой и говядиной ТМ Стародворье флоу-пак клас. форма 0,65 кг.  ПОКОМ</v>
          </cell>
          <cell r="F317">
            <v>122</v>
          </cell>
        </row>
        <row r="318">
          <cell r="A318" t="str">
            <v>Пельмени Зареченские сфера 5 кг.  ПОКОМ</v>
          </cell>
          <cell r="F318">
            <v>25</v>
          </cell>
        </row>
        <row r="319">
          <cell r="A319" t="str">
            <v>Пельмени Медвежьи ушки с фермерскими сливками 0,7кг  ПОКОМ</v>
          </cell>
          <cell r="D319">
            <v>3</v>
          </cell>
          <cell r="F319">
            <v>339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3</v>
          </cell>
          <cell r="F320">
            <v>585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12</v>
          </cell>
          <cell r="F321">
            <v>914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F322">
            <v>4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D323">
            <v>1</v>
          </cell>
          <cell r="F323">
            <v>539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345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F325">
            <v>845</v>
          </cell>
        </row>
        <row r="326">
          <cell r="A326" t="str">
            <v>Пельмени Сочные сфера 0,8 кг ТМ Стародворье  ПОКОМ</v>
          </cell>
          <cell r="D326">
            <v>3</v>
          </cell>
          <cell r="F326">
            <v>170</v>
          </cell>
        </row>
        <row r="327">
          <cell r="A327" t="str">
            <v>Пипперони с/к "Эликатессе" 0,10 кг.шт.  СПК</v>
          </cell>
          <cell r="D327">
            <v>10</v>
          </cell>
          <cell r="F327">
            <v>10</v>
          </cell>
        </row>
        <row r="328">
          <cell r="A328" t="str">
            <v>Пирожки с мясом 0,3кг ТМ Зареченские  ПОКОМ</v>
          </cell>
          <cell r="F328">
            <v>2</v>
          </cell>
        </row>
        <row r="329">
          <cell r="A329" t="str">
            <v>Пирожки с мясом 3,7кг ВЕС ТМ Зареченские  ПОКОМ</v>
          </cell>
          <cell r="D329">
            <v>7.4</v>
          </cell>
          <cell r="F329">
            <v>107.22</v>
          </cell>
        </row>
        <row r="330">
          <cell r="A330" t="str">
            <v>Ричеза с/к 230 гр.шт.  СПК</v>
          </cell>
          <cell r="D330">
            <v>187</v>
          </cell>
          <cell r="F330">
            <v>187</v>
          </cell>
        </row>
        <row r="331">
          <cell r="A331" t="str">
            <v>Сальчетти с/к 230 гр.шт.  СПК</v>
          </cell>
          <cell r="D331">
            <v>363</v>
          </cell>
          <cell r="F331">
            <v>363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126</v>
          </cell>
          <cell r="F332">
            <v>126</v>
          </cell>
        </row>
        <row r="333">
          <cell r="A333" t="str">
            <v>Салями с/к 100 гр.шт.нар. (лоток с ср.защ.атм.)  СПК</v>
          </cell>
          <cell r="D333">
            <v>439</v>
          </cell>
          <cell r="F333">
            <v>439</v>
          </cell>
        </row>
        <row r="334">
          <cell r="A334" t="str">
            <v>Салями Трюфель с/в "Эликатессе" 0,16 кг.шт.  СПК</v>
          </cell>
          <cell r="D334">
            <v>199</v>
          </cell>
          <cell r="F334">
            <v>199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68.599999999999994</v>
          </cell>
          <cell r="F335">
            <v>68.599999999999994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2</v>
          </cell>
          <cell r="F336">
            <v>2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25</v>
          </cell>
          <cell r="F337">
            <v>25</v>
          </cell>
        </row>
        <row r="338">
          <cell r="A338" t="str">
            <v>Сардельки Необыкновенные (черева) 400 гр.шт. (лоток с ср.защ.атм.)  СПК</v>
          </cell>
          <cell r="D338">
            <v>23</v>
          </cell>
          <cell r="F338">
            <v>23</v>
          </cell>
        </row>
        <row r="339">
          <cell r="A339" t="str">
            <v>Семейная с чесночком вареная (СПК+СКМ)  СПК</v>
          </cell>
          <cell r="D339">
            <v>82</v>
          </cell>
          <cell r="F339">
            <v>82</v>
          </cell>
        </row>
        <row r="340">
          <cell r="A340" t="str">
            <v>Семейная с чесночком Экстра вареная  СПК</v>
          </cell>
          <cell r="D340">
            <v>6</v>
          </cell>
          <cell r="F340">
            <v>6</v>
          </cell>
        </row>
        <row r="341">
          <cell r="A341" t="str">
            <v>Сервелат Европейский в/к, в/с 0,38 кг.шт.термофор.пак  СПК</v>
          </cell>
          <cell r="D341">
            <v>129</v>
          </cell>
          <cell r="F341">
            <v>129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87</v>
          </cell>
          <cell r="F342">
            <v>87</v>
          </cell>
        </row>
        <row r="343">
          <cell r="A343" t="str">
            <v>Сервелат Финский в/к 0,38 кг.шт. термофор.пак.  СПК</v>
          </cell>
          <cell r="D343">
            <v>69</v>
          </cell>
          <cell r="F343">
            <v>69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250</v>
          </cell>
          <cell r="F344">
            <v>250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Сервелат Фирменный в/к 250 гр.шт. термоформ.пак.  СПК</v>
          </cell>
          <cell r="D346">
            <v>68</v>
          </cell>
          <cell r="F346">
            <v>68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281</v>
          </cell>
          <cell r="F347">
            <v>281</v>
          </cell>
        </row>
        <row r="348">
          <cell r="A348" t="str">
            <v>Сибирская особая с/к 0,235 кг шт.  СПК</v>
          </cell>
          <cell r="D348">
            <v>272</v>
          </cell>
          <cell r="F348">
            <v>272</v>
          </cell>
        </row>
        <row r="349">
          <cell r="A349" t="str">
            <v>Сосиски "Баварские"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Классические (в ср.защ.атм.) СПК</v>
          </cell>
          <cell r="D351">
            <v>2</v>
          </cell>
          <cell r="F351">
            <v>2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11</v>
          </cell>
          <cell r="F353">
            <v>11</v>
          </cell>
        </row>
        <row r="354">
          <cell r="A354" t="str">
            <v>Сочный мегачебурек ТМ Зареченские ВЕС ПОКОМ</v>
          </cell>
          <cell r="F354">
            <v>234.5</v>
          </cell>
        </row>
        <row r="355">
          <cell r="A355" t="str">
            <v>Торо Неро с/в "Эликатессе" 140 гр.шт.  СПК</v>
          </cell>
          <cell r="D355">
            <v>60</v>
          </cell>
          <cell r="F355">
            <v>60</v>
          </cell>
        </row>
        <row r="356">
          <cell r="A356" t="str">
            <v>Утренняя вареная ВЕС СПК</v>
          </cell>
          <cell r="D356">
            <v>5.8</v>
          </cell>
          <cell r="F356">
            <v>5.8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292</v>
          </cell>
          <cell r="F358">
            <v>292</v>
          </cell>
        </row>
        <row r="359">
          <cell r="A359" t="str">
            <v>Фестивальная пора с/к 235 гр.шт.  СПК</v>
          </cell>
          <cell r="D359">
            <v>599</v>
          </cell>
          <cell r="F359">
            <v>599</v>
          </cell>
        </row>
        <row r="360">
          <cell r="A360" t="str">
            <v>Фестивальная пора с/к термоус.пак  СПК</v>
          </cell>
          <cell r="D360">
            <v>35.1</v>
          </cell>
          <cell r="F360">
            <v>35.1</v>
          </cell>
        </row>
        <row r="361">
          <cell r="A361" t="str">
            <v>Фирменная с/к 200 гр. срез "Эликатессе" термоформ.пак.  СПК</v>
          </cell>
          <cell r="D361">
            <v>149</v>
          </cell>
          <cell r="F361">
            <v>149</v>
          </cell>
        </row>
        <row r="362">
          <cell r="A362" t="str">
            <v>Фуэт с/в "Эликатессе" 160 гр.шт.  СПК</v>
          </cell>
          <cell r="D362">
            <v>204</v>
          </cell>
          <cell r="F362">
            <v>204</v>
          </cell>
        </row>
        <row r="363">
          <cell r="A363" t="str">
            <v>Хот-догстер ТМ Горячая штучка ТС Хот-Догстер флоу-пак 0,09 кг. ПОКОМ</v>
          </cell>
          <cell r="F363">
            <v>384</v>
          </cell>
        </row>
        <row r="364">
          <cell r="A364" t="str">
            <v>Хотстеры с сыром 0,25кг ТМ Горячая штучка  ПОКОМ</v>
          </cell>
          <cell r="D364">
            <v>3</v>
          </cell>
          <cell r="F364">
            <v>915</v>
          </cell>
        </row>
        <row r="365">
          <cell r="A365" t="str">
            <v>Хотстеры ТМ Горячая штучка ТС Хотстеры 0,25 кг зам  ПОКОМ</v>
          </cell>
          <cell r="D365">
            <v>379</v>
          </cell>
          <cell r="F365">
            <v>2805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9</v>
          </cell>
          <cell r="F366">
            <v>1189</v>
          </cell>
        </row>
        <row r="367">
          <cell r="A367" t="str">
            <v>Хрустящие крылышки ТМ Горячая штучка 0,3 кг зам  ПОКОМ</v>
          </cell>
          <cell r="D367">
            <v>5</v>
          </cell>
          <cell r="F367">
            <v>1234</v>
          </cell>
        </row>
        <row r="368">
          <cell r="A368" t="str">
            <v>Чебупели Курочка гриль ТМ Горячая штучка, 0,3 кг зам  ПОКОМ</v>
          </cell>
          <cell r="D368">
            <v>3</v>
          </cell>
          <cell r="F368">
            <v>350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1215</v>
          </cell>
          <cell r="F369">
            <v>3778</v>
          </cell>
        </row>
        <row r="370">
          <cell r="A370" t="str">
            <v>Чебупицца Маргарита 0,2кг ТМ Горячая штучка ТС Foodgital  ПОКОМ</v>
          </cell>
          <cell r="D370">
            <v>3</v>
          </cell>
          <cell r="F370">
            <v>519</v>
          </cell>
        </row>
        <row r="371">
          <cell r="A371" t="str">
            <v>Чебупицца Пепперони ТМ Горячая штучка ТС Чебупицца 0.25кг зам  ПОКОМ</v>
          </cell>
          <cell r="D371">
            <v>1815</v>
          </cell>
          <cell r="F371">
            <v>5751</v>
          </cell>
        </row>
        <row r="372">
          <cell r="A372" t="str">
            <v>Чебупицца со вкусом 4 сыра 0,2кг ТМ Горячая штучка ТС Foodgital  ПОКОМ</v>
          </cell>
          <cell r="D372">
            <v>2</v>
          </cell>
          <cell r="F372">
            <v>368</v>
          </cell>
        </row>
        <row r="373">
          <cell r="A373" t="str">
            <v>Чебуреки сочные ВЕС ТМ Зареченские  ПОКОМ</v>
          </cell>
          <cell r="D373">
            <v>15</v>
          </cell>
          <cell r="F373">
            <v>924.6</v>
          </cell>
        </row>
        <row r="374">
          <cell r="A374" t="str">
            <v>Шпикачки Русские (черева) (в ср.защ.атм.) "Высокий вкус"  СПК</v>
          </cell>
          <cell r="D374">
            <v>40</v>
          </cell>
          <cell r="F374">
            <v>40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33</v>
          </cell>
          <cell r="F375">
            <v>33</v>
          </cell>
        </row>
        <row r="376">
          <cell r="A376" t="str">
            <v>Юбилейная с/к 0,235 кг.шт.  СПК</v>
          </cell>
          <cell r="D376">
            <v>723</v>
          </cell>
          <cell r="F376">
            <v>723</v>
          </cell>
        </row>
        <row r="377">
          <cell r="A377" t="str">
            <v>Итого</v>
          </cell>
          <cell r="D377">
            <v>155900.98800000001</v>
          </cell>
          <cell r="F377">
            <v>364099.02799999999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28.08.2025 - 28.08.2025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49.094999999999999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278.68599999999998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261.15300000000002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537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894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96.385000000000005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804.19100000000003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65.338999999999999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197.47499999999999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112.18600000000001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47.598999999999997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36.429000000000002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113.381</v>
          </cell>
        </row>
        <row r="29">
          <cell r="A29" t="str">
            <v xml:space="preserve"> 247  Сардельки Нежные, ВЕС.  ПОКОМ</v>
          </cell>
          <cell r="D29">
            <v>33.764000000000003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35.115000000000002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265.09399999999999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11.278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26.855</v>
          </cell>
        </row>
        <row r="34">
          <cell r="A34" t="str">
            <v xml:space="preserve"> 263  Шпикачки Стародворские, ВЕС.  ПОКОМ</v>
          </cell>
          <cell r="D34">
            <v>36.792999999999999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4.6079999999999997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249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1108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938</v>
          </cell>
        </row>
        <row r="41">
          <cell r="A41" t="str">
            <v xml:space="preserve"> 283  Сосиски Сочинки, ВЕС, ТМ Стародворье ПОКОМ</v>
          </cell>
          <cell r="D41">
            <v>80.347999999999999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246.131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582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38.033000000000001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101.746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60.591000000000001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187.77199999999999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19.417999999999999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426.09300000000002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567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828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150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86.846999999999994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139</v>
          </cell>
        </row>
        <row r="63">
          <cell r="A63" t="str">
            <v xml:space="preserve"> 335  Колбаса Сливушка ТМ Вязанка. ВЕС.  ПОКОМ </v>
          </cell>
          <cell r="D63">
            <v>113.068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693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107.384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59.234999999999999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117.72499999999999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94.822999999999993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64.319999999999993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239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331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1344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140.18299999999999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10.087999999999999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200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70.575999999999993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646.49400000000003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821.89099999999996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1673.874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64.584000000000003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3.1190000000000002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219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154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79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84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297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301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259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107</v>
          </cell>
        </row>
        <row r="107">
          <cell r="A107" t="str">
            <v>3215 ВЕТЧ.МЯСНАЯ Папа может п/о 0.4кг 8шт.    ОСТАНКИНО</v>
          </cell>
          <cell r="D107">
            <v>172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253.71</v>
          </cell>
        </row>
        <row r="110">
          <cell r="A110" t="str">
            <v>4117 ЭКСТРА Папа может с/к в/у_Л   ОСТАНКИНО</v>
          </cell>
          <cell r="D110">
            <v>2.9740000000000002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33.386000000000003</v>
          </cell>
        </row>
        <row r="112">
          <cell r="A112" t="str">
            <v>4813 ФИЛЕЙНАЯ Папа может вар п/о_Л   ОСТАНКИНО</v>
          </cell>
          <cell r="D112">
            <v>69.861000000000004</v>
          </cell>
        </row>
        <row r="113">
          <cell r="A113" t="str">
            <v>4993 САЛЯМИ ИТАЛЬЯНСКАЯ с/к в/у 1/250*8_120c ОСТАНКИНО</v>
          </cell>
          <cell r="D113">
            <v>127</v>
          </cell>
        </row>
        <row r="114">
          <cell r="A114" t="str">
            <v>5246 ДОКТОРСКАЯ ПРЕМИУМ вар б/о мгс_30с ОСТАНКИНО</v>
          </cell>
          <cell r="D114">
            <v>18.5</v>
          </cell>
        </row>
        <row r="115">
          <cell r="A115" t="str">
            <v>5247 РУССКАЯ ПРЕМИУМ вар б/о мгс_30с ОСТАНКИНО</v>
          </cell>
          <cell r="D115">
            <v>1.4890000000000001</v>
          </cell>
        </row>
        <row r="116">
          <cell r="A116" t="str">
            <v>5483 ЭКСТРА Папа может с/к в/у 1/250 8шт.   ОСТАНКИНО</v>
          </cell>
          <cell r="D116">
            <v>158</v>
          </cell>
        </row>
        <row r="117">
          <cell r="A117" t="str">
            <v>5544 Сервелат Финский в/к в/у_45с НОВАЯ ОСТАНКИНО</v>
          </cell>
          <cell r="D117">
            <v>129.74</v>
          </cell>
        </row>
        <row r="118">
          <cell r="A118" t="str">
            <v>5679 САЛЯМИ ИТАЛЬЯНСКАЯ с/к в/у 1/150_60с ОСТАНКИНО</v>
          </cell>
          <cell r="D118">
            <v>163</v>
          </cell>
        </row>
        <row r="119">
          <cell r="A119" t="str">
            <v>5682 САЛЯМИ МЕЛКОЗЕРНЕНАЯ с/к в/у 1/120_60с   ОСТАНКИНО</v>
          </cell>
          <cell r="D119">
            <v>474</v>
          </cell>
        </row>
        <row r="120">
          <cell r="A120" t="str">
            <v>5706 АРОМАТНАЯ Папа может с/к в/у 1/250 8шт.  ОСТАНКИНО</v>
          </cell>
          <cell r="D120">
            <v>197</v>
          </cell>
        </row>
        <row r="121">
          <cell r="A121" t="str">
            <v>5708 ПОСОЛЬСКАЯ Папа может с/к в/у ОСТАНКИНО</v>
          </cell>
          <cell r="D121">
            <v>6.1319999999999997</v>
          </cell>
        </row>
        <row r="122">
          <cell r="A122" t="str">
            <v>5851 ЭКСТРА Папа может вар п/о   ОСТАНКИНО</v>
          </cell>
          <cell r="D122">
            <v>45.892000000000003</v>
          </cell>
        </row>
        <row r="123">
          <cell r="A123" t="str">
            <v>5931 ОХОТНИЧЬЯ Папа может с/к в/у 1/220 8шт.   ОСТАНКИНО</v>
          </cell>
          <cell r="D123">
            <v>226</v>
          </cell>
        </row>
        <row r="124">
          <cell r="A124" t="str">
            <v>5992 ВРЕМЯ ОКРОШКИ Папа может вар п/о 0.4кг   ОСТАНКИНО</v>
          </cell>
          <cell r="D124">
            <v>79</v>
          </cell>
        </row>
        <row r="125">
          <cell r="A125" t="str">
            <v>6004 РАГУ СВИНОЕ 1кг 8шт.зам_120с ОСТАНКИНО</v>
          </cell>
          <cell r="D125">
            <v>88</v>
          </cell>
        </row>
        <row r="126">
          <cell r="A126" t="str">
            <v>6221 НЕАПОЛИТАНСКИЙ ДУЭТ с/к с/н мгс 1/90  ОСТАНКИНО</v>
          </cell>
          <cell r="D126">
            <v>119</v>
          </cell>
        </row>
        <row r="127">
          <cell r="A127" t="str">
            <v>6228 МЯСНОЕ АССОРТИ к/з с/н мгс 1/90 10шт.  ОСТАНКИНО</v>
          </cell>
          <cell r="D127">
            <v>98</v>
          </cell>
        </row>
        <row r="128">
          <cell r="A128" t="str">
            <v>6247 ДОМАШНЯЯ Папа может вар п/о 0,4кг 8шт.  ОСТАНКИНО</v>
          </cell>
          <cell r="D128">
            <v>17</v>
          </cell>
        </row>
        <row r="129">
          <cell r="A129" t="str">
            <v>6268 ГОВЯЖЬЯ Папа может вар п/о 0,4кг 8 шт.  ОСТАНКИНО</v>
          </cell>
          <cell r="D129">
            <v>229</v>
          </cell>
        </row>
        <row r="130">
          <cell r="A130" t="str">
            <v>6279 КОРЕЙКА ПО-ОСТ.к/в в/с с/н в/у 1/150_45с  ОСТАНКИНО</v>
          </cell>
          <cell r="D130">
            <v>169</v>
          </cell>
        </row>
        <row r="131">
          <cell r="A131" t="str">
            <v>6303 МЯСНЫЕ Папа может сос п/о мгс 1.5*3  ОСТАНКИНО</v>
          </cell>
          <cell r="D131">
            <v>154.959</v>
          </cell>
        </row>
        <row r="132">
          <cell r="A132" t="str">
            <v>6324 ДОКТОРСКАЯ ГОСТ вар п/о 0.4кг 8шт.  ОСТАНКИНО</v>
          </cell>
          <cell r="D132">
            <v>28</v>
          </cell>
        </row>
        <row r="133">
          <cell r="A133" t="str">
            <v>6325 ДОКТОРСКАЯ ПРЕМИУМ вар п/о 0.4кг 8шт.  ОСТАНКИНО</v>
          </cell>
          <cell r="D133">
            <v>435</v>
          </cell>
        </row>
        <row r="134">
          <cell r="A134" t="str">
            <v>6333 МЯСНАЯ Папа может вар п/о 0.4кг 8шт.  ОСТАНКИНО</v>
          </cell>
          <cell r="D134">
            <v>647</v>
          </cell>
        </row>
        <row r="135">
          <cell r="A135" t="str">
            <v>6340 ДОМАШНИЙ РЕЦЕПТ Коровино 0.5кг 8шт.  ОСТАНКИНО</v>
          </cell>
          <cell r="D135">
            <v>63</v>
          </cell>
        </row>
        <row r="136">
          <cell r="A136" t="str">
            <v>6353 ЭКСТРА Папа может вар п/о 0.4кг 8шт.  ОСТАНКИНО</v>
          </cell>
          <cell r="D136">
            <v>347</v>
          </cell>
        </row>
        <row r="137">
          <cell r="A137" t="str">
            <v>6392 ФИЛЕЙНАЯ Папа может вар п/о 0.4кг. ОСТАНКИНО</v>
          </cell>
          <cell r="D137">
            <v>684</v>
          </cell>
        </row>
        <row r="138">
          <cell r="A138" t="str">
            <v>6448 СВИНИНА МАДЕРА с/к с/н в/у 1/100 10шт.   ОСТАНКИНО</v>
          </cell>
          <cell r="D138">
            <v>64</v>
          </cell>
        </row>
        <row r="139">
          <cell r="A139" t="str">
            <v>6453 ЭКСТРА Папа может с/к с/н в/у 1/100 14шт.   ОСТАНКИНО</v>
          </cell>
          <cell r="D139">
            <v>634</v>
          </cell>
        </row>
        <row r="140">
          <cell r="A140" t="str">
            <v>6454 АРОМАТНАЯ с/к с/н в/у 1/100 10шт.  ОСТАНКИНО</v>
          </cell>
          <cell r="D140">
            <v>559</v>
          </cell>
        </row>
        <row r="141">
          <cell r="A141" t="str">
            <v>6459 СЕРВЕЛАТ ШВЕЙЦАРСК. в/к с/н в/у 1/100*10  ОСТАНКИНО</v>
          </cell>
          <cell r="D141">
            <v>237</v>
          </cell>
        </row>
        <row r="142">
          <cell r="A142" t="str">
            <v>6470 ВЕТЧ.МРАМОРНАЯ в/у_45с  ОСТАНКИНО</v>
          </cell>
          <cell r="D142">
            <v>8.4380000000000006</v>
          </cell>
        </row>
        <row r="143">
          <cell r="A143" t="str">
            <v>6495 ВЕТЧ.МРАМОРНАЯ в/у срез 0.3кг 6шт_45с  ОСТАНКИНО</v>
          </cell>
          <cell r="D143">
            <v>78</v>
          </cell>
        </row>
        <row r="144">
          <cell r="A144" t="str">
            <v>6527 ШПИКАЧКИ СОЧНЫЕ ПМ сар б/о мгс 1*3 45с ОСТАНКИНО</v>
          </cell>
          <cell r="D144">
            <v>102.14700000000001</v>
          </cell>
        </row>
        <row r="145">
          <cell r="A145" t="str">
            <v>6528 ШПИКАЧКИ СОЧНЫЕ ПМ сар б/о мгс 0.4кг 45с  ОСТАНКИНО</v>
          </cell>
          <cell r="D145">
            <v>22</v>
          </cell>
        </row>
        <row r="146">
          <cell r="A146" t="str">
            <v>6609 С ГОВЯДИНОЙ ПМ сар б/о мгс 0.4кг_45с ОСТАНКИНО</v>
          </cell>
          <cell r="D146">
            <v>16</v>
          </cell>
        </row>
        <row r="147">
          <cell r="A147" t="str">
            <v>6616 МОЛОЧНЫЕ КЛАССИЧЕСКИЕ сос п/о в/у 0.3кг  ОСТАНКИНО</v>
          </cell>
          <cell r="D147">
            <v>358</v>
          </cell>
        </row>
        <row r="148">
          <cell r="A148" t="str">
            <v>6697 СЕРВЕЛАТ ФИНСКИЙ ПМ в/к в/у 0,35кг 8шт.  ОСТАНКИНО</v>
          </cell>
          <cell r="D148">
            <v>878</v>
          </cell>
        </row>
        <row r="149">
          <cell r="A149" t="str">
            <v>6713 СОЧНЫЙ ГРИЛЬ ПМ сос п/о мгс 0.41кг 8шт.  ОСТАНКИНО</v>
          </cell>
          <cell r="D149">
            <v>365</v>
          </cell>
        </row>
        <row r="150">
          <cell r="A150" t="str">
            <v>6724 МОЛОЧНЫЕ ПМ сос п/о мгс 0.41кг 10шт.  ОСТАНКИНО</v>
          </cell>
          <cell r="D150">
            <v>262</v>
          </cell>
        </row>
        <row r="151">
          <cell r="A151" t="str">
            <v>6765 РУБЛЕНЫЕ сос ц/о мгс 0.36кг 6шт.  ОСТАНКИНО</v>
          </cell>
          <cell r="D151">
            <v>160</v>
          </cell>
        </row>
        <row r="152">
          <cell r="A152" t="str">
            <v>6785 ВЕНСКАЯ САЛЯМИ п/к в/у 0.33кг 8шт.  ОСТАНКИНО</v>
          </cell>
          <cell r="D152">
            <v>41</v>
          </cell>
        </row>
        <row r="153">
          <cell r="A153" t="str">
            <v>6787 СЕРВЕЛАТ КРЕМЛЕВСКИЙ в/к в/у 0,33кг 8шт.  ОСТАНКИНО</v>
          </cell>
          <cell r="D153">
            <v>39</v>
          </cell>
        </row>
        <row r="154">
          <cell r="A154" t="str">
            <v>6793 БАЛЫКОВАЯ в/к в/у 0,33кг 8шт.  ОСТАНКИНО</v>
          </cell>
          <cell r="D154">
            <v>86</v>
          </cell>
        </row>
        <row r="155">
          <cell r="A155" t="str">
            <v>6829 МОЛОЧНЫЕ КЛАССИЧЕСКИЕ сос п/о мгс 2*4_С  ОСТАНКИНО</v>
          </cell>
          <cell r="D155">
            <v>77.11</v>
          </cell>
        </row>
        <row r="156">
          <cell r="A156" t="str">
            <v>6837 ФИЛЕЙНЫЕ Папа Может сос ц/о мгс 0.4кг  ОСТАНКИНО</v>
          </cell>
          <cell r="D156">
            <v>216</v>
          </cell>
        </row>
        <row r="157">
          <cell r="A157" t="str">
            <v>6842 ДЫМОВИЦА ИЗ ОКОРОКА к/в мл/к в/у 0,3кг  ОСТАНКИНО</v>
          </cell>
          <cell r="D157">
            <v>17</v>
          </cell>
        </row>
        <row r="158">
          <cell r="A158" t="str">
            <v>6861 ДОМАШНИЙ РЕЦЕПТ Коровино вар п/о  ОСТАНКИНО</v>
          </cell>
          <cell r="D158">
            <v>30.745000000000001</v>
          </cell>
        </row>
        <row r="159">
          <cell r="A159" t="str">
            <v>6866 ВЕТЧ.НЕЖНАЯ Коровино п/о_Маяк  ОСТАНКИНО</v>
          </cell>
          <cell r="D159">
            <v>25.658000000000001</v>
          </cell>
        </row>
        <row r="160">
          <cell r="A160" t="str">
            <v>7001 КЛАССИЧЕСКИЕ Папа может сар б/о мгс 1*3  ОСТАНКИНО</v>
          </cell>
          <cell r="D160">
            <v>58.667000000000002</v>
          </cell>
        </row>
        <row r="161">
          <cell r="A161" t="str">
            <v>7040 С ИНДЕЙКОЙ ПМ сос ц/о в/у 1/270 8шт.  ОСТАНКИНО</v>
          </cell>
          <cell r="D161">
            <v>54</v>
          </cell>
        </row>
        <row r="162">
          <cell r="A162" t="str">
            <v>7059 ШПИКАЧКИ СОЧНЫЕ С БЕК. п/о мгс 0.3кг_60с  ОСТАНКИНО</v>
          </cell>
          <cell r="D162">
            <v>120</v>
          </cell>
        </row>
        <row r="163">
          <cell r="A163" t="str">
            <v>7066 СОЧНЫЕ ПМ сос п/о мгс 0.41кг 10шт_50с  ОСТАНКИНО</v>
          </cell>
          <cell r="D163">
            <v>977</v>
          </cell>
        </row>
        <row r="164">
          <cell r="A164" t="str">
            <v>7070 СОЧНЫЕ ПМ сос п/о мгс 1.5*4_А_50с  ОСТАНКИНО</v>
          </cell>
          <cell r="D164">
            <v>390.11700000000002</v>
          </cell>
        </row>
        <row r="165">
          <cell r="A165" t="str">
            <v>7073 МОЛОЧ.ПРЕМИУМ ПМ сос п/о в/у 1/350_50с  ОСТАНКИНО</v>
          </cell>
          <cell r="D165">
            <v>354</v>
          </cell>
        </row>
        <row r="166">
          <cell r="A166" t="str">
            <v>7074 МОЛОЧ.ПРЕМИУМ ПМ сос п/о мгс 0.6кг_50с  ОСТАНКИНО</v>
          </cell>
          <cell r="D166">
            <v>18</v>
          </cell>
        </row>
        <row r="167">
          <cell r="A167" t="str">
            <v>7075 МОЛОЧ.ПРЕМИУМ ПМ сос п/о мгс 1.5*4_О_50с  ОСТАНКИНО</v>
          </cell>
          <cell r="D167">
            <v>20.056000000000001</v>
          </cell>
        </row>
        <row r="168">
          <cell r="A168" t="str">
            <v>7077 МЯСНЫЕ С ГОВЯД.ПМ сос п/о мгс 0.4кг_50с  ОСТАНКИНО</v>
          </cell>
          <cell r="D168">
            <v>500</v>
          </cell>
        </row>
        <row r="169">
          <cell r="A169" t="str">
            <v>7080 СЛИВОЧНЫЕ ПМ сос п/о мгс 0.41кг 10шт. 50с  ОСТАНКИНО</v>
          </cell>
          <cell r="D169">
            <v>808</v>
          </cell>
        </row>
        <row r="170">
          <cell r="A170" t="str">
            <v>7082 СЛИВОЧНЫЕ ПМ сос п/о мгс 1.5*4_50с  ОСТАНКИНО</v>
          </cell>
          <cell r="D170">
            <v>59.529000000000003</v>
          </cell>
        </row>
        <row r="171">
          <cell r="A171" t="str">
            <v>7087 ШПИК С ЧЕСНОК.И ПЕРЦЕМ к/в в/у 0.3кг_50с  ОСТАНКИНО</v>
          </cell>
          <cell r="D171">
            <v>47</v>
          </cell>
        </row>
        <row r="172">
          <cell r="A172" t="str">
            <v>7090 СВИНИНА ПО-ДОМ. к/в мл/к в/у 0.3кг_50с  ОСТАНКИНО</v>
          </cell>
          <cell r="D172">
            <v>110</v>
          </cell>
        </row>
        <row r="173">
          <cell r="A173" t="str">
            <v>7092 БЕКОН Папа может с/к с/н в/у 1/140_50с  ОСТАНКИНО</v>
          </cell>
          <cell r="D173">
            <v>214</v>
          </cell>
        </row>
        <row r="174">
          <cell r="A174" t="str">
            <v>7147 САЛЬЧИЧОН Останкино с/к в/у 1/220 8шт.  ОСТАНКИНО</v>
          </cell>
          <cell r="D174">
            <v>21</v>
          </cell>
        </row>
        <row r="175">
          <cell r="A175" t="str">
            <v>7149 БАЛЫКОВАЯ Коровино п/к в/у 0.84кг_50с  ОСТАНКИНО</v>
          </cell>
          <cell r="D175">
            <v>5</v>
          </cell>
        </row>
        <row r="176">
          <cell r="A176" t="str">
            <v>7154 СЕРВЕЛАТ ЗЕРНИСТЫЙ ПМ в/к в/у 0.35кг_50с  ОСТАНКИНО</v>
          </cell>
          <cell r="D176">
            <v>598</v>
          </cell>
        </row>
        <row r="177">
          <cell r="A177" t="str">
            <v>7166 СЕРВЕЛТ ОХОТНИЧИЙ ПМ в/к в/у_50с  ОСТАНКИНО</v>
          </cell>
          <cell r="D177">
            <v>82.578999999999994</v>
          </cell>
        </row>
        <row r="178">
          <cell r="A178" t="str">
            <v>7169 СЕРВЕЛАТ ОХОТНИЧИЙ ПМ в/к в/у 0.35кг_50с  ОСТАНКИНО</v>
          </cell>
          <cell r="D178">
            <v>772</v>
          </cell>
        </row>
        <row r="179">
          <cell r="A179" t="str">
            <v>7187 ГРУДИНКА ПРЕМИУМ к/в мл/к в/у 0,3кг_50с ОСТАНКИНО</v>
          </cell>
          <cell r="D179">
            <v>185</v>
          </cell>
        </row>
        <row r="180">
          <cell r="A180" t="str">
            <v>7227 САЛЯМИ ФИНСКАЯ Папа может с/к в/у 1/180  ОСТАНКИНО</v>
          </cell>
          <cell r="D180">
            <v>20</v>
          </cell>
        </row>
        <row r="181">
          <cell r="A181" t="str">
            <v>7231 КЛАССИЧЕСКАЯ ПМ вар п/о 0,3кг 8шт_209к ОСТАНКИНО</v>
          </cell>
          <cell r="D181">
            <v>186</v>
          </cell>
        </row>
        <row r="182">
          <cell r="A182" t="str">
            <v>7232 БОЯNСКАЯ ПМ п/к в/у 0,28кг 8шт_209к ОСТАНКИНО</v>
          </cell>
          <cell r="D182">
            <v>444</v>
          </cell>
        </row>
        <row r="183">
          <cell r="A183" t="str">
            <v>7235 ВЕТЧ.КЛАССИЧЕСКАЯ ПМ п/о 0,35кг 8шт_209к ОСТАНКИНО</v>
          </cell>
          <cell r="D183">
            <v>10</v>
          </cell>
        </row>
        <row r="184">
          <cell r="A184" t="str">
            <v>7236 СЕРВЕЛАТ КАРЕЛЬСКИЙ в/к в/у 0,28кг_209к ОСТАНКИНО</v>
          </cell>
          <cell r="D184">
            <v>627</v>
          </cell>
        </row>
        <row r="185">
          <cell r="A185" t="str">
            <v>7241 САЛЯМИ Папа может п/к в/у 0,28кг_209к ОСТАНКИНО</v>
          </cell>
          <cell r="D185">
            <v>204</v>
          </cell>
        </row>
        <row r="186">
          <cell r="A186" t="str">
            <v>7245 ВЕТЧ.ФИЛЕЙНАЯ ПМ п/о 0,4кг 8шт ОСТАНКИНО</v>
          </cell>
          <cell r="D186">
            <v>4</v>
          </cell>
        </row>
        <row r="187">
          <cell r="A187" t="str">
            <v>7252 СЕРВЕЛАТ ФИНСКИЙ ПМ в/к с/н мгс 1/100*12  ОСТАНКИНО</v>
          </cell>
          <cell r="D187">
            <v>152</v>
          </cell>
        </row>
        <row r="188">
          <cell r="A188" t="str">
            <v>7271 МЯСНЫЕ С ГОВЯДИНОЙ ПМ сос п/о мгс 1.5*4 ВЕС  ОСТАНКИНО</v>
          </cell>
          <cell r="D188">
            <v>45.792999999999999</v>
          </cell>
        </row>
        <row r="189">
          <cell r="A189" t="str">
            <v>7284 ДЛЯ ДЕТЕЙ сос п/о мгс 0,33кг 6шт  ОСТАНКИНО</v>
          </cell>
          <cell r="D189">
            <v>58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9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МОЛОЧНЫЕ КЛАССИЧЕСКИЕ сос п/о в/у 0.3кг (6084)  ОСТАНКИНО</v>
          </cell>
          <cell r="D192">
            <v>25</v>
          </cell>
        </row>
        <row r="193">
          <cell r="A193" t="str">
            <v>БОНУС МОЛОЧНЫЕ КЛАССИЧЕСКИЕ сос п/о мгс 2*4_С (4980)  ОСТАНКИНО</v>
          </cell>
          <cell r="D193">
            <v>2.145</v>
          </cell>
        </row>
        <row r="194">
          <cell r="A194" t="str">
            <v>БОНУС СОЧНЫЕ Папа может сос п/о мгс 1.5*4 (6954)  ОСТАНКИНО</v>
          </cell>
          <cell r="D194">
            <v>17.047999999999998</v>
          </cell>
        </row>
        <row r="195">
          <cell r="A195" t="str">
            <v>БОНУС СОЧНЫЕ сос п/о мгс 0.41кг_UZ (6087)  ОСТАНКИНО</v>
          </cell>
          <cell r="D195">
            <v>44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139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613</v>
          </cell>
        </row>
        <row r="198">
          <cell r="A198" t="str">
            <v>Бутербродная вареная 0,47 кг шт.  СПК</v>
          </cell>
          <cell r="D198">
            <v>3</v>
          </cell>
        </row>
        <row r="199">
          <cell r="A199" t="str">
            <v>Вацлавская п/к (черева) 390 гр.шт. термоус.пак  СПК</v>
          </cell>
          <cell r="D199">
            <v>1</v>
          </cell>
        </row>
        <row r="200">
          <cell r="A200" t="str">
            <v>Ветчина Альтаирская Столовая (для ХОРЕКА)  СПК</v>
          </cell>
          <cell r="D200">
            <v>2.48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89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132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340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416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</v>
          </cell>
        </row>
        <row r="207">
          <cell r="A207" t="str">
            <v>Гуцульская с/к "КолбасГрад" 160 гр.шт. термоус. пак  СПК</v>
          </cell>
          <cell r="D207">
            <v>16</v>
          </cell>
        </row>
        <row r="208">
          <cell r="A208" t="str">
            <v>Дельгаро с/в "Эликатессе" 140 гр.шт.  СПК</v>
          </cell>
          <cell r="D208">
            <v>5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25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8.1839999999999993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103</v>
          </cell>
        </row>
        <row r="214">
          <cell r="A214" t="str">
            <v>ЖАР-ладушки с яблоком и грушей ТМ Стародворье 0,2 кг. ПОКОМ</v>
          </cell>
          <cell r="D214">
            <v>2</v>
          </cell>
        </row>
        <row r="215">
          <cell r="A215" t="str">
            <v>Карбонад Юбилейный термоус.пак.  СПК</v>
          </cell>
          <cell r="D215">
            <v>2.83</v>
          </cell>
        </row>
        <row r="216">
          <cell r="A216" t="str">
            <v>Классическая вареная 400 гр.шт.  СПК</v>
          </cell>
          <cell r="D216">
            <v>11</v>
          </cell>
        </row>
        <row r="217">
          <cell r="A217" t="str">
            <v>Классическая с/к 80 гр.шт.нар. (лоток с ср.защ.атм.)  СПК</v>
          </cell>
          <cell r="D217">
            <v>24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75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178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160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28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265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29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250 гр.шт.  СПК</v>
          </cell>
          <cell r="D225">
            <v>26</v>
          </cell>
        </row>
        <row r="226">
          <cell r="A226" t="str">
            <v>Любительская вареная термоус.пак. "Высокий вкус"  СПК</v>
          </cell>
          <cell r="D226">
            <v>8.3970000000000002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70.3</v>
          </cell>
        </row>
        <row r="228">
          <cell r="A228" t="str">
            <v>Мини-чебуречки с мясом ВЕС 5,5кг ТМ Зареченские  ПОКОМ</v>
          </cell>
          <cell r="D228">
            <v>16.5</v>
          </cell>
        </row>
        <row r="229">
          <cell r="A229" t="str">
            <v>Мини-шарики с курочкой и сыром ТМ Зареченские ВЕС  ПОКОМ</v>
          </cell>
          <cell r="D229">
            <v>81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392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302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339</v>
          </cell>
        </row>
        <row r="233">
          <cell r="A233" t="str">
            <v>Наггетсы с куриным филе и сыром ТМ Вязанка 0,25 кг ПОКОМ</v>
          </cell>
          <cell r="D233">
            <v>316</v>
          </cell>
        </row>
        <row r="234">
          <cell r="A234" t="str">
            <v>Наггетсы Хрустящие ТМ Зареченские. ВЕС ПОКОМ</v>
          </cell>
          <cell r="D234">
            <v>552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80</v>
          </cell>
        </row>
        <row r="236">
          <cell r="A236" t="str">
            <v>Оригинальная с перцем с/к  СПК</v>
          </cell>
          <cell r="D236">
            <v>46.061999999999998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223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5</v>
          </cell>
        </row>
        <row r="239">
          <cell r="A239" t="str">
            <v>Пельмени Бигбули #МЕГАВКУСИЩЕ с сочной грудинкой ТМ Горячая штучка 0,4 кг. ПОКОМ</v>
          </cell>
          <cell r="D239">
            <v>4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139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156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153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138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81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5.4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640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31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338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460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414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472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41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27</v>
          </cell>
        </row>
        <row r="255">
          <cell r="A255" t="str">
            <v>Пельмени Медвежьи ушки с фермерскими сливками 0,7кг  ПОКОМ</v>
          </cell>
          <cell r="D255">
            <v>20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65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177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122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80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170</v>
          </cell>
        </row>
        <row r="262">
          <cell r="A262" t="str">
            <v>Пельмени Сочные сфера 0,8 кг ТМ Стародворье  ПОКОМ</v>
          </cell>
          <cell r="D262">
            <v>16</v>
          </cell>
        </row>
        <row r="263">
          <cell r="A263" t="str">
            <v>Пирожки с мясом 3,7кг ВЕС ТМ Зареченские  ПОКОМ</v>
          </cell>
          <cell r="D263">
            <v>40</v>
          </cell>
        </row>
        <row r="264">
          <cell r="A264" t="str">
            <v>Ричеза с/к 230 гр.шт.  СПК</v>
          </cell>
          <cell r="D264">
            <v>5</v>
          </cell>
        </row>
        <row r="265">
          <cell r="A265" t="str">
            <v>Сальчетти с/к 230 гр.шт.  СПК</v>
          </cell>
          <cell r="D265">
            <v>49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</v>
          </cell>
        </row>
        <row r="267">
          <cell r="A267" t="str">
            <v>Салями с/к 100 гр.шт.нар. (лоток с ср.защ.атм.)  СПК</v>
          </cell>
          <cell r="D267">
            <v>3</v>
          </cell>
        </row>
        <row r="268">
          <cell r="A268" t="str">
            <v>Салями Трюфель с/в "Эликатессе" 0,16 кг.шт.  СПК</v>
          </cell>
          <cell r="D268">
            <v>6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24.681999999999999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2</v>
          </cell>
        </row>
        <row r="271">
          <cell r="A271" t="str">
            <v>Семейная с чесночком вареная (СПК+СКМ)  СПК</v>
          </cell>
          <cell r="D271">
            <v>47.615000000000002</v>
          </cell>
        </row>
        <row r="272">
          <cell r="A272" t="str">
            <v>Семейная с чесночком Экстра вареная  СПК</v>
          </cell>
          <cell r="D272">
            <v>2.379</v>
          </cell>
        </row>
        <row r="273">
          <cell r="A273" t="str">
            <v>Сервелат Финский в/к 0,38 кг.шт. термофор.пак.  СПК</v>
          </cell>
          <cell r="D273">
            <v>12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11</v>
          </cell>
        </row>
        <row r="275">
          <cell r="A275" t="str">
            <v>Сервелат Фирменный в/к 250 гр.шт. термоформ.пак.  СПК</v>
          </cell>
          <cell r="D275">
            <v>16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24</v>
          </cell>
        </row>
        <row r="277">
          <cell r="A277" t="str">
            <v>Сибирская особая с/к 0,235 кг шт.  СПК</v>
          </cell>
          <cell r="D277">
            <v>30</v>
          </cell>
        </row>
        <row r="278">
          <cell r="A278" t="str">
            <v>Сосиски "Баварские" 0,36 кг.шт. вак.упак.  СПК</v>
          </cell>
          <cell r="D278">
            <v>3</v>
          </cell>
        </row>
        <row r="279">
          <cell r="A279" t="str">
            <v>Сосиски "Молочные" 0,36 кг.шт. вак.упак.  СПК</v>
          </cell>
          <cell r="D279">
            <v>7</v>
          </cell>
        </row>
        <row r="280">
          <cell r="A280" t="str">
            <v>Сосиски Классические (в ср.защ.атм.) СПК</v>
          </cell>
          <cell r="D280">
            <v>1.026</v>
          </cell>
        </row>
        <row r="281">
          <cell r="A281" t="str">
            <v>Сосиски Мусульманские "Просто выгодно" (в ср.защ.атм.)  СПК</v>
          </cell>
          <cell r="D281">
            <v>3.7290000000000001</v>
          </cell>
        </row>
        <row r="282">
          <cell r="A282" t="str">
            <v>Сосиски Хот-дог подкопченные (лоток с ср.защ.атм.)  СПК</v>
          </cell>
          <cell r="D282">
            <v>3.2509999999999999</v>
          </cell>
        </row>
        <row r="283">
          <cell r="A283" t="str">
            <v>Сочный мегачебурек ТМ Зареченские ВЕС ПОКОМ</v>
          </cell>
          <cell r="D283">
            <v>49.28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Утренняя вареная ВЕС СПК</v>
          </cell>
          <cell r="D285">
            <v>4.7539999999999996</v>
          </cell>
        </row>
        <row r="286">
          <cell r="A286" t="str">
            <v>Уши свиные копченые к пиву 0,15кг нар. д/ф шт.  СПК</v>
          </cell>
          <cell r="D286">
            <v>13</v>
          </cell>
        </row>
        <row r="287">
          <cell r="A287" t="str">
            <v>Фестивальная пора с/к 100 гр.шт.нар. (лоток с ср.защ.атм.)  СПК</v>
          </cell>
          <cell r="D287">
            <v>36</v>
          </cell>
        </row>
        <row r="288">
          <cell r="A288" t="str">
            <v>Фестивальная пора с/к 235 гр.шт.  СПК</v>
          </cell>
          <cell r="D288">
            <v>55</v>
          </cell>
        </row>
        <row r="289">
          <cell r="A289" t="str">
            <v>Фирменная с/к 200 гр. срез "Эликатессе" термоформ.пак.  СПК</v>
          </cell>
          <cell r="D289">
            <v>8</v>
          </cell>
        </row>
        <row r="290">
          <cell r="A290" t="str">
            <v>Фуэт с/в "Эликатессе" 160 гр.шт.  СПК</v>
          </cell>
          <cell r="D290">
            <v>6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23</v>
          </cell>
        </row>
        <row r="292">
          <cell r="A292" t="str">
            <v>Хотстеры с сыром 0,25кг ТМ Горячая штучка  ПОКОМ</v>
          </cell>
          <cell r="D292">
            <v>202</v>
          </cell>
        </row>
        <row r="293">
          <cell r="A293" t="str">
            <v>Хотстеры ТМ Горячая штучка ТС Хотстеры 0,25 кг зам  ПОКОМ</v>
          </cell>
          <cell r="D293">
            <v>382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150</v>
          </cell>
        </row>
        <row r="295">
          <cell r="A295" t="str">
            <v>Хрустящие крылышки ТМ Горячая штучка 0,3 кг зам  ПОКОМ</v>
          </cell>
          <cell r="D295">
            <v>147</v>
          </cell>
        </row>
        <row r="296">
          <cell r="A296" t="str">
            <v>Чебупели Курочка гриль ТМ Горячая штучка, 0,3 кг зам  ПОКОМ</v>
          </cell>
          <cell r="D296">
            <v>55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597</v>
          </cell>
        </row>
        <row r="298">
          <cell r="A298" t="str">
            <v>Чебупицца Маргарита 0,2кг ТМ Горячая штучка ТС Foodgital  ПОКОМ</v>
          </cell>
          <cell r="D298">
            <v>96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667</v>
          </cell>
        </row>
        <row r="300">
          <cell r="A300" t="str">
            <v>Чебупицца со вкусом 4 сыра 0,2кг ТМ Горячая штучка ТС Foodgital  ПОКОМ</v>
          </cell>
          <cell r="D300">
            <v>88</v>
          </cell>
        </row>
        <row r="301">
          <cell r="A301" t="str">
            <v>Чебуреки сочные ВЕС ТМ Зареченские  ПОКОМ</v>
          </cell>
          <cell r="D301">
            <v>200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2.7970000000000002</v>
          </cell>
        </row>
        <row r="303">
          <cell r="A303" t="str">
            <v>Юбилейная с/к 0,235 кг.шт.  СПК</v>
          </cell>
          <cell r="D303">
            <v>82</v>
          </cell>
        </row>
        <row r="304">
          <cell r="A304" t="str">
            <v>Итого</v>
          </cell>
          <cell r="D304">
            <v>54787.69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20.08.2025 - 26.08.2025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2802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600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14.971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1002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1302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2802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44.146000000000001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45.231000000000002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804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450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558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840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1200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1920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960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540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1200</v>
          </cell>
        </row>
        <row r="27">
          <cell r="A27" t="str">
            <v>Наггетсы с куриным филе и сыром ТМ Вязанка 0,25 кг ПОКОМ</v>
          </cell>
          <cell r="D27">
            <v>360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1300</v>
          </cell>
        </row>
        <row r="31">
          <cell r="A31" t="str">
            <v>Хотстеры ТМ Горячая штучка ТС Хотстеры 0,25 кг зам  ПОКОМ</v>
          </cell>
          <cell r="D31">
            <v>372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1200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1800</v>
          </cell>
        </row>
        <row r="34">
          <cell r="A34" t="str">
            <v>Итого</v>
          </cell>
          <cell r="D34">
            <v>29316.348000000002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4.6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6640625" style="5" customWidth="1"/>
    <col min="14" max="14" width="1" style="5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69</v>
      </c>
      <c r="H4" s="9" t="s">
        <v>70</v>
      </c>
      <c r="I4" s="9" t="s">
        <v>71</v>
      </c>
      <c r="J4" s="9" t="s">
        <v>72</v>
      </c>
      <c r="K4" s="9" t="s">
        <v>73</v>
      </c>
      <c r="L4" s="9" t="s">
        <v>73</v>
      </c>
      <c r="M4" s="9" t="s">
        <v>73</v>
      </c>
      <c r="N4" s="1" t="s">
        <v>74</v>
      </c>
      <c r="O4" s="1" t="s">
        <v>75</v>
      </c>
      <c r="P4" s="10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1" t="s">
        <v>80</v>
      </c>
      <c r="X4" s="12" t="s">
        <v>81</v>
      </c>
      <c r="Y4" s="13" t="s">
        <v>82</v>
      </c>
      <c r="Z4" s="14" t="s">
        <v>83</v>
      </c>
      <c r="AA4" s="10" t="s">
        <v>84</v>
      </c>
      <c r="AB4" s="1" t="s">
        <v>85</v>
      </c>
      <c r="AC4" s="10" t="s">
        <v>86</v>
      </c>
      <c r="AD4" s="1" t="s">
        <v>87</v>
      </c>
      <c r="AE4" s="1" t="s">
        <v>88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89</v>
      </c>
      <c r="L5" s="5" t="s">
        <v>90</v>
      </c>
      <c r="N5" s="18" t="s">
        <v>90</v>
      </c>
      <c r="O5" s="5" t="s">
        <v>96</v>
      </c>
      <c r="P5" s="18" t="s">
        <v>97</v>
      </c>
      <c r="S5" s="18" t="s">
        <v>91</v>
      </c>
      <c r="T5" s="18" t="s">
        <v>92</v>
      </c>
      <c r="U5" s="18" t="s">
        <v>89</v>
      </c>
    </row>
    <row r="6" spans="1:35" ht="11.1" customHeight="1" x14ac:dyDescent="0.2">
      <c r="A6" s="6"/>
      <c r="B6" s="6"/>
      <c r="C6" s="3"/>
      <c r="D6" s="3"/>
      <c r="E6" s="15">
        <f>SUM(E7:E105)</f>
        <v>69311.841</v>
      </c>
      <c r="F6" s="15">
        <f>SUM(F7:F105)</f>
        <v>69002.657000000007</v>
      </c>
      <c r="I6" s="15">
        <f>SUM(I7:I105)</f>
        <v>72583.121000000014</v>
      </c>
      <c r="J6" s="15">
        <f t="shared" ref="J6:P6" si="0">SUM(J7:J105)</f>
        <v>-3271.28</v>
      </c>
      <c r="K6" s="15">
        <f t="shared" si="0"/>
        <v>25930</v>
      </c>
      <c r="L6" s="15">
        <f t="shared" si="0"/>
        <v>15780</v>
      </c>
      <c r="M6" s="15">
        <f t="shared" si="0"/>
        <v>0</v>
      </c>
      <c r="N6" s="15">
        <f t="shared" si="0"/>
        <v>10364</v>
      </c>
      <c r="O6" s="15">
        <f t="shared" si="0"/>
        <v>11103.968200000001</v>
      </c>
      <c r="P6" s="15">
        <f t="shared" si="0"/>
        <v>25470</v>
      </c>
      <c r="S6" s="15">
        <f t="shared" ref="S6" si="1">SUM(S7:S105)</f>
        <v>11324.354400000002</v>
      </c>
      <c r="T6" s="15">
        <f t="shared" ref="T6" si="2">SUM(T7:T105)</f>
        <v>12283.060400000002</v>
      </c>
      <c r="U6" s="15">
        <f t="shared" ref="U6" si="3">SUM(U7:U105)</f>
        <v>10289.08</v>
      </c>
      <c r="V6" s="15">
        <f t="shared" ref="V6" si="4">SUM(V7:V105)</f>
        <v>13792</v>
      </c>
      <c r="Z6" s="15">
        <f t="shared" ref="Z6:AA6" si="5">SUM(Z7:Z105)</f>
        <v>2858</v>
      </c>
      <c r="AA6" s="15">
        <f t="shared" si="5"/>
        <v>25470</v>
      </c>
      <c r="AE6" s="15">
        <f t="shared" ref="AE6" si="6">SUM(AE7:AE105)</f>
        <v>12550.68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533</v>
      </c>
      <c r="D7" s="8">
        <v>1025</v>
      </c>
      <c r="E7" s="8">
        <v>364</v>
      </c>
      <c r="F7" s="8">
        <v>1178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382</v>
      </c>
      <c r="J7" s="16">
        <f>E7-I7</f>
        <v>-18</v>
      </c>
      <c r="K7" s="16">
        <f>VLOOKUP(A:A,[1]TDSheet!$A:$P,16,0)</f>
        <v>0</v>
      </c>
      <c r="L7" s="16"/>
      <c r="M7" s="16"/>
      <c r="N7" s="16"/>
      <c r="O7" s="16">
        <f>(E7-V7)/5</f>
        <v>72.8</v>
      </c>
      <c r="P7" s="19"/>
      <c r="Q7" s="20">
        <f>(F7+K7+L7+P7)/O7</f>
        <v>16.181318681318682</v>
      </c>
      <c r="R7" s="16">
        <f>F7/O7</f>
        <v>16.181318681318682</v>
      </c>
      <c r="S7" s="16">
        <f>VLOOKUP(A:A,[1]TDSheet!$A:$T,20,0)</f>
        <v>34</v>
      </c>
      <c r="T7" s="16">
        <f>VLOOKUP(A:A,[1]TDSheet!$A:$O,15,0)</f>
        <v>68.2</v>
      </c>
      <c r="U7" s="16">
        <f>VLOOKUP(A:A,[3]TDSheet!$A:$D,4,0)</f>
        <v>89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1">
        <f t="shared" ref="Z7:Z15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2">
        <f>VLOOKUP(A:A,[1]TDSheet!$A:$AD,30,0)</f>
        <v>0.3</v>
      </c>
      <c r="AE7" s="16">
        <f t="shared" ref="AE7:AE8" si="8">Z7*Y7*AD7</f>
        <v>0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41</v>
      </c>
      <c r="D8" s="8">
        <v>852</v>
      </c>
      <c r="E8" s="8">
        <v>422</v>
      </c>
      <c r="F8" s="8">
        <v>464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541</v>
      </c>
      <c r="J8" s="16">
        <f t="shared" ref="J8:J65" si="9">E8-I8</f>
        <v>-119</v>
      </c>
      <c r="K8" s="16">
        <f>VLOOKUP(A:A,[1]TDSheet!$A:$P,16,0)</f>
        <v>360</v>
      </c>
      <c r="L8" s="16"/>
      <c r="M8" s="16"/>
      <c r="N8" s="16"/>
      <c r="O8" s="16">
        <f t="shared" ref="O8:O65" si="10">(E8-V8)/5</f>
        <v>84.4</v>
      </c>
      <c r="P8" s="19">
        <v>480</v>
      </c>
      <c r="Q8" s="20">
        <f t="shared" ref="Q8:Q65" si="11">(F8+K8+L8+P8)/O8</f>
        <v>15.450236966824644</v>
      </c>
      <c r="R8" s="16">
        <f t="shared" ref="R8:R65" si="12">F8/O8</f>
        <v>5.4976303317535544</v>
      </c>
      <c r="S8" s="16">
        <f>VLOOKUP(A:A,[1]TDSheet!$A:$T,20,0)</f>
        <v>1.2</v>
      </c>
      <c r="T8" s="16">
        <f>VLOOKUP(A:A,[1]TDSheet!$A:$O,15,0)</f>
        <v>74.599999999999994</v>
      </c>
      <c r="U8" s="16">
        <f>VLOOKUP(A:A,[3]TDSheet!$A:$D,4,0)</f>
        <v>132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1">
        <f t="shared" si="7"/>
        <v>42</v>
      </c>
      <c r="AA8" s="16">
        <f t="shared" ref="AA8:AA65" si="13">P8+0</f>
        <v>480</v>
      </c>
      <c r="AB8" s="16" t="e">
        <f>VLOOKUP(A:A,[1]TDSheet!$A:$AB,28,0)</f>
        <v>#N/A</v>
      </c>
      <c r="AC8" s="16">
        <f>AA8/12</f>
        <v>40</v>
      </c>
      <c r="AD8" s="22">
        <f>VLOOKUP(A:A,[1]TDSheet!$A:$AD,30,0)</f>
        <v>0.24</v>
      </c>
      <c r="AE8" s="16">
        <f t="shared" si="8"/>
        <v>120.96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51</v>
      </c>
      <c r="B9" s="7" t="s">
        <v>9</v>
      </c>
      <c r="C9" s="8">
        <v>2142</v>
      </c>
      <c r="D9" s="8">
        <v>3448</v>
      </c>
      <c r="E9" s="8">
        <v>2765</v>
      </c>
      <c r="F9" s="8">
        <v>2753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2844</v>
      </c>
      <c r="J9" s="16">
        <f t="shared" si="9"/>
        <v>-79</v>
      </c>
      <c r="K9" s="16">
        <f>VLOOKUP(A:A,[1]TDSheet!$A:$P,16,0)</f>
        <v>960</v>
      </c>
      <c r="L9" s="16">
        <v>240</v>
      </c>
      <c r="M9" s="16"/>
      <c r="N9" s="16">
        <v>720</v>
      </c>
      <c r="O9" s="16">
        <f t="shared" si="10"/>
        <v>385</v>
      </c>
      <c r="P9" s="19">
        <v>720</v>
      </c>
      <c r="Q9" s="20">
        <f t="shared" si="11"/>
        <v>12.137662337662338</v>
      </c>
      <c r="R9" s="16">
        <f t="shared" si="12"/>
        <v>7.1506493506493509</v>
      </c>
      <c r="S9" s="16">
        <f>VLOOKUP(A:A,[1]TDSheet!$A:$T,20,0)</f>
        <v>492.4</v>
      </c>
      <c r="T9" s="16">
        <f>VLOOKUP(A:A,[1]TDSheet!$A:$O,15,0)</f>
        <v>472</v>
      </c>
      <c r="U9" s="16">
        <f>VLOOKUP(A:A,[3]TDSheet!$A:$D,4,0)</f>
        <v>340</v>
      </c>
      <c r="V9" s="16">
        <f>VLOOKUP(A:A,[4]TDSheet!$A:$D,4,0)</f>
        <v>840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1">
        <f t="shared" si="7"/>
        <v>56</v>
      </c>
      <c r="AA9" s="16">
        <f t="shared" si="13"/>
        <v>720</v>
      </c>
      <c r="AB9" s="16" t="e">
        <f>VLOOKUP(A:A,[1]TDSheet!$A:$AB,28,0)</f>
        <v>#N/A</v>
      </c>
      <c r="AC9" s="16">
        <f>AA9/12</f>
        <v>60</v>
      </c>
      <c r="AD9" s="22">
        <f>VLOOKUP(A:A,[1]TDSheet!$A:$AD,30,0)</f>
        <v>0.24</v>
      </c>
      <c r="AE9" s="16">
        <f>Z9*Y9*AD9</f>
        <v>161.28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52</v>
      </c>
      <c r="B10" s="7" t="s">
        <v>9</v>
      </c>
      <c r="C10" s="8">
        <v>2122</v>
      </c>
      <c r="D10" s="8">
        <v>3246</v>
      </c>
      <c r="E10" s="8">
        <v>3160</v>
      </c>
      <c r="F10" s="8">
        <v>2161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3182</v>
      </c>
      <c r="J10" s="16">
        <f t="shared" si="9"/>
        <v>-22</v>
      </c>
      <c r="K10" s="16">
        <f>VLOOKUP(A:A,[1]TDSheet!$A:$P,16,0)</f>
        <v>1000</v>
      </c>
      <c r="L10" s="16">
        <v>480</v>
      </c>
      <c r="M10" s="16"/>
      <c r="N10" s="16">
        <v>240</v>
      </c>
      <c r="O10" s="16">
        <f t="shared" si="10"/>
        <v>392</v>
      </c>
      <c r="P10" s="19">
        <v>1000</v>
      </c>
      <c r="Q10" s="20">
        <f t="shared" si="11"/>
        <v>11.839285714285714</v>
      </c>
      <c r="R10" s="16">
        <f t="shared" si="12"/>
        <v>5.5127551020408161</v>
      </c>
      <c r="S10" s="16">
        <f>VLOOKUP(A:A,[1]TDSheet!$A:$T,20,0)</f>
        <v>468.2</v>
      </c>
      <c r="T10" s="16">
        <f>VLOOKUP(A:A,[1]TDSheet!$A:$O,15,0)</f>
        <v>433.4</v>
      </c>
      <c r="U10" s="16">
        <f>VLOOKUP(A:A,[3]TDSheet!$A:$D,4,0)</f>
        <v>416</v>
      </c>
      <c r="V10" s="16">
        <f>VLOOKUP(A:A,[4]TDSheet!$A:$D,4,0)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1">
        <f t="shared" si="7"/>
        <v>84</v>
      </c>
      <c r="AA10" s="16">
        <f t="shared" si="13"/>
        <v>1000</v>
      </c>
      <c r="AB10" s="16" t="e">
        <f>VLOOKUP(A:A,[1]TDSheet!$A:$AB,28,0)</f>
        <v>#N/A</v>
      </c>
      <c r="AC10" s="16">
        <f>AA10/12</f>
        <v>83.333333333333329</v>
      </c>
      <c r="AD10" s="22">
        <f>VLOOKUP(A:A,[1]TDSheet!$A:$AD,30,0)</f>
        <v>0.24</v>
      </c>
      <c r="AE10" s="16">
        <f t="shared" ref="AE10:AE23" si="14">Z10*Y10*AD10</f>
        <v>241.92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830</v>
      </c>
      <c r="D11" s="8">
        <v>1384</v>
      </c>
      <c r="E11" s="8">
        <v>631</v>
      </c>
      <c r="F11" s="8">
        <v>1548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590</v>
      </c>
      <c r="J11" s="16">
        <f t="shared" si="9"/>
        <v>41</v>
      </c>
      <c r="K11" s="16">
        <f>VLOOKUP(A:A,[1]TDSheet!$A:$P,16,0)</f>
        <v>240</v>
      </c>
      <c r="L11" s="16"/>
      <c r="M11" s="16"/>
      <c r="N11" s="16"/>
      <c r="O11" s="16">
        <f t="shared" si="10"/>
        <v>126.2</v>
      </c>
      <c r="P11" s="19"/>
      <c r="Q11" s="20">
        <f t="shared" si="11"/>
        <v>14.167987321711569</v>
      </c>
      <c r="R11" s="16">
        <f t="shared" si="12"/>
        <v>12.266244057052297</v>
      </c>
      <c r="S11" s="16">
        <f>VLOOKUP(A:A,[1]TDSheet!$A:$T,20,0)</f>
        <v>106</v>
      </c>
      <c r="T11" s="16">
        <f>VLOOKUP(A:A,[1]TDSheet!$A:$O,15,0)</f>
        <v>138.19999999999999</v>
      </c>
      <c r="U11" s="16">
        <f>VLOOKUP(A:A,[3]TDSheet!$A:$D,4,0)</f>
        <v>49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1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2">
        <f>VLOOKUP(A:A,[1]TDSheet!$A:$AD,30,0)</f>
        <v>0.09</v>
      </c>
      <c r="AE11" s="16">
        <f t="shared" si="14"/>
        <v>0</v>
      </c>
      <c r="AF11" s="16"/>
      <c r="AG11" s="16"/>
      <c r="AH11" s="16"/>
      <c r="AI11" s="16"/>
    </row>
    <row r="12" spans="1:35" s="1" customFormat="1" ht="11.1" customHeight="1" outlineLevel="1" x14ac:dyDescent="0.2">
      <c r="A12" s="7" t="s">
        <v>53</v>
      </c>
      <c r="B12" s="7" t="s">
        <v>9</v>
      </c>
      <c r="C12" s="8">
        <v>37</v>
      </c>
      <c r="D12" s="8">
        <v>169</v>
      </c>
      <c r="E12" s="8">
        <v>36</v>
      </c>
      <c r="F12" s="8">
        <v>170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36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7.2</v>
      </c>
      <c r="P12" s="19"/>
      <c r="Q12" s="20">
        <f t="shared" si="11"/>
        <v>23.611111111111111</v>
      </c>
      <c r="R12" s="16">
        <f t="shared" si="12"/>
        <v>23.611111111111111</v>
      </c>
      <c r="S12" s="16">
        <f>VLOOKUP(A:A,[1]TDSheet!$A:$T,20,0)</f>
        <v>12.8</v>
      </c>
      <c r="T12" s="16">
        <f>VLOOKUP(A:A,[1]TDSheet!$A:$O,15,0)</f>
        <v>10</v>
      </c>
      <c r="U12" s="16">
        <f>VLOOKUP(A:A,[3]TDSheet!$A:$D,4,0)</f>
        <v>6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1">
        <f t="shared" si="7"/>
        <v>0</v>
      </c>
      <c r="AA12" s="16">
        <f t="shared" si="13"/>
        <v>0</v>
      </c>
      <c r="AB12" s="24" t="s">
        <v>98</v>
      </c>
      <c r="AC12" s="16">
        <f t="shared" ref="AC12:AC16" si="15">AA12/12</f>
        <v>0</v>
      </c>
      <c r="AD12" s="22">
        <f>VLOOKUP(A:A,[1]TDSheet!$A:$AD,30,0)</f>
        <v>0.2</v>
      </c>
      <c r="AE12" s="16">
        <f t="shared" si="14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54</v>
      </c>
      <c r="B13" s="7" t="s">
        <v>9</v>
      </c>
      <c r="C13" s="8">
        <v>680</v>
      </c>
      <c r="D13" s="8">
        <v>528</v>
      </c>
      <c r="E13" s="8">
        <v>367</v>
      </c>
      <c r="F13" s="8">
        <v>825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394</v>
      </c>
      <c r="J13" s="16">
        <f t="shared" si="9"/>
        <v>-27</v>
      </c>
      <c r="K13" s="16">
        <f>VLOOKUP(A:A,[1]TDSheet!$A:$P,16,0)</f>
        <v>90</v>
      </c>
      <c r="L13" s="16"/>
      <c r="M13" s="16"/>
      <c r="N13" s="16"/>
      <c r="O13" s="16">
        <f t="shared" si="10"/>
        <v>73.400000000000006</v>
      </c>
      <c r="P13" s="19"/>
      <c r="Q13" s="20">
        <f t="shared" si="11"/>
        <v>12.465940054495912</v>
      </c>
      <c r="R13" s="16">
        <f t="shared" si="12"/>
        <v>11.239782016348773</v>
      </c>
      <c r="S13" s="16">
        <f>VLOOKUP(A:A,[1]TDSheet!$A:$T,20,0)</f>
        <v>120.8</v>
      </c>
      <c r="T13" s="16">
        <f>VLOOKUP(A:A,[1]TDSheet!$A:$O,15,0)</f>
        <v>101.2</v>
      </c>
      <c r="U13" s="16">
        <f>VLOOKUP(A:A,[3]TDSheet!$A:$D,4,0)</f>
        <v>103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1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2">
        <f>VLOOKUP(A:A,[1]TDSheet!$A:$AD,30,0)</f>
        <v>0.2</v>
      </c>
      <c r="AE13" s="16">
        <f t="shared" si="14"/>
        <v>0</v>
      </c>
      <c r="AF13" s="16"/>
      <c r="AG13" s="16"/>
      <c r="AH13" s="16"/>
      <c r="AI13" s="16"/>
    </row>
    <row r="14" spans="1:35" s="1" customFormat="1" ht="11.1" customHeight="1" outlineLevel="1" x14ac:dyDescent="0.2">
      <c r="A14" s="27" t="s">
        <v>13</v>
      </c>
      <c r="B14" s="7" t="s">
        <v>9</v>
      </c>
      <c r="C14" s="8">
        <v>36</v>
      </c>
      <c r="D14" s="8">
        <v>174</v>
      </c>
      <c r="E14" s="8">
        <v>19</v>
      </c>
      <c r="F14" s="8">
        <v>191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19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3.8</v>
      </c>
      <c r="P14" s="19"/>
      <c r="Q14" s="20">
        <f t="shared" si="11"/>
        <v>50.263157894736842</v>
      </c>
      <c r="R14" s="16">
        <f t="shared" si="12"/>
        <v>50.263157894736842</v>
      </c>
      <c r="S14" s="16">
        <f>VLOOKUP(A:A,[1]TDSheet!$A:$T,20,0)</f>
        <v>15.8</v>
      </c>
      <c r="T14" s="16">
        <f>VLOOKUP(A:A,[1]TDSheet!$A:$O,15,0)</f>
        <v>9</v>
      </c>
      <c r="U14" s="16">
        <f>VLOOKUP(A:A,[3]TDSheet!$A:$D,4,0)</f>
        <v>2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1">
        <f t="shared" si="7"/>
        <v>0</v>
      </c>
      <c r="AA14" s="16">
        <f t="shared" si="13"/>
        <v>0</v>
      </c>
      <c r="AB14" s="26" t="s">
        <v>98</v>
      </c>
      <c r="AC14" s="16">
        <f t="shared" si="15"/>
        <v>0</v>
      </c>
      <c r="AD14" s="22">
        <f>VLOOKUP(A:A,[1]TDSheet!$A:$AD,30,0)</f>
        <v>0.2</v>
      </c>
      <c r="AE14" s="16">
        <f t="shared" si="14"/>
        <v>0</v>
      </c>
      <c r="AF14" s="16"/>
      <c r="AG14" s="16"/>
      <c r="AH14" s="16"/>
      <c r="AI14" s="16"/>
    </row>
    <row r="15" spans="1:35" s="1" customFormat="1" ht="21.95" customHeight="1" outlineLevel="1" x14ac:dyDescent="0.2">
      <c r="A15" s="7" t="s">
        <v>55</v>
      </c>
      <c r="B15" s="7" t="s">
        <v>9</v>
      </c>
      <c r="C15" s="8">
        <v>67</v>
      </c>
      <c r="D15" s="8">
        <v>1541</v>
      </c>
      <c r="E15" s="8">
        <v>623</v>
      </c>
      <c r="F15" s="8">
        <v>961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883</v>
      </c>
      <c r="J15" s="16">
        <f t="shared" si="9"/>
        <v>-260</v>
      </c>
      <c r="K15" s="16">
        <f>VLOOKUP(A:A,[1]TDSheet!$A:$P,16,0)</f>
        <v>360</v>
      </c>
      <c r="L15" s="16">
        <v>480</v>
      </c>
      <c r="M15" s="16"/>
      <c r="N15" s="16"/>
      <c r="O15" s="16">
        <f t="shared" si="10"/>
        <v>124.6</v>
      </c>
      <c r="P15" s="19">
        <v>720</v>
      </c>
      <c r="Q15" s="20">
        <f t="shared" si="11"/>
        <v>20.232744783306583</v>
      </c>
      <c r="R15" s="16">
        <f t="shared" si="12"/>
        <v>7.7126805778491176</v>
      </c>
      <c r="S15" s="16">
        <f>VLOOKUP(A:A,[1]TDSheet!$A:$T,20,0)</f>
        <v>6.4</v>
      </c>
      <c r="T15" s="16">
        <f>VLOOKUP(A:A,[1]TDSheet!$A:$O,15,0)</f>
        <v>122</v>
      </c>
      <c r="U15" s="16">
        <f>VLOOKUP(A:A,[3]TDSheet!$A:$D,4,0)</f>
        <v>265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1">
        <f t="shared" si="7"/>
        <v>56</v>
      </c>
      <c r="AA15" s="16">
        <f t="shared" si="13"/>
        <v>720</v>
      </c>
      <c r="AB15" s="16" t="e">
        <f>VLOOKUP(A:A,[1]TDSheet!$A:$AB,28,0)</f>
        <v>#N/A</v>
      </c>
      <c r="AC15" s="16">
        <f t="shared" si="15"/>
        <v>60</v>
      </c>
      <c r="AD15" s="22">
        <f>VLOOKUP(A:A,[1]TDSheet!$A:$AD,30,0)</f>
        <v>0.2</v>
      </c>
      <c r="AE15" s="16">
        <f t="shared" si="14"/>
        <v>134.4</v>
      </c>
      <c r="AF15" s="16"/>
      <c r="AG15" s="16"/>
      <c r="AH15" s="16"/>
      <c r="AI15" s="16"/>
    </row>
    <row r="16" spans="1:35" s="1" customFormat="1" ht="11.1" customHeight="1" outlineLevel="1" x14ac:dyDescent="0.2">
      <c r="A16" s="7" t="s">
        <v>56</v>
      </c>
      <c r="B16" s="7" t="s">
        <v>9</v>
      </c>
      <c r="C16" s="8">
        <v>-7</v>
      </c>
      <c r="D16" s="8">
        <v>3069</v>
      </c>
      <c r="E16" s="8">
        <v>2612</v>
      </c>
      <c r="F16" s="8">
        <v>410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3016</v>
      </c>
      <c r="J16" s="16">
        <f t="shared" si="9"/>
        <v>-404</v>
      </c>
      <c r="K16" s="16">
        <f>VLOOKUP(A:A,[1]TDSheet!$A:$P,16,0)</f>
        <v>360</v>
      </c>
      <c r="L16" s="16">
        <v>840</v>
      </c>
      <c r="M16" s="16"/>
      <c r="N16" s="16"/>
      <c r="O16" s="16">
        <f t="shared" si="10"/>
        <v>138.4</v>
      </c>
      <c r="P16" s="19">
        <v>960</v>
      </c>
      <c r="Q16" s="20">
        <f t="shared" si="11"/>
        <v>18.569364161849709</v>
      </c>
      <c r="R16" s="16">
        <f t="shared" si="12"/>
        <v>2.9624277456647397</v>
      </c>
      <c r="S16" s="16">
        <f>VLOOKUP(A:A,[1]TDSheet!$A:$T,20,0)</f>
        <v>4.2</v>
      </c>
      <c r="T16" s="16">
        <f>VLOOKUP(A:A,[1]TDSheet!$A:$O,15,0)</f>
        <v>44</v>
      </c>
      <c r="U16" s="16">
        <f>VLOOKUP(A:A,[3]TDSheet!$A:$D,4,0)</f>
        <v>29</v>
      </c>
      <c r="V16" s="16">
        <f>VLOOKUP(A:A,[4]TDSheet!$A:$D,4,0)</f>
        <v>1920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1">
        <f>MROUND(AC16,X16)</f>
        <v>84</v>
      </c>
      <c r="AA16" s="16">
        <f t="shared" si="13"/>
        <v>960</v>
      </c>
      <c r="AB16" s="16" t="e">
        <f>VLOOKUP(A:A,[1]TDSheet!$A:$AB,28,0)</f>
        <v>#N/A</v>
      </c>
      <c r="AC16" s="16">
        <f t="shared" si="15"/>
        <v>80</v>
      </c>
      <c r="AD16" s="22">
        <f>VLOOKUP(A:A,[1]TDSheet!$A:$AD,30,0)</f>
        <v>0.2</v>
      </c>
      <c r="AE16" s="16">
        <f t="shared" si="14"/>
        <v>201.60000000000002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57</v>
      </c>
      <c r="B17" s="7" t="s">
        <v>8</v>
      </c>
      <c r="C17" s="8">
        <v>507.79899999999998</v>
      </c>
      <c r="D17" s="8">
        <v>51.8</v>
      </c>
      <c r="E17" s="8">
        <v>292.70100000000002</v>
      </c>
      <c r="F17" s="8">
        <v>266.89800000000002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292.70100000000002</v>
      </c>
      <c r="J17" s="16">
        <f t="shared" si="9"/>
        <v>0</v>
      </c>
      <c r="K17" s="16">
        <f>VLOOKUP(A:A,[1]TDSheet!$A:$P,16,0)</f>
        <v>150</v>
      </c>
      <c r="L17" s="16">
        <v>120</v>
      </c>
      <c r="M17" s="16"/>
      <c r="N17" s="16"/>
      <c r="O17" s="16">
        <f t="shared" si="10"/>
        <v>58.540200000000006</v>
      </c>
      <c r="P17" s="19">
        <v>160</v>
      </c>
      <c r="Q17" s="20">
        <f t="shared" si="11"/>
        <v>11.90460572392988</v>
      </c>
      <c r="R17" s="16">
        <f t="shared" si="12"/>
        <v>4.5592259677964888</v>
      </c>
      <c r="S17" s="16">
        <f>VLOOKUP(A:A,[1]TDSheet!$A:$T,20,0)</f>
        <v>68.902200000000008</v>
      </c>
      <c r="T17" s="16">
        <f>VLOOKUP(A:A,[1]TDSheet!$A:$O,15,0)</f>
        <v>56.000199999999992</v>
      </c>
      <c r="U17" s="16">
        <f>VLOOKUP(A:A,[3]TDSheet!$A:$D,4,0)</f>
        <v>70.3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1">
        <f t="shared" ref="Z17:Z65" si="16">MROUND(AC17,X17)</f>
        <v>42</v>
      </c>
      <c r="AA17" s="16">
        <f t="shared" si="13"/>
        <v>160</v>
      </c>
      <c r="AB17" s="16" t="str">
        <f>VLOOKUP(A:A,[1]TDSheet!$A:$AB,28,0)</f>
        <v>увел</v>
      </c>
      <c r="AC17" s="16">
        <f>AA17/3.7</f>
        <v>43.243243243243242</v>
      </c>
      <c r="AD17" s="22">
        <f>VLOOKUP(A:A,[1]TDSheet!$A:$AD,30,0)</f>
        <v>1</v>
      </c>
      <c r="AE17" s="16">
        <f t="shared" si="14"/>
        <v>155.4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58</v>
      </c>
      <c r="B18" s="7" t="s">
        <v>8</v>
      </c>
      <c r="C18" s="8">
        <v>110</v>
      </c>
      <c r="D18" s="8">
        <v>132</v>
      </c>
      <c r="E18" s="8">
        <v>77</v>
      </c>
      <c r="F18" s="8">
        <v>165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77</v>
      </c>
      <c r="J18" s="16">
        <f t="shared" si="9"/>
        <v>0</v>
      </c>
      <c r="K18" s="16">
        <f>VLOOKUP(A:A,[1]TDSheet!$A:$P,16,0)</f>
        <v>70</v>
      </c>
      <c r="L18" s="16"/>
      <c r="M18" s="16"/>
      <c r="N18" s="16"/>
      <c r="O18" s="16">
        <f t="shared" si="10"/>
        <v>15.4</v>
      </c>
      <c r="P18" s="19"/>
      <c r="Q18" s="20">
        <f t="shared" si="11"/>
        <v>15.25974025974026</v>
      </c>
      <c r="R18" s="16">
        <f t="shared" si="12"/>
        <v>10.714285714285714</v>
      </c>
      <c r="S18" s="16">
        <f>VLOOKUP(A:A,[1]TDSheet!$A:$T,20,0)</f>
        <v>20.9</v>
      </c>
      <c r="T18" s="16">
        <f>VLOOKUP(A:A,[1]TDSheet!$A:$O,15,0)</f>
        <v>25.3</v>
      </c>
      <c r="U18" s="16">
        <f>VLOOKUP(A:A,[3]TDSheet!$A:$D,4,0)</f>
        <v>16.5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1">
        <f t="shared" si="16"/>
        <v>0</v>
      </c>
      <c r="AA18" s="16">
        <f t="shared" si="13"/>
        <v>0</v>
      </c>
      <c r="AB18" s="16" t="str">
        <f>VLOOKUP(A:A,[1]TDSheet!$A:$AB,28,0)</f>
        <v>увел</v>
      </c>
      <c r="AC18" s="16">
        <f>AA18/5.5</f>
        <v>0</v>
      </c>
      <c r="AD18" s="22">
        <f>VLOOKUP(A:A,[1]TDSheet!$A:$AD,30,0)</f>
        <v>1</v>
      </c>
      <c r="AE18" s="16">
        <f t="shared" si="14"/>
        <v>0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59</v>
      </c>
      <c r="B19" s="7" t="s">
        <v>8</v>
      </c>
      <c r="C19" s="8">
        <v>126</v>
      </c>
      <c r="D19" s="8">
        <v>351</v>
      </c>
      <c r="E19" s="8">
        <v>240</v>
      </c>
      <c r="F19" s="8">
        <v>234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245.1</v>
      </c>
      <c r="J19" s="16">
        <f t="shared" si="9"/>
        <v>-5.0999999999999943</v>
      </c>
      <c r="K19" s="16">
        <f>VLOOKUP(A:A,[1]TDSheet!$A:$P,16,0)</f>
        <v>200</v>
      </c>
      <c r="L19" s="16">
        <v>40</v>
      </c>
      <c r="M19" s="16"/>
      <c r="N19" s="16"/>
      <c r="O19" s="16">
        <f t="shared" si="10"/>
        <v>48</v>
      </c>
      <c r="P19" s="19">
        <v>120</v>
      </c>
      <c r="Q19" s="20">
        <f t="shared" si="11"/>
        <v>12.375</v>
      </c>
      <c r="R19" s="16">
        <f t="shared" si="12"/>
        <v>4.875</v>
      </c>
      <c r="S19" s="16">
        <f>VLOOKUP(A:A,[1]TDSheet!$A:$T,20,0)</f>
        <v>25.2</v>
      </c>
      <c r="T19" s="16">
        <f>VLOOKUP(A:A,[1]TDSheet!$A:$O,15,0)</f>
        <v>54</v>
      </c>
      <c r="U19" s="16">
        <f>VLOOKUP(A:A,[3]TDSheet!$A:$D,4,0)</f>
        <v>81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1">
        <f t="shared" si="16"/>
        <v>42</v>
      </c>
      <c r="AA19" s="16">
        <f t="shared" si="13"/>
        <v>120</v>
      </c>
      <c r="AB19" s="16" t="e">
        <f>VLOOKUP(A:A,[1]TDSheet!$A:$AB,28,0)</f>
        <v>#N/A</v>
      </c>
      <c r="AC19" s="16">
        <f>AA19/3</f>
        <v>40</v>
      </c>
      <c r="AD19" s="22">
        <f>VLOOKUP(A:A,[1]TDSheet!$A:$AD,30,0)</f>
        <v>1</v>
      </c>
      <c r="AE19" s="16">
        <f t="shared" si="14"/>
        <v>126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14</v>
      </c>
      <c r="B20" s="7" t="s">
        <v>9</v>
      </c>
      <c r="C20" s="8">
        <v>1503</v>
      </c>
      <c r="D20" s="8">
        <v>5221</v>
      </c>
      <c r="E20" s="8">
        <v>3851</v>
      </c>
      <c r="F20" s="8">
        <v>2717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3978</v>
      </c>
      <c r="J20" s="16">
        <f t="shared" si="9"/>
        <v>-127</v>
      </c>
      <c r="K20" s="16">
        <f>VLOOKUP(A:A,[1]TDSheet!$A:$P,16,0)</f>
        <v>2000</v>
      </c>
      <c r="L20" s="16">
        <v>480</v>
      </c>
      <c r="M20" s="16"/>
      <c r="N20" s="16">
        <v>564</v>
      </c>
      <c r="O20" s="16">
        <f t="shared" si="10"/>
        <v>578.20000000000005</v>
      </c>
      <c r="P20" s="19">
        <v>1200</v>
      </c>
      <c r="Q20" s="20">
        <f t="shared" si="11"/>
        <v>11.063645797301971</v>
      </c>
      <c r="R20" s="16">
        <f t="shared" si="12"/>
        <v>4.6990660671048072</v>
      </c>
      <c r="S20" s="16">
        <f>VLOOKUP(A:A,[1]TDSheet!$A:$T,20,0)</f>
        <v>497.6</v>
      </c>
      <c r="T20" s="16">
        <f>VLOOKUP(A:A,[1]TDSheet!$A:$O,15,0)</f>
        <v>653.4</v>
      </c>
      <c r="U20" s="16">
        <f>VLOOKUP(A:A,[3]TDSheet!$A:$D,4,0)</f>
        <v>392</v>
      </c>
      <c r="V20" s="16">
        <f>VLOOKUP(A:A,[4]TDSheet!$A:$D,4,0)</f>
        <v>960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1">
        <f t="shared" si="16"/>
        <v>98</v>
      </c>
      <c r="AA20" s="16">
        <f t="shared" si="13"/>
        <v>1200</v>
      </c>
      <c r="AB20" s="16" t="str">
        <f>VLOOKUP(A:A,[1]TDSheet!$A:$AB,28,0)</f>
        <v>ябмай</v>
      </c>
      <c r="AC20" s="16">
        <f>AA20/12</f>
        <v>100</v>
      </c>
      <c r="AD20" s="22">
        <f>VLOOKUP(A:A,[1]TDSheet!$A:$AD,30,0)</f>
        <v>0.25</v>
      </c>
      <c r="AE20" s="16">
        <f t="shared" si="14"/>
        <v>294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2949</v>
      </c>
      <c r="D21" s="8">
        <v>1708</v>
      </c>
      <c r="E21" s="8">
        <v>2583</v>
      </c>
      <c r="F21" s="8">
        <v>1978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2693</v>
      </c>
      <c r="J21" s="16">
        <f t="shared" si="9"/>
        <v>-110</v>
      </c>
      <c r="K21" s="16">
        <f>VLOOKUP(A:A,[1]TDSheet!$A:$P,16,0)</f>
        <v>1200</v>
      </c>
      <c r="L21" s="16">
        <v>480</v>
      </c>
      <c r="M21" s="16"/>
      <c r="N21" s="16">
        <v>660</v>
      </c>
      <c r="O21" s="16">
        <f t="shared" si="10"/>
        <v>408.6</v>
      </c>
      <c r="P21" s="19">
        <v>960</v>
      </c>
      <c r="Q21" s="20">
        <f t="shared" si="11"/>
        <v>11.302006852667645</v>
      </c>
      <c r="R21" s="16">
        <f t="shared" si="12"/>
        <v>4.8409202153695547</v>
      </c>
      <c r="S21" s="16">
        <f>VLOOKUP(A:A,[1]TDSheet!$A:$T,20,0)</f>
        <v>427.8</v>
      </c>
      <c r="T21" s="16">
        <f>VLOOKUP(A:A,[1]TDSheet!$A:$O,15,0)</f>
        <v>458.2</v>
      </c>
      <c r="U21" s="16">
        <f>VLOOKUP(A:A,[3]TDSheet!$A:$D,4,0)</f>
        <v>302</v>
      </c>
      <c r="V21" s="16">
        <f>VLOOKUP(A:A,[4]TDSheet!$A:$D,4,0)</f>
        <v>540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1">
        <f t="shared" si="16"/>
        <v>154</v>
      </c>
      <c r="AA21" s="16">
        <f t="shared" si="13"/>
        <v>960</v>
      </c>
      <c r="AB21" s="16" t="str">
        <f>VLOOKUP(A:A,[1]TDSheet!$A:$AB,28,0)</f>
        <v>ябмай</v>
      </c>
      <c r="AC21" s="16">
        <f>AA21/6</f>
        <v>160</v>
      </c>
      <c r="AD21" s="22">
        <f>VLOOKUP(A:A,[1]TDSheet!$A:$AD,30,0)</f>
        <v>0.25</v>
      </c>
      <c r="AE21" s="16">
        <f t="shared" si="14"/>
        <v>231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1097</v>
      </c>
      <c r="D22" s="8">
        <v>5153</v>
      </c>
      <c r="E22" s="8">
        <v>3653</v>
      </c>
      <c r="F22" s="8">
        <v>2504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3716</v>
      </c>
      <c r="J22" s="16">
        <f t="shared" si="9"/>
        <v>-63</v>
      </c>
      <c r="K22" s="16">
        <f>VLOOKUP(A:A,[1]TDSheet!$A:$P,16,0)</f>
        <v>1500</v>
      </c>
      <c r="L22" s="16">
        <v>480</v>
      </c>
      <c r="M22" s="16"/>
      <c r="N22" s="16">
        <v>660</v>
      </c>
      <c r="O22" s="16">
        <f t="shared" si="10"/>
        <v>490.6</v>
      </c>
      <c r="P22" s="19">
        <v>1000</v>
      </c>
      <c r="Q22" s="20">
        <f t="shared" si="11"/>
        <v>11.178149205055034</v>
      </c>
      <c r="R22" s="16">
        <f t="shared" si="12"/>
        <v>5.1039543416225026</v>
      </c>
      <c r="S22" s="16">
        <f>VLOOKUP(A:A,[1]TDSheet!$A:$T,20,0)</f>
        <v>443.2</v>
      </c>
      <c r="T22" s="16">
        <f>VLOOKUP(A:A,[1]TDSheet!$A:$O,15,0)</f>
        <v>561</v>
      </c>
      <c r="U22" s="16">
        <f>VLOOKUP(A:A,[3]TDSheet!$A:$D,4,0)</f>
        <v>339</v>
      </c>
      <c r="V22" s="16">
        <f>VLOOKUP(A:A,[4]TDSheet!$A:$D,4,0)</f>
        <v>1200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1">
        <f t="shared" si="16"/>
        <v>84</v>
      </c>
      <c r="AA22" s="16">
        <f t="shared" si="13"/>
        <v>1000</v>
      </c>
      <c r="AB22" s="16" t="str">
        <f>VLOOKUP(A:A,[1]TDSheet!$A:$AB,28,0)</f>
        <v>ябмай</v>
      </c>
      <c r="AC22" s="16">
        <f>AA22/12</f>
        <v>83.333333333333329</v>
      </c>
      <c r="AD22" s="22">
        <f>VLOOKUP(A:A,[1]TDSheet!$A:$AD,30,0)</f>
        <v>0.25</v>
      </c>
      <c r="AE22" s="16">
        <f t="shared" si="14"/>
        <v>252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1027</v>
      </c>
      <c r="D23" s="8">
        <v>3650</v>
      </c>
      <c r="E23" s="8">
        <v>2673</v>
      </c>
      <c r="F23" s="8">
        <v>1925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2767</v>
      </c>
      <c r="J23" s="16">
        <f t="shared" si="9"/>
        <v>-94</v>
      </c>
      <c r="K23" s="16">
        <f>VLOOKUP(A:A,[1]TDSheet!$A:$P,16,0)</f>
        <v>1200</v>
      </c>
      <c r="L23" s="16">
        <v>1000</v>
      </c>
      <c r="M23" s="16"/>
      <c r="N23" s="16">
        <v>960</v>
      </c>
      <c r="O23" s="16">
        <f t="shared" si="10"/>
        <v>462.6</v>
      </c>
      <c r="P23" s="19">
        <v>1000</v>
      </c>
      <c r="Q23" s="20">
        <f t="shared" si="11"/>
        <v>11.078685689580631</v>
      </c>
      <c r="R23" s="16">
        <f t="shared" si="12"/>
        <v>4.1612624297449194</v>
      </c>
      <c r="S23" s="16">
        <f>VLOOKUP(A:A,[1]TDSheet!$A:$T,20,0)</f>
        <v>369</v>
      </c>
      <c r="T23" s="16">
        <f>VLOOKUP(A:A,[1]TDSheet!$A:$O,15,0)</f>
        <v>474.2</v>
      </c>
      <c r="U23" s="16">
        <f>VLOOKUP(A:A,[3]TDSheet!$A:$D,4,0)</f>
        <v>316</v>
      </c>
      <c r="V23" s="16">
        <f>VLOOKUP(A:A,[4]TDSheet!$A:$D,4,0)</f>
        <v>360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1">
        <f t="shared" si="16"/>
        <v>84</v>
      </c>
      <c r="AA23" s="16">
        <f t="shared" si="13"/>
        <v>1000</v>
      </c>
      <c r="AB23" s="16" t="str">
        <f>VLOOKUP(A:A,[1]TDSheet!$A:$AB,28,0)</f>
        <v>ябмай</v>
      </c>
      <c r="AC23" s="16">
        <f>AA23/12</f>
        <v>83.333333333333329</v>
      </c>
      <c r="AD23" s="22">
        <f>VLOOKUP(A:A,[1]TDSheet!$A:$AD,30,0)</f>
        <v>0.25</v>
      </c>
      <c r="AE23" s="16">
        <f t="shared" si="14"/>
        <v>252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18</v>
      </c>
      <c r="B24" s="7" t="s">
        <v>8</v>
      </c>
      <c r="C24" s="8">
        <v>2121</v>
      </c>
      <c r="D24" s="8">
        <v>2831</v>
      </c>
      <c r="E24" s="8">
        <v>2046</v>
      </c>
      <c r="F24" s="8">
        <v>2744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2206</v>
      </c>
      <c r="J24" s="16">
        <f t="shared" si="9"/>
        <v>-160</v>
      </c>
      <c r="K24" s="16">
        <f>VLOOKUP(A:A,[1]TDSheet!$A:$P,16,0)</f>
        <v>500</v>
      </c>
      <c r="L24" s="16">
        <v>400</v>
      </c>
      <c r="M24" s="16"/>
      <c r="N24" s="16"/>
      <c r="O24" s="16">
        <f t="shared" si="10"/>
        <v>409.2</v>
      </c>
      <c r="P24" s="19">
        <v>500</v>
      </c>
      <c r="Q24" s="20">
        <f t="shared" si="11"/>
        <v>10.127077223851417</v>
      </c>
      <c r="R24" s="16">
        <f t="shared" si="12"/>
        <v>6.7057673509286415</v>
      </c>
      <c r="S24" s="16">
        <f>VLOOKUP(A:A,[1]TDSheet!$A:$T,20,0)</f>
        <v>489.2</v>
      </c>
      <c r="T24" s="16">
        <f>VLOOKUP(A:A,[1]TDSheet!$A:$O,15,0)</f>
        <v>444.8</v>
      </c>
      <c r="U24" s="16">
        <f>VLOOKUP(A:A,[3]TDSheet!$A:$D,4,0)</f>
        <v>552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1">
        <f t="shared" si="16"/>
        <v>84</v>
      </c>
      <c r="AA24" s="16">
        <f t="shared" si="13"/>
        <v>500</v>
      </c>
      <c r="AB24" s="23" t="s">
        <v>93</v>
      </c>
      <c r="AC24" s="16">
        <f>AA24/6</f>
        <v>83.333333333333329</v>
      </c>
      <c r="AD24" s="22">
        <f>VLOOKUP(A:A,[1]TDSheet!$A:$AD,30,0)</f>
        <v>1</v>
      </c>
      <c r="AE24" s="16">
        <f>Z24*Y24*AD24</f>
        <v>504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60</v>
      </c>
      <c r="B25" s="7" t="s">
        <v>9</v>
      </c>
      <c r="C25" s="8">
        <v>782</v>
      </c>
      <c r="D25" s="8">
        <v>360</v>
      </c>
      <c r="E25" s="8">
        <v>391</v>
      </c>
      <c r="F25" s="8">
        <v>733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403</v>
      </c>
      <c r="J25" s="16">
        <f t="shared" si="9"/>
        <v>-12</v>
      </c>
      <c r="K25" s="16">
        <f>VLOOKUP(A:A,[1]TDSheet!$A:$P,16,0)</f>
        <v>0</v>
      </c>
      <c r="L25" s="16"/>
      <c r="M25" s="16"/>
      <c r="N25" s="16"/>
      <c r="O25" s="16">
        <f t="shared" si="10"/>
        <v>78.2</v>
      </c>
      <c r="P25" s="19">
        <v>360</v>
      </c>
      <c r="Q25" s="20">
        <f t="shared" si="11"/>
        <v>13.976982097186701</v>
      </c>
      <c r="R25" s="16">
        <f t="shared" si="12"/>
        <v>9.3734015345268542</v>
      </c>
      <c r="S25" s="16">
        <f>VLOOKUP(A:A,[1]TDSheet!$A:$T,20,0)</f>
        <v>114.4</v>
      </c>
      <c r="T25" s="16">
        <f>VLOOKUP(A:A,[1]TDSheet!$A:$O,15,0)</f>
        <v>94</v>
      </c>
      <c r="U25" s="16">
        <f>VLOOKUP(A:A,[3]TDSheet!$A:$D,4,0)</f>
        <v>80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1">
        <f t="shared" si="16"/>
        <v>28</v>
      </c>
      <c r="AA25" s="16">
        <f t="shared" si="13"/>
        <v>360</v>
      </c>
      <c r="AB25" s="16" t="e">
        <f>VLOOKUP(A:A,[1]TDSheet!$A:$AB,28,0)</f>
        <v>#N/A</v>
      </c>
      <c r="AC25" s="16">
        <f>AA25/12</f>
        <v>30</v>
      </c>
      <c r="AD25" s="22">
        <f>VLOOKUP(A:A,[1]TDSheet!$A:$AD,30,0)</f>
        <v>0.23</v>
      </c>
      <c r="AE25" s="16">
        <f>Z25*Y25*AD25</f>
        <v>77.28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61</v>
      </c>
      <c r="B26" s="7" t="s">
        <v>9</v>
      </c>
      <c r="C26" s="8">
        <v>88</v>
      </c>
      <c r="D26" s="8">
        <v>878</v>
      </c>
      <c r="E26" s="8">
        <v>533</v>
      </c>
      <c r="F26" s="8">
        <v>405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761</v>
      </c>
      <c r="J26" s="16">
        <f t="shared" si="9"/>
        <v>-228</v>
      </c>
      <c r="K26" s="16">
        <f>VLOOKUP(A:A,[1]TDSheet!$A:$P,16,0)</f>
        <v>180</v>
      </c>
      <c r="L26" s="16">
        <v>480</v>
      </c>
      <c r="M26" s="16"/>
      <c r="N26" s="16"/>
      <c r="O26" s="16">
        <f t="shared" si="10"/>
        <v>106.6</v>
      </c>
      <c r="P26" s="19">
        <v>360</v>
      </c>
      <c r="Q26" s="20">
        <f t="shared" si="11"/>
        <v>13.367729831144466</v>
      </c>
      <c r="R26" s="16">
        <f t="shared" si="12"/>
        <v>3.7992495309568484</v>
      </c>
      <c r="S26" s="16">
        <f>VLOOKUP(A:A,[1]TDSheet!$A:$T,20,0)</f>
        <v>0</v>
      </c>
      <c r="T26" s="16">
        <f>VLOOKUP(A:A,[1]TDSheet!$A:$O,15,0)</f>
        <v>101.4</v>
      </c>
      <c r="U26" s="16">
        <f>VLOOKUP(A:A,[3]TDSheet!$A:$D,4,0)</f>
        <v>223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1">
        <f t="shared" si="16"/>
        <v>28</v>
      </c>
      <c r="AA26" s="16">
        <f t="shared" si="13"/>
        <v>360</v>
      </c>
      <c r="AB26" s="16">
        <f>VLOOKUP(A:A,[1]TDSheet!$A:$AB,28,0)</f>
        <v>0</v>
      </c>
      <c r="AC26" s="16">
        <f>AA26/12</f>
        <v>30</v>
      </c>
      <c r="AD26" s="22">
        <f>VLOOKUP(A:A,[1]TDSheet!$A:$AD,30,0)</f>
        <v>0.25</v>
      </c>
      <c r="AE26" s="16">
        <f t="shared" ref="AE26:AE65" si="17">Z26*Y26*AD26</f>
        <v>84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19</v>
      </c>
      <c r="B27" s="7" t="s">
        <v>9</v>
      </c>
      <c r="C27" s="8">
        <v>404</v>
      </c>
      <c r="D27" s="8">
        <v>427</v>
      </c>
      <c r="E27" s="8">
        <v>340</v>
      </c>
      <c r="F27" s="8">
        <v>460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375</v>
      </c>
      <c r="J27" s="16">
        <f t="shared" si="9"/>
        <v>-35</v>
      </c>
      <c r="K27" s="16">
        <f>VLOOKUP(A:A,[1]TDSheet!$A:$P,16,0)</f>
        <v>100</v>
      </c>
      <c r="L27" s="16">
        <v>200</v>
      </c>
      <c r="M27" s="16"/>
      <c r="N27" s="16"/>
      <c r="O27" s="16">
        <f t="shared" si="10"/>
        <v>68</v>
      </c>
      <c r="P27" s="19">
        <v>200</v>
      </c>
      <c r="Q27" s="20">
        <f t="shared" si="11"/>
        <v>14.117647058823529</v>
      </c>
      <c r="R27" s="16">
        <f t="shared" si="12"/>
        <v>6.7647058823529411</v>
      </c>
      <c r="S27" s="16">
        <f>VLOOKUP(A:A,[1]TDSheet!$A:$T,20,0)</f>
        <v>84.6</v>
      </c>
      <c r="T27" s="16">
        <f>VLOOKUP(A:A,[1]TDSheet!$A:$O,15,0)</f>
        <v>80.599999999999994</v>
      </c>
      <c r="U27" s="16">
        <f>VLOOKUP(A:A,[3]TDSheet!$A:$D,4,0)</f>
        <v>5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1">
        <f t="shared" si="16"/>
        <v>24</v>
      </c>
      <c r="AA27" s="16">
        <f t="shared" si="13"/>
        <v>200</v>
      </c>
      <c r="AB27" s="16" t="str">
        <f>VLOOKUP(A:A,[1]TDSheet!$A:$AB,28,0)</f>
        <v>ябмай</v>
      </c>
      <c r="AC27" s="16">
        <f>AA27/8</f>
        <v>25</v>
      </c>
      <c r="AD27" s="22">
        <f>VLOOKUP(A:A,[1]TDSheet!$A:$AD,30,0)</f>
        <v>0.7</v>
      </c>
      <c r="AE27" s="16">
        <f t="shared" si="17"/>
        <v>134.39999999999998</v>
      </c>
      <c r="AF27" s="16"/>
      <c r="AG27" s="16"/>
      <c r="AH27" s="16"/>
      <c r="AI27" s="16"/>
    </row>
    <row r="28" spans="1:35" s="1" customFormat="1" ht="21.95" customHeight="1" outlineLevel="1" x14ac:dyDescent="0.2">
      <c r="A28" s="7" t="s">
        <v>20</v>
      </c>
      <c r="B28" s="7" t="s">
        <v>9</v>
      </c>
      <c r="C28" s="8">
        <v>685</v>
      </c>
      <c r="D28" s="8">
        <v>1392</v>
      </c>
      <c r="E28" s="8">
        <v>863</v>
      </c>
      <c r="F28" s="8">
        <v>1157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925</v>
      </c>
      <c r="J28" s="16">
        <f t="shared" si="9"/>
        <v>-62</v>
      </c>
      <c r="K28" s="16">
        <f>VLOOKUP(A:A,[1]TDSheet!$A:$P,16,0)</f>
        <v>480</v>
      </c>
      <c r="L28" s="16"/>
      <c r="M28" s="16"/>
      <c r="N28" s="16"/>
      <c r="O28" s="16">
        <f t="shared" si="10"/>
        <v>172.6</v>
      </c>
      <c r="P28" s="19">
        <v>480</v>
      </c>
      <c r="Q28" s="20">
        <f t="shared" si="11"/>
        <v>12.265353418308228</v>
      </c>
      <c r="R28" s="16">
        <f t="shared" si="12"/>
        <v>6.7033603707995368</v>
      </c>
      <c r="S28" s="16">
        <f>VLOOKUP(A:A,[1]TDSheet!$A:$T,20,0)</f>
        <v>170.6</v>
      </c>
      <c r="T28" s="16">
        <f>VLOOKUP(A:A,[1]TDSheet!$A:$O,15,0)</f>
        <v>215.6</v>
      </c>
      <c r="U28" s="16">
        <f>VLOOKUP(A:A,[3]TDSheet!$A:$D,4,0)</f>
        <v>139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1">
        <f t="shared" si="16"/>
        <v>48</v>
      </c>
      <c r="AA28" s="16">
        <f t="shared" si="13"/>
        <v>480</v>
      </c>
      <c r="AB28" s="16" t="str">
        <f>VLOOKUP(A:A,[1]TDSheet!$A:$AB,28,0)</f>
        <v>ябмай</v>
      </c>
      <c r="AC28" s="16">
        <f>AA28/10</f>
        <v>48</v>
      </c>
      <c r="AD28" s="22">
        <f>VLOOKUP(A:A,[1]TDSheet!$A:$AD,30,0)</f>
        <v>0.7</v>
      </c>
      <c r="AE28" s="16">
        <f t="shared" si="17"/>
        <v>336</v>
      </c>
      <c r="AF28" s="16"/>
      <c r="AG28" s="16"/>
      <c r="AH28" s="16"/>
      <c r="AI28" s="16"/>
    </row>
    <row r="29" spans="1:35" s="1" customFormat="1" ht="11.1" customHeight="1" outlineLevel="1" x14ac:dyDescent="0.2">
      <c r="A29" s="7" t="s">
        <v>21</v>
      </c>
      <c r="B29" s="7" t="s">
        <v>9</v>
      </c>
      <c r="C29" s="8">
        <v>403</v>
      </c>
      <c r="D29" s="8">
        <v>212</v>
      </c>
      <c r="E29" s="8">
        <v>277</v>
      </c>
      <c r="F29" s="8">
        <v>331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256</v>
      </c>
      <c r="J29" s="16">
        <f t="shared" si="9"/>
        <v>21</v>
      </c>
      <c r="K29" s="16">
        <f>VLOOKUP(A:A,[1]TDSheet!$A:$P,16,0)</f>
        <v>120</v>
      </c>
      <c r="L29" s="16">
        <v>360</v>
      </c>
      <c r="M29" s="16"/>
      <c r="N29" s="16"/>
      <c r="O29" s="16">
        <f t="shared" si="10"/>
        <v>55.4</v>
      </c>
      <c r="P29" s="19">
        <v>240</v>
      </c>
      <c r="Q29" s="20">
        <f t="shared" si="11"/>
        <v>18.971119133574007</v>
      </c>
      <c r="R29" s="16">
        <f t="shared" si="12"/>
        <v>5.9747292418772568</v>
      </c>
      <c r="S29" s="16">
        <f>VLOOKUP(A:A,[1]TDSheet!$A:$T,20,0)</f>
        <v>60.6</v>
      </c>
      <c r="T29" s="16">
        <f>VLOOKUP(A:A,[1]TDSheet!$A:$O,15,0)</f>
        <v>54.2</v>
      </c>
      <c r="U29" s="16">
        <f>VLOOKUP(A:A,[3]TDSheet!$A:$D,4,0)</f>
        <v>44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1">
        <f t="shared" si="16"/>
        <v>12</v>
      </c>
      <c r="AA29" s="16">
        <f t="shared" si="13"/>
        <v>240</v>
      </c>
      <c r="AB29" s="16" t="str">
        <f>VLOOKUP(A:A,[1]TDSheet!$A:$AB,28,0)</f>
        <v>увел</v>
      </c>
      <c r="AC29" s="16">
        <f>AA29/16</f>
        <v>15</v>
      </c>
      <c r="AD29" s="22">
        <f>VLOOKUP(A:A,[1]TDSheet!$A:$AD,30,0)</f>
        <v>0.4</v>
      </c>
      <c r="AE29" s="16">
        <f t="shared" si="17"/>
        <v>76.800000000000011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1861</v>
      </c>
      <c r="D30" s="8">
        <v>1398</v>
      </c>
      <c r="E30" s="8">
        <v>1889</v>
      </c>
      <c r="F30" s="8">
        <v>1290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1947</v>
      </c>
      <c r="J30" s="16">
        <f t="shared" si="9"/>
        <v>-58</v>
      </c>
      <c r="K30" s="16">
        <f>VLOOKUP(A:A,[1]TDSheet!$A:$P,16,0)</f>
        <v>800</v>
      </c>
      <c r="L30" s="16">
        <v>480</v>
      </c>
      <c r="M30" s="16"/>
      <c r="N30" s="16">
        <v>800</v>
      </c>
      <c r="O30" s="16">
        <f t="shared" si="10"/>
        <v>257.8</v>
      </c>
      <c r="P30" s="19">
        <v>500</v>
      </c>
      <c r="Q30" s="20">
        <f t="shared" si="11"/>
        <v>11.90845616757176</v>
      </c>
      <c r="R30" s="16">
        <f t="shared" si="12"/>
        <v>5.0038789759503493</v>
      </c>
      <c r="S30" s="16">
        <f>VLOOKUP(A:A,[1]TDSheet!$A:$T,20,0)</f>
        <v>198.6</v>
      </c>
      <c r="T30" s="16">
        <f>VLOOKUP(A:A,[1]TDSheet!$A:$O,15,0)</f>
        <v>290.39999999999998</v>
      </c>
      <c r="U30" s="16">
        <f>VLOOKUP(A:A,[3]TDSheet!$A:$D,4,0)</f>
        <v>156</v>
      </c>
      <c r="V30" s="16">
        <f>VLOOKUP(A:A,[4]TDSheet!$A:$D,4,0)</f>
        <v>600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1">
        <f t="shared" si="16"/>
        <v>48</v>
      </c>
      <c r="AA30" s="16">
        <f t="shared" si="13"/>
        <v>500</v>
      </c>
      <c r="AB30" s="16" t="str">
        <f>VLOOKUP(A:A,[1]TDSheet!$A:$AB,28,0)</f>
        <v>ябмай</v>
      </c>
      <c r="AC30" s="16">
        <f>AA30/10</f>
        <v>50</v>
      </c>
      <c r="AD30" s="22">
        <f>VLOOKUP(A:A,[1]TDSheet!$A:$AD,30,0)</f>
        <v>0.7</v>
      </c>
      <c r="AE30" s="16">
        <f t="shared" si="17"/>
        <v>336</v>
      </c>
      <c r="AF30" s="16"/>
      <c r="AG30" s="16"/>
      <c r="AH30" s="16"/>
      <c r="AI30" s="16"/>
    </row>
    <row r="31" spans="1:35" s="1" customFormat="1" ht="21.95" customHeight="1" outlineLevel="1" x14ac:dyDescent="0.2">
      <c r="A31" s="7" t="s">
        <v>23</v>
      </c>
      <c r="B31" s="7" t="s">
        <v>9</v>
      </c>
      <c r="C31" s="8">
        <v>1111</v>
      </c>
      <c r="D31" s="8">
        <v>1028</v>
      </c>
      <c r="E31" s="8">
        <v>724</v>
      </c>
      <c r="F31" s="8">
        <v>1351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768</v>
      </c>
      <c r="J31" s="16">
        <f t="shared" si="9"/>
        <v>-44</v>
      </c>
      <c r="K31" s="16">
        <f>VLOOKUP(A:A,[1]TDSheet!$A:$P,16,0)</f>
        <v>100</v>
      </c>
      <c r="L31" s="16"/>
      <c r="M31" s="16"/>
      <c r="N31" s="16"/>
      <c r="O31" s="16">
        <f t="shared" si="10"/>
        <v>144.80000000000001</v>
      </c>
      <c r="P31" s="19">
        <v>320</v>
      </c>
      <c r="Q31" s="20">
        <f t="shared" si="11"/>
        <v>12.230662983425413</v>
      </c>
      <c r="R31" s="16">
        <f t="shared" si="12"/>
        <v>9.3301104972375679</v>
      </c>
      <c r="S31" s="16">
        <f>VLOOKUP(A:A,[1]TDSheet!$A:$T,20,0)</f>
        <v>202.6</v>
      </c>
      <c r="T31" s="16">
        <f>VLOOKUP(A:A,[1]TDSheet!$A:$O,15,0)</f>
        <v>179.4</v>
      </c>
      <c r="U31" s="16">
        <f>VLOOKUP(A:A,[3]TDSheet!$A:$D,4,0)</f>
        <v>153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1">
        <f t="shared" si="16"/>
        <v>36</v>
      </c>
      <c r="AA31" s="16">
        <f t="shared" si="13"/>
        <v>320</v>
      </c>
      <c r="AB31" s="16" t="str">
        <f>VLOOKUP(A:A,[1]TDSheet!$A:$AB,28,0)</f>
        <v>ябмай</v>
      </c>
      <c r="AC31" s="16">
        <f>AA31/10</f>
        <v>32</v>
      </c>
      <c r="AD31" s="22">
        <f>VLOOKUP(A:A,[1]TDSheet!$A:$AD,30,0)</f>
        <v>0.7</v>
      </c>
      <c r="AE31" s="16">
        <f t="shared" si="17"/>
        <v>251.99999999999997</v>
      </c>
      <c r="AF31" s="16"/>
      <c r="AG31" s="16"/>
      <c r="AH31" s="16"/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1005</v>
      </c>
      <c r="D32" s="8">
        <v>423</v>
      </c>
      <c r="E32" s="8">
        <v>642</v>
      </c>
      <c r="F32" s="8">
        <v>714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678</v>
      </c>
      <c r="J32" s="16">
        <f t="shared" si="9"/>
        <v>-36</v>
      </c>
      <c r="K32" s="16">
        <f>VLOOKUP(A:A,[1]TDSheet!$A:$P,16,0)</f>
        <v>360</v>
      </c>
      <c r="L32" s="16">
        <v>240</v>
      </c>
      <c r="M32" s="16"/>
      <c r="N32" s="16"/>
      <c r="O32" s="16">
        <f t="shared" si="10"/>
        <v>128.4</v>
      </c>
      <c r="P32" s="19">
        <v>240</v>
      </c>
      <c r="Q32" s="20">
        <f t="shared" si="11"/>
        <v>12.102803738317757</v>
      </c>
      <c r="R32" s="16">
        <f t="shared" si="12"/>
        <v>5.5607476635514015</v>
      </c>
      <c r="S32" s="16">
        <f>VLOOKUP(A:A,[1]TDSheet!$A:$T,20,0)</f>
        <v>170</v>
      </c>
      <c r="T32" s="16">
        <f>VLOOKUP(A:A,[1]TDSheet!$A:$O,15,0)</f>
        <v>144.6</v>
      </c>
      <c r="U32" s="16">
        <f>VLOOKUP(A:A,[3]TDSheet!$A:$D,4,0)</f>
        <v>138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1">
        <f t="shared" si="16"/>
        <v>24</v>
      </c>
      <c r="AA32" s="16">
        <f t="shared" si="13"/>
        <v>240</v>
      </c>
      <c r="AB32" s="16" t="e">
        <f>VLOOKUP(A:A,[1]TDSheet!$A:$AB,28,0)</f>
        <v>#N/A</v>
      </c>
      <c r="AC32" s="16">
        <f>AA32/10</f>
        <v>24</v>
      </c>
      <c r="AD32" s="22">
        <f>VLOOKUP(A:A,[1]TDSheet!$A:$AD,30,0)</f>
        <v>0.7</v>
      </c>
      <c r="AE32" s="16">
        <f t="shared" si="17"/>
        <v>168</v>
      </c>
      <c r="AF32" s="16"/>
      <c r="AG32" s="16"/>
      <c r="AH32" s="16"/>
      <c r="AI32" s="16"/>
    </row>
    <row r="33" spans="1:35" s="1" customFormat="1" ht="21.95" customHeight="1" outlineLevel="1" x14ac:dyDescent="0.2">
      <c r="A33" s="7" t="s">
        <v>62</v>
      </c>
      <c r="B33" s="7" t="s">
        <v>9</v>
      </c>
      <c r="C33" s="8">
        <v>930</v>
      </c>
      <c r="D33" s="8">
        <v>408</v>
      </c>
      <c r="E33" s="8">
        <v>403</v>
      </c>
      <c r="F33" s="8">
        <v>904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437</v>
      </c>
      <c r="J33" s="16">
        <f t="shared" si="9"/>
        <v>-34</v>
      </c>
      <c r="K33" s="16">
        <f>VLOOKUP(A:A,[1]TDSheet!$A:$P,16,0)</f>
        <v>100</v>
      </c>
      <c r="L33" s="16"/>
      <c r="M33" s="16"/>
      <c r="N33" s="16"/>
      <c r="O33" s="16">
        <f t="shared" si="10"/>
        <v>80.599999999999994</v>
      </c>
      <c r="P33" s="19"/>
      <c r="Q33" s="20">
        <f t="shared" si="11"/>
        <v>12.456575682382136</v>
      </c>
      <c r="R33" s="16">
        <f t="shared" si="12"/>
        <v>11.215880893300248</v>
      </c>
      <c r="S33" s="16">
        <f>VLOOKUP(A:A,[1]TDSheet!$A:$T,20,0)</f>
        <v>87.8</v>
      </c>
      <c r="T33" s="16">
        <f>VLOOKUP(A:A,[1]TDSheet!$A:$O,15,0)</f>
        <v>116.4</v>
      </c>
      <c r="U33" s="16">
        <f>VLOOKUP(A:A,[3]TDSheet!$A:$D,4,0)</f>
        <v>81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1">
        <f t="shared" si="16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2">
        <f>VLOOKUP(A:A,[1]TDSheet!$A:$AD,30,0)</f>
        <v>0.6</v>
      </c>
      <c r="AE33" s="16">
        <f t="shared" si="17"/>
        <v>0</v>
      </c>
      <c r="AF33" s="16"/>
      <c r="AG33" s="16"/>
      <c r="AH33" s="16"/>
      <c r="AI33" s="16"/>
    </row>
    <row r="34" spans="1:35" s="1" customFormat="1" ht="21.95" customHeight="1" outlineLevel="1" x14ac:dyDescent="0.2">
      <c r="A34" s="7" t="s">
        <v>25</v>
      </c>
      <c r="B34" s="7" t="s">
        <v>8</v>
      </c>
      <c r="C34" s="8">
        <v>2290</v>
      </c>
      <c r="D34" s="8">
        <v>2565</v>
      </c>
      <c r="E34" s="8">
        <v>2445</v>
      </c>
      <c r="F34" s="8">
        <v>2195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2627</v>
      </c>
      <c r="J34" s="16">
        <f t="shared" si="9"/>
        <v>-182</v>
      </c>
      <c r="K34" s="16">
        <f>VLOOKUP(A:A,[1]TDSheet!$A:$P,16,0)</f>
        <v>1200</v>
      </c>
      <c r="L34" s="16">
        <v>1000</v>
      </c>
      <c r="M34" s="16"/>
      <c r="N34" s="16"/>
      <c r="O34" s="16">
        <f t="shared" si="10"/>
        <v>489</v>
      </c>
      <c r="P34" s="19">
        <v>1400</v>
      </c>
      <c r="Q34" s="20">
        <f t="shared" si="11"/>
        <v>11.850715746421267</v>
      </c>
      <c r="R34" s="16">
        <f t="shared" si="12"/>
        <v>4.4887525562372188</v>
      </c>
      <c r="S34" s="16">
        <f>VLOOKUP(A:A,[1]TDSheet!$A:$T,20,0)</f>
        <v>518.20000000000005</v>
      </c>
      <c r="T34" s="16">
        <f>VLOOKUP(A:A,[1]TDSheet!$A:$O,15,0)</f>
        <v>496</v>
      </c>
      <c r="U34" s="16">
        <f>VLOOKUP(A:A,[3]TDSheet!$A:$D,4,0)</f>
        <v>640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1">
        <f t="shared" si="16"/>
        <v>276</v>
      </c>
      <c r="AA34" s="16">
        <f t="shared" si="13"/>
        <v>1400</v>
      </c>
      <c r="AB34" s="24" t="str">
        <f>VLOOKUP(A:A,[1]TDSheet!$A:$AB,28,0)</f>
        <v>сниж</v>
      </c>
      <c r="AC34" s="16">
        <f>AA34/5</f>
        <v>280</v>
      </c>
      <c r="AD34" s="22">
        <f>VLOOKUP(A:A,[1]TDSheet!$A:$AD,30,0)</f>
        <v>1</v>
      </c>
      <c r="AE34" s="16">
        <f t="shared" si="17"/>
        <v>1380</v>
      </c>
      <c r="AF34" s="16"/>
      <c r="AG34" s="16"/>
      <c r="AH34" s="16"/>
      <c r="AI34" s="16"/>
    </row>
    <row r="35" spans="1:35" s="1" customFormat="1" ht="21.95" customHeight="1" outlineLevel="1" x14ac:dyDescent="0.2">
      <c r="A35" s="7" t="s">
        <v>26</v>
      </c>
      <c r="B35" s="7" t="s">
        <v>9</v>
      </c>
      <c r="C35" s="8">
        <v>504</v>
      </c>
      <c r="D35" s="8">
        <v>762</v>
      </c>
      <c r="E35" s="8">
        <v>473</v>
      </c>
      <c r="F35" s="8">
        <v>761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461</v>
      </c>
      <c r="J35" s="16">
        <f t="shared" si="9"/>
        <v>12</v>
      </c>
      <c r="K35" s="16">
        <f>VLOOKUP(A:A,[1]TDSheet!$A:$P,16,0)</f>
        <v>240</v>
      </c>
      <c r="L35" s="16">
        <v>120</v>
      </c>
      <c r="M35" s="16"/>
      <c r="N35" s="16"/>
      <c r="O35" s="16">
        <f t="shared" si="10"/>
        <v>94.6</v>
      </c>
      <c r="P35" s="19">
        <v>120</v>
      </c>
      <c r="Q35" s="20">
        <f t="shared" si="11"/>
        <v>13.118393234672306</v>
      </c>
      <c r="R35" s="16">
        <f t="shared" si="12"/>
        <v>8.0443974630021149</v>
      </c>
      <c r="S35" s="16">
        <f>VLOOKUP(A:A,[1]TDSheet!$A:$T,20,0)</f>
        <v>113.6</v>
      </c>
      <c r="T35" s="16">
        <f>VLOOKUP(A:A,[1]TDSheet!$A:$O,15,0)</f>
        <v>124.2</v>
      </c>
      <c r="U35" s="16">
        <f>VLOOKUP(A:A,[3]TDSheet!$A:$D,4,0)</f>
        <v>31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1">
        <f t="shared" si="16"/>
        <v>12</v>
      </c>
      <c r="AA35" s="16">
        <f t="shared" si="13"/>
        <v>120</v>
      </c>
      <c r="AB35" s="16" t="e">
        <f>VLOOKUP(A:A,[1]TDSheet!$A:$AB,28,0)</f>
        <v>#N/A</v>
      </c>
      <c r="AC35" s="16">
        <f>AA35/10</f>
        <v>12</v>
      </c>
      <c r="AD35" s="22">
        <f>VLOOKUP(A:A,[1]TDSheet!$A:$AD,30,0)</f>
        <v>0.7</v>
      </c>
      <c r="AE35" s="16">
        <f t="shared" si="17"/>
        <v>84</v>
      </c>
      <c r="AF35" s="16"/>
      <c r="AG35" s="16"/>
      <c r="AH35" s="16"/>
      <c r="AI35" s="16"/>
    </row>
    <row r="36" spans="1:35" s="1" customFormat="1" ht="21.95" customHeight="1" outlineLevel="1" x14ac:dyDescent="0.2">
      <c r="A36" s="7" t="s">
        <v>27</v>
      </c>
      <c r="B36" s="7" t="s">
        <v>9</v>
      </c>
      <c r="C36" s="8">
        <v>2204</v>
      </c>
      <c r="D36" s="8">
        <v>1235</v>
      </c>
      <c r="E36" s="8">
        <v>1528</v>
      </c>
      <c r="F36" s="8">
        <v>1822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1497</v>
      </c>
      <c r="J36" s="16">
        <f t="shared" si="9"/>
        <v>31</v>
      </c>
      <c r="K36" s="16">
        <f>VLOOKUP(A:A,[1]TDSheet!$A:$P,16,0)</f>
        <v>700</v>
      </c>
      <c r="L36" s="16">
        <v>480</v>
      </c>
      <c r="M36" s="16"/>
      <c r="N36" s="16"/>
      <c r="O36" s="16">
        <f t="shared" si="10"/>
        <v>305.60000000000002</v>
      </c>
      <c r="P36" s="19">
        <v>720</v>
      </c>
      <c r="Q36" s="20">
        <f t="shared" si="11"/>
        <v>12.179319371727749</v>
      </c>
      <c r="R36" s="16">
        <f t="shared" si="12"/>
        <v>5.9620418848167533</v>
      </c>
      <c r="S36" s="16">
        <f>VLOOKUP(A:A,[1]TDSheet!$A:$T,20,0)</f>
        <v>366</v>
      </c>
      <c r="T36" s="16">
        <f>VLOOKUP(A:A,[1]TDSheet!$A:$O,15,0)</f>
        <v>322.8</v>
      </c>
      <c r="U36" s="16">
        <f>VLOOKUP(A:A,[3]TDSheet!$A:$D,4,0)</f>
        <v>338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1">
        <f t="shared" si="16"/>
        <v>48</v>
      </c>
      <c r="AA36" s="16">
        <f t="shared" si="13"/>
        <v>720</v>
      </c>
      <c r="AB36" s="16" t="e">
        <f>VLOOKUP(A:A,[1]TDSheet!$A:$AB,28,0)</f>
        <v>#N/A</v>
      </c>
      <c r="AC36" s="16">
        <f>AA36/16</f>
        <v>45</v>
      </c>
      <c r="AD36" s="22">
        <f>VLOOKUP(A:A,[1]TDSheet!$A:$AD,30,0)</f>
        <v>0.4</v>
      </c>
      <c r="AE36" s="16">
        <f t="shared" si="17"/>
        <v>307.20000000000005</v>
      </c>
      <c r="AF36" s="16"/>
      <c r="AG36" s="16"/>
      <c r="AH36" s="16"/>
      <c r="AI36" s="16"/>
    </row>
    <row r="37" spans="1:35" s="1" customFormat="1" ht="21.95" customHeight="1" outlineLevel="1" x14ac:dyDescent="0.2">
      <c r="A37" s="7" t="s">
        <v>28</v>
      </c>
      <c r="B37" s="7" t="s">
        <v>9</v>
      </c>
      <c r="C37" s="8">
        <v>2577</v>
      </c>
      <c r="D37" s="8">
        <v>4980</v>
      </c>
      <c r="E37" s="8">
        <v>4203</v>
      </c>
      <c r="F37" s="8">
        <v>3179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4282</v>
      </c>
      <c r="J37" s="16">
        <f t="shared" si="9"/>
        <v>-79</v>
      </c>
      <c r="K37" s="16">
        <f>VLOOKUP(A:A,[1]TDSheet!$A:$P,16,0)</f>
        <v>1400</v>
      </c>
      <c r="L37" s="16">
        <v>480</v>
      </c>
      <c r="M37" s="16"/>
      <c r="N37" s="16">
        <v>800</v>
      </c>
      <c r="O37" s="16">
        <f t="shared" si="10"/>
        <v>540.6</v>
      </c>
      <c r="P37" s="19">
        <v>1400</v>
      </c>
      <c r="Q37" s="20">
        <f t="shared" si="11"/>
        <v>11.947835738068813</v>
      </c>
      <c r="R37" s="16">
        <f t="shared" si="12"/>
        <v>5.8805031446540879</v>
      </c>
      <c r="S37" s="16">
        <f>VLOOKUP(A:A,[1]TDSheet!$A:$T,20,0)</f>
        <v>584.79999999999995</v>
      </c>
      <c r="T37" s="16">
        <f>VLOOKUP(A:A,[1]TDSheet!$A:$O,15,0)</f>
        <v>609.6</v>
      </c>
      <c r="U37" s="16">
        <f>VLOOKUP(A:A,[3]TDSheet!$A:$D,4,0)</f>
        <v>460</v>
      </c>
      <c r="V37" s="16">
        <f>VLOOKUP(A:A,[4]TDSheet!$A:$D,4,0)</f>
        <v>1500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1">
        <f t="shared" si="16"/>
        <v>144</v>
      </c>
      <c r="AA37" s="16">
        <f t="shared" si="13"/>
        <v>1400</v>
      </c>
      <c r="AB37" s="16">
        <f>VLOOKUP(A:A,[1]TDSheet!$A:$AB,28,0)</f>
        <v>0</v>
      </c>
      <c r="AC37" s="16">
        <f>AA37/10</f>
        <v>140</v>
      </c>
      <c r="AD37" s="22">
        <f>VLOOKUP(A:A,[1]TDSheet!$A:$AD,30,0)</f>
        <v>0.7</v>
      </c>
      <c r="AE37" s="16">
        <f t="shared" si="17"/>
        <v>1007.9999999999999</v>
      </c>
      <c r="AF37" s="16"/>
      <c r="AG37" s="16"/>
      <c r="AH37" s="16"/>
      <c r="AI37" s="16"/>
    </row>
    <row r="38" spans="1:35" s="1" customFormat="1" ht="21.95" customHeight="1" outlineLevel="1" x14ac:dyDescent="0.2">
      <c r="A38" s="7" t="s">
        <v>29</v>
      </c>
      <c r="B38" s="7" t="s">
        <v>9</v>
      </c>
      <c r="C38" s="8">
        <v>2313</v>
      </c>
      <c r="D38" s="8">
        <v>1837</v>
      </c>
      <c r="E38" s="8">
        <v>1892</v>
      </c>
      <c r="F38" s="8">
        <v>2121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1904</v>
      </c>
      <c r="J38" s="16">
        <f t="shared" si="9"/>
        <v>-12</v>
      </c>
      <c r="K38" s="16">
        <f>VLOOKUP(A:A,[1]TDSheet!$A:$P,16,0)</f>
        <v>900</v>
      </c>
      <c r="L38" s="16">
        <v>480</v>
      </c>
      <c r="M38" s="16"/>
      <c r="N38" s="16"/>
      <c r="O38" s="16">
        <f t="shared" si="10"/>
        <v>378.4</v>
      </c>
      <c r="P38" s="19">
        <v>1000</v>
      </c>
      <c r="Q38" s="20">
        <f t="shared" si="11"/>
        <v>11.894820295983088</v>
      </c>
      <c r="R38" s="16">
        <f t="shared" si="12"/>
        <v>5.6051797040169138</v>
      </c>
      <c r="S38" s="16">
        <f>VLOOKUP(A:A,[1]TDSheet!$A:$T,20,0)</f>
        <v>422.2</v>
      </c>
      <c r="T38" s="16">
        <f>VLOOKUP(A:A,[1]TDSheet!$A:$O,15,0)</f>
        <v>410</v>
      </c>
      <c r="U38" s="16">
        <f>VLOOKUP(A:A,[3]TDSheet!$A:$D,4,0)</f>
        <v>414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1">
        <f t="shared" si="16"/>
        <v>60</v>
      </c>
      <c r="AA38" s="16">
        <f t="shared" si="13"/>
        <v>1000</v>
      </c>
      <c r="AB38" s="16" t="e">
        <f>VLOOKUP(A:A,[1]TDSheet!$A:$AB,28,0)</f>
        <v>#N/A</v>
      </c>
      <c r="AC38" s="16">
        <f>AA38/16</f>
        <v>62.5</v>
      </c>
      <c r="AD38" s="22">
        <f>VLOOKUP(A:A,[1]TDSheet!$A:$AD,30,0)</f>
        <v>0.4</v>
      </c>
      <c r="AE38" s="16">
        <f t="shared" si="17"/>
        <v>384</v>
      </c>
      <c r="AF38" s="16"/>
      <c r="AG38" s="16"/>
      <c r="AH38" s="16"/>
      <c r="AI38" s="16"/>
    </row>
    <row r="39" spans="1:35" s="1" customFormat="1" ht="21.95" customHeight="1" outlineLevel="1" x14ac:dyDescent="0.2">
      <c r="A39" s="7" t="s">
        <v>30</v>
      </c>
      <c r="B39" s="7" t="s">
        <v>9</v>
      </c>
      <c r="C39" s="8">
        <v>2923</v>
      </c>
      <c r="D39" s="8">
        <v>5621</v>
      </c>
      <c r="E39" s="8">
        <v>4547</v>
      </c>
      <c r="F39" s="8">
        <v>3714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4691</v>
      </c>
      <c r="J39" s="16">
        <f t="shared" si="9"/>
        <v>-144</v>
      </c>
      <c r="K39" s="16">
        <f>VLOOKUP(A:A,[1]TDSheet!$A:$P,16,0)</f>
        <v>1400</v>
      </c>
      <c r="L39" s="16">
        <v>900</v>
      </c>
      <c r="M39" s="16"/>
      <c r="N39" s="16">
        <v>1600</v>
      </c>
      <c r="O39" s="16">
        <f t="shared" si="10"/>
        <v>649.4</v>
      </c>
      <c r="P39" s="19">
        <v>1800</v>
      </c>
      <c r="Q39" s="20">
        <f t="shared" si="11"/>
        <v>12.03264551894056</v>
      </c>
      <c r="R39" s="16">
        <f t="shared" si="12"/>
        <v>5.7191253464736684</v>
      </c>
      <c r="S39" s="16">
        <f>VLOOKUP(A:A,[1]TDSheet!$A:$T,20,0)</f>
        <v>770.4</v>
      </c>
      <c r="T39" s="16">
        <f>VLOOKUP(A:A,[1]TDSheet!$A:$O,15,0)</f>
        <v>714</v>
      </c>
      <c r="U39" s="16">
        <f>VLOOKUP(A:A,[3]TDSheet!$A:$D,4,0)</f>
        <v>472</v>
      </c>
      <c r="V39" s="16">
        <f>VLOOKUP(A:A,[4]TDSheet!$A:$D,4,0)</f>
        <v>1300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1">
        <f t="shared" si="16"/>
        <v>180</v>
      </c>
      <c r="AA39" s="16">
        <f t="shared" si="13"/>
        <v>1800</v>
      </c>
      <c r="AB39" s="16" t="str">
        <f>VLOOKUP(A:A,[1]TDSheet!$A:$AB,28,0)</f>
        <v>скл м-1400</v>
      </c>
      <c r="AC39" s="16">
        <f>AA39/10</f>
        <v>180</v>
      </c>
      <c r="AD39" s="22">
        <f>VLOOKUP(A:A,[1]TDSheet!$A:$AD,30,0)</f>
        <v>0.7</v>
      </c>
      <c r="AE39" s="16">
        <f t="shared" si="17"/>
        <v>1260</v>
      </c>
      <c r="AF39" s="16"/>
      <c r="AG39" s="16"/>
      <c r="AH39" s="16"/>
      <c r="AI39" s="16"/>
    </row>
    <row r="40" spans="1:35" s="1" customFormat="1" ht="11.1" customHeight="1" outlineLevel="1" x14ac:dyDescent="0.2">
      <c r="A40" s="7" t="s">
        <v>63</v>
      </c>
      <c r="B40" s="7" t="s">
        <v>9</v>
      </c>
      <c r="C40" s="8">
        <v>694</v>
      </c>
      <c r="D40" s="8">
        <v>185</v>
      </c>
      <c r="E40" s="8">
        <v>251</v>
      </c>
      <c r="F40" s="8">
        <v>619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260</v>
      </c>
      <c r="J40" s="16">
        <f t="shared" si="9"/>
        <v>-9</v>
      </c>
      <c r="K40" s="16">
        <f>VLOOKUP(A:A,[1]TDSheet!$A:$P,16,0)</f>
        <v>0</v>
      </c>
      <c r="L40" s="16"/>
      <c r="M40" s="16"/>
      <c r="N40" s="16"/>
      <c r="O40" s="16">
        <f t="shared" si="10"/>
        <v>50.2</v>
      </c>
      <c r="P40" s="19"/>
      <c r="Q40" s="20">
        <f t="shared" si="11"/>
        <v>12.330677290836652</v>
      </c>
      <c r="R40" s="16">
        <f t="shared" si="12"/>
        <v>12.330677290836652</v>
      </c>
      <c r="S40" s="16">
        <f>VLOOKUP(A:A,[1]TDSheet!$A:$T,20,0)</f>
        <v>103</v>
      </c>
      <c r="T40" s="16">
        <f>VLOOKUP(A:A,[1]TDSheet!$A:$O,15,0)</f>
        <v>61.4</v>
      </c>
      <c r="U40" s="16">
        <f>VLOOKUP(A:A,[3]TDSheet!$A:$D,4,0)</f>
        <v>41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1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2">
        <f>VLOOKUP(A:A,[1]TDSheet!$A:$AD,30,0)</f>
        <v>0.22</v>
      </c>
      <c r="AE40" s="16">
        <f t="shared" si="17"/>
        <v>0</v>
      </c>
      <c r="AF40" s="16"/>
      <c r="AG40" s="16"/>
      <c r="AH40" s="16"/>
      <c r="AI40" s="16"/>
    </row>
    <row r="41" spans="1:35" s="1" customFormat="1" ht="21.95" customHeight="1" outlineLevel="1" x14ac:dyDescent="0.2">
      <c r="A41" s="7" t="s">
        <v>64</v>
      </c>
      <c r="B41" s="7" t="s">
        <v>9</v>
      </c>
      <c r="C41" s="8">
        <v>576</v>
      </c>
      <c r="D41" s="8">
        <v>5</v>
      </c>
      <c r="E41" s="8">
        <v>121</v>
      </c>
      <c r="F41" s="8">
        <v>453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122</v>
      </c>
      <c r="J41" s="16">
        <f t="shared" si="9"/>
        <v>-1</v>
      </c>
      <c r="K41" s="16">
        <f>VLOOKUP(A:A,[1]TDSheet!$A:$P,16,0)</f>
        <v>0</v>
      </c>
      <c r="L41" s="16"/>
      <c r="M41" s="16"/>
      <c r="N41" s="16"/>
      <c r="O41" s="16">
        <f t="shared" si="10"/>
        <v>24.2</v>
      </c>
      <c r="P41" s="19"/>
      <c r="Q41" s="20">
        <f t="shared" si="11"/>
        <v>18.719008264462811</v>
      </c>
      <c r="R41" s="16">
        <f t="shared" si="12"/>
        <v>18.719008264462811</v>
      </c>
      <c r="S41" s="16">
        <f>VLOOKUP(A:A,[1]TDSheet!$A:$T,20,0)</f>
        <v>48.6</v>
      </c>
      <c r="T41" s="16">
        <f>VLOOKUP(A:A,[1]TDSheet!$A:$O,15,0)</f>
        <v>27.2</v>
      </c>
      <c r="U41" s="16">
        <f>VLOOKUP(A:A,[3]TDSheet!$A:$D,4,0)</f>
        <v>27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1">
        <f t="shared" si="16"/>
        <v>0</v>
      </c>
      <c r="AA41" s="16">
        <f t="shared" si="13"/>
        <v>0</v>
      </c>
      <c r="AB41" s="24" t="str">
        <f>VLOOKUP(A:A,[1]TDSheet!$A:$AB,28,0)</f>
        <v>увел</v>
      </c>
      <c r="AC41" s="16">
        <f>AA41/8</f>
        <v>0</v>
      </c>
      <c r="AD41" s="22">
        <f>VLOOKUP(A:A,[1]TDSheet!$A:$AD,30,0)</f>
        <v>0.65</v>
      </c>
      <c r="AE41" s="16">
        <f t="shared" si="17"/>
        <v>0</v>
      </c>
      <c r="AF41" s="16"/>
      <c r="AG41" s="16"/>
      <c r="AH41" s="16"/>
      <c r="AI41" s="16"/>
    </row>
    <row r="42" spans="1:35" s="1" customFormat="1" ht="11.1" customHeight="1" outlineLevel="1" x14ac:dyDescent="0.2">
      <c r="A42" s="27" t="s">
        <v>65</v>
      </c>
      <c r="B42" s="7" t="s">
        <v>8</v>
      </c>
      <c r="C42" s="8">
        <v>65</v>
      </c>
      <c r="D42" s="8">
        <v>65</v>
      </c>
      <c r="E42" s="8">
        <v>20</v>
      </c>
      <c r="F42" s="8">
        <v>105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25</v>
      </c>
      <c r="J42" s="16">
        <f t="shared" si="9"/>
        <v>-5</v>
      </c>
      <c r="K42" s="16">
        <f>VLOOKUP(A:A,[1]TDSheet!$A:$P,16,0)</f>
        <v>0</v>
      </c>
      <c r="L42" s="16"/>
      <c r="M42" s="16"/>
      <c r="N42" s="16"/>
      <c r="O42" s="16">
        <f t="shared" si="10"/>
        <v>4</v>
      </c>
      <c r="P42" s="19"/>
      <c r="Q42" s="20">
        <f t="shared" si="11"/>
        <v>26.25</v>
      </c>
      <c r="R42" s="16">
        <f t="shared" si="12"/>
        <v>26.25</v>
      </c>
      <c r="S42" s="16">
        <f>VLOOKUP(A:A,[1]TDSheet!$A:$T,20,0)</f>
        <v>9</v>
      </c>
      <c r="T42" s="16">
        <f>VLOOKUP(A:A,[1]TDSheet!$A:$O,15,0)</f>
        <v>5</v>
      </c>
      <c r="U42" s="16">
        <v>0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1">
        <f t="shared" si="16"/>
        <v>0</v>
      </c>
      <c r="AA42" s="16">
        <f t="shared" si="13"/>
        <v>0</v>
      </c>
      <c r="AB42" s="26" t="str">
        <f>VLOOKUP(A:A,[1]TDSheet!$A:$AB,28,0)</f>
        <v>увел</v>
      </c>
      <c r="AC42" s="16">
        <f>AA42/5</f>
        <v>0</v>
      </c>
      <c r="AD42" s="22">
        <f>VLOOKUP(A:A,[1]TDSheet!$A:$AD,30,0)</f>
        <v>1</v>
      </c>
      <c r="AE42" s="16">
        <f t="shared" si="17"/>
        <v>0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31</v>
      </c>
      <c r="B43" s="7" t="s">
        <v>9</v>
      </c>
      <c r="C43" s="8">
        <v>192</v>
      </c>
      <c r="D43" s="8">
        <v>225</v>
      </c>
      <c r="E43" s="8">
        <v>298</v>
      </c>
      <c r="F43" s="8">
        <v>87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339</v>
      </c>
      <c r="J43" s="16">
        <f t="shared" si="9"/>
        <v>-41</v>
      </c>
      <c r="K43" s="16">
        <f>VLOOKUP(A:A,[1]TDSheet!$A:$P,16,0)</f>
        <v>320</v>
      </c>
      <c r="L43" s="16"/>
      <c r="M43" s="16"/>
      <c r="N43" s="16"/>
      <c r="O43" s="16">
        <f t="shared" si="10"/>
        <v>59.6</v>
      </c>
      <c r="P43" s="19">
        <v>200</v>
      </c>
      <c r="Q43" s="20">
        <f t="shared" si="11"/>
        <v>10.184563758389261</v>
      </c>
      <c r="R43" s="16">
        <f t="shared" si="12"/>
        <v>1.4597315436241611</v>
      </c>
      <c r="S43" s="16">
        <f>VLOOKUP(A:A,[1]TDSheet!$A:$T,20,0)</f>
        <v>41</v>
      </c>
      <c r="T43" s="16">
        <f>VLOOKUP(A:A,[1]TDSheet!$A:$O,15,0)</f>
        <v>58.4</v>
      </c>
      <c r="U43" s="16">
        <f>VLOOKUP(A:A,[3]TDSheet!$A:$D,4,0)</f>
        <v>20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1">
        <f t="shared" si="16"/>
        <v>24</v>
      </c>
      <c r="AA43" s="16">
        <f t="shared" si="13"/>
        <v>200</v>
      </c>
      <c r="AB43" s="23" t="s">
        <v>95</v>
      </c>
      <c r="AC43" s="16">
        <f>AA43/8</f>
        <v>25</v>
      </c>
      <c r="AD43" s="22">
        <f>VLOOKUP(A:A,[1]TDSheet!$A:$AD,30,0)</f>
        <v>0.7</v>
      </c>
      <c r="AE43" s="16">
        <f t="shared" si="17"/>
        <v>134.39999999999998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32</v>
      </c>
      <c r="B44" s="7" t="s">
        <v>9</v>
      </c>
      <c r="C44" s="8">
        <v>609</v>
      </c>
      <c r="D44" s="8">
        <v>64</v>
      </c>
      <c r="E44" s="8">
        <v>523</v>
      </c>
      <c r="F44" s="8">
        <v>82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585</v>
      </c>
      <c r="J44" s="16">
        <f t="shared" si="9"/>
        <v>-62</v>
      </c>
      <c r="K44" s="16">
        <f>VLOOKUP(A:A,[1]TDSheet!$A:$P,16,0)</f>
        <v>400</v>
      </c>
      <c r="L44" s="16">
        <v>300</v>
      </c>
      <c r="M44" s="16"/>
      <c r="N44" s="16"/>
      <c r="O44" s="16">
        <f t="shared" si="10"/>
        <v>104.6</v>
      </c>
      <c r="P44" s="19">
        <v>200</v>
      </c>
      <c r="Q44" s="20">
        <f t="shared" si="11"/>
        <v>9.3881453154875718</v>
      </c>
      <c r="R44" s="16">
        <f t="shared" si="12"/>
        <v>0.78393881453154879</v>
      </c>
      <c r="S44" s="16">
        <f>VLOOKUP(A:A,[1]TDSheet!$A:$T,20,0)</f>
        <v>52.6</v>
      </c>
      <c r="T44" s="16">
        <f>VLOOKUP(A:A,[1]TDSheet!$A:$O,15,0)</f>
        <v>93.6</v>
      </c>
      <c r="U44" s="16">
        <f>VLOOKUP(A:A,[3]TDSheet!$A:$D,4,0)</f>
        <v>65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1">
        <f t="shared" si="16"/>
        <v>24</v>
      </c>
      <c r="AA44" s="16">
        <f t="shared" si="13"/>
        <v>200</v>
      </c>
      <c r="AB44" s="23" t="s">
        <v>95</v>
      </c>
      <c r="AC44" s="16">
        <f>AA44/8</f>
        <v>25</v>
      </c>
      <c r="AD44" s="22">
        <f>VLOOKUP(A:A,[1]TDSheet!$A:$AD,30,0)</f>
        <v>0.7</v>
      </c>
      <c r="AE44" s="16">
        <f t="shared" si="17"/>
        <v>134.39999999999998</v>
      </c>
      <c r="AF44" s="16"/>
      <c r="AG44" s="16"/>
      <c r="AH44" s="16"/>
      <c r="AI44" s="16"/>
    </row>
    <row r="45" spans="1:35" s="1" customFormat="1" ht="11.1" customHeight="1" outlineLevel="1" x14ac:dyDescent="0.2">
      <c r="A45" s="7" t="s">
        <v>33</v>
      </c>
      <c r="B45" s="7" t="s">
        <v>9</v>
      </c>
      <c r="C45" s="8">
        <v>1263</v>
      </c>
      <c r="D45" s="8">
        <v>811</v>
      </c>
      <c r="E45" s="8">
        <v>859</v>
      </c>
      <c r="F45" s="8">
        <v>1124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914</v>
      </c>
      <c r="J45" s="16">
        <f t="shared" si="9"/>
        <v>-55</v>
      </c>
      <c r="K45" s="16">
        <f>VLOOKUP(A:A,[1]TDSheet!$A:$P,16,0)</f>
        <v>200</v>
      </c>
      <c r="L45" s="16">
        <v>240</v>
      </c>
      <c r="M45" s="16"/>
      <c r="N45" s="16"/>
      <c r="O45" s="16">
        <f t="shared" si="10"/>
        <v>171.8</v>
      </c>
      <c r="P45" s="19">
        <v>500</v>
      </c>
      <c r="Q45" s="20">
        <f t="shared" si="11"/>
        <v>12.013969732246798</v>
      </c>
      <c r="R45" s="16">
        <f t="shared" si="12"/>
        <v>6.5424912689173453</v>
      </c>
      <c r="S45" s="16">
        <f>VLOOKUP(A:A,[1]TDSheet!$A:$T,20,0)</f>
        <v>224.6</v>
      </c>
      <c r="T45" s="16">
        <f>VLOOKUP(A:A,[1]TDSheet!$A:$O,15,0)</f>
        <v>180.2</v>
      </c>
      <c r="U45" s="16">
        <f>VLOOKUP(A:A,[3]TDSheet!$A:$D,4,0)</f>
        <v>177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1">
        <f t="shared" si="16"/>
        <v>96</v>
      </c>
      <c r="AA45" s="16">
        <f t="shared" si="13"/>
        <v>500</v>
      </c>
      <c r="AB45" s="16" t="e">
        <f>VLOOKUP(A:A,[1]TDSheet!$A:$AB,28,0)</f>
        <v>#N/A</v>
      </c>
      <c r="AC45" s="16">
        <f>AA45/5</f>
        <v>100</v>
      </c>
      <c r="AD45" s="22">
        <f>VLOOKUP(A:A,[1]TDSheet!$A:$AD,30,0)</f>
        <v>1</v>
      </c>
      <c r="AE45" s="16">
        <f t="shared" si="17"/>
        <v>480</v>
      </c>
      <c r="AF45" s="16"/>
      <c r="AG45" s="16"/>
      <c r="AH45" s="16"/>
      <c r="AI45" s="16"/>
    </row>
    <row r="46" spans="1:35" s="1" customFormat="1" ht="21.95" customHeight="1" outlineLevel="1" x14ac:dyDescent="0.2">
      <c r="A46" s="27" t="s">
        <v>34</v>
      </c>
      <c r="B46" s="7" t="s">
        <v>9</v>
      </c>
      <c r="C46" s="8">
        <v>47</v>
      </c>
      <c r="D46" s="8"/>
      <c r="E46" s="8">
        <v>4</v>
      </c>
      <c r="F46" s="8">
        <v>43</v>
      </c>
      <c r="G46" s="1" t="str">
        <f>VLOOKUP(A:A,[1]TDSheet!$A:$G,7,0)</f>
        <v>выв2108</v>
      </c>
      <c r="H46" s="1" t="e">
        <f>VLOOKUP(A:A,[1]TDSheet!$A:$H,8,0)</f>
        <v>#N/A</v>
      </c>
      <c r="I46" s="16">
        <f>VLOOKUP(A:A,[2]TDSheet!$A:$F,6,0)</f>
        <v>4</v>
      </c>
      <c r="J46" s="16">
        <f t="shared" si="9"/>
        <v>0</v>
      </c>
      <c r="K46" s="16">
        <f>VLOOKUP(A:A,[1]TDSheet!$A:$P,16,0)</f>
        <v>0</v>
      </c>
      <c r="L46" s="16"/>
      <c r="M46" s="16"/>
      <c r="N46" s="16"/>
      <c r="O46" s="16">
        <f t="shared" si="10"/>
        <v>0.8</v>
      </c>
      <c r="P46" s="19"/>
      <c r="Q46" s="20">
        <f t="shared" si="11"/>
        <v>53.75</v>
      </c>
      <c r="R46" s="16">
        <f t="shared" si="12"/>
        <v>53.75</v>
      </c>
      <c r="S46" s="16">
        <f>VLOOKUP(A:A,[1]TDSheet!$A:$T,20,0)</f>
        <v>0</v>
      </c>
      <c r="T46" s="16">
        <f>VLOOKUP(A:A,[1]TDSheet!$A:$O,15,0)</f>
        <v>0</v>
      </c>
      <c r="U46" s="16">
        <f>VLOOKUP(A:A,[3]TDSheet!$A:$D,4,0)</f>
        <v>1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1">
        <f t="shared" si="16"/>
        <v>0</v>
      </c>
      <c r="AA46" s="16">
        <f t="shared" si="13"/>
        <v>0</v>
      </c>
      <c r="AB46" s="26" t="str">
        <f>VLOOKUP(A:A,[1]TDSheet!$A:$AB,28,0)</f>
        <v>выв2108</v>
      </c>
      <c r="AC46" s="16">
        <f>AA46/8</f>
        <v>0</v>
      </c>
      <c r="AD46" s="22">
        <f>VLOOKUP(A:A,[1]TDSheet!$A:$AD,30,0)</f>
        <v>0</v>
      </c>
      <c r="AE46" s="16">
        <f t="shared" si="17"/>
        <v>0</v>
      </c>
      <c r="AF46" s="16"/>
      <c r="AG46" s="16"/>
      <c r="AH46" s="16"/>
      <c r="AI46" s="16"/>
    </row>
    <row r="47" spans="1:35" s="1" customFormat="1" ht="21.95" customHeight="1" outlineLevel="1" x14ac:dyDescent="0.2">
      <c r="A47" s="7" t="s">
        <v>35</v>
      </c>
      <c r="B47" s="7" t="s">
        <v>9</v>
      </c>
      <c r="C47" s="8">
        <v>774</v>
      </c>
      <c r="D47" s="8">
        <v>611</v>
      </c>
      <c r="E47" s="8">
        <v>534</v>
      </c>
      <c r="F47" s="8">
        <v>808</v>
      </c>
      <c r="G47" s="1" t="str">
        <f>VLOOKUP(A:A,[1]TDSheet!$A:$G,7,0)</f>
        <v>ак</v>
      </c>
      <c r="H47" s="1">
        <f>VLOOKUP(A:A,[1]TDSheet!$A:$H,8,0)</f>
        <v>180</v>
      </c>
      <c r="I47" s="16">
        <f>VLOOKUP(A:A,[2]TDSheet!$A:$F,6,0)</f>
        <v>539</v>
      </c>
      <c r="J47" s="16">
        <f t="shared" si="9"/>
        <v>-5</v>
      </c>
      <c r="K47" s="16">
        <f>VLOOKUP(A:A,[1]TDSheet!$A:$P,16,0)</f>
        <v>300</v>
      </c>
      <c r="L47" s="16"/>
      <c r="M47" s="16"/>
      <c r="N47" s="16"/>
      <c r="O47" s="16">
        <f t="shared" si="10"/>
        <v>106.8</v>
      </c>
      <c r="P47" s="19">
        <v>200</v>
      </c>
      <c r="Q47" s="20">
        <f t="shared" si="11"/>
        <v>12.247191011235955</v>
      </c>
      <c r="R47" s="16">
        <f t="shared" si="12"/>
        <v>7.5655430711610485</v>
      </c>
      <c r="S47" s="16">
        <f>VLOOKUP(A:A,[1]TDSheet!$A:$T,20,0)</f>
        <v>162.6</v>
      </c>
      <c r="T47" s="16">
        <f>VLOOKUP(A:A,[1]TDSheet!$A:$O,15,0)</f>
        <v>136.6</v>
      </c>
      <c r="U47" s="16">
        <f>VLOOKUP(A:A,[3]TDSheet!$A:$D,4,0)</f>
        <v>122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1">
        <f t="shared" si="16"/>
        <v>24</v>
      </c>
      <c r="AA47" s="16">
        <f t="shared" si="13"/>
        <v>200</v>
      </c>
      <c r="AB47" s="16" t="str">
        <f>VLOOKUP(A:A,[1]TDSheet!$A:$AB,28,0)</f>
        <v>бонус</v>
      </c>
      <c r="AC47" s="16">
        <f>AA47/8</f>
        <v>25</v>
      </c>
      <c r="AD47" s="22">
        <f>VLOOKUP(A:A,[1]TDSheet!$A:$AD,30,0)</f>
        <v>0.9</v>
      </c>
      <c r="AE47" s="16">
        <f t="shared" si="17"/>
        <v>172.8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36</v>
      </c>
      <c r="B48" s="7" t="s">
        <v>8</v>
      </c>
      <c r="C48" s="8">
        <v>600</v>
      </c>
      <c r="D48" s="8">
        <v>210</v>
      </c>
      <c r="E48" s="8">
        <v>320</v>
      </c>
      <c r="F48" s="8">
        <v>465</v>
      </c>
      <c r="G48" s="1">
        <f>VLOOKUP(A:A,[1]TDSheet!$A:$G,7,0)</f>
        <v>1</v>
      </c>
      <c r="H48" s="1">
        <f>VLOOKUP(A:A,[1]TDSheet!$A:$H,8,0)</f>
        <v>90</v>
      </c>
      <c r="I48" s="16">
        <f>VLOOKUP(A:A,[2]TDSheet!$A:$F,6,0)</f>
        <v>345</v>
      </c>
      <c r="J48" s="16">
        <f t="shared" si="9"/>
        <v>-25</v>
      </c>
      <c r="K48" s="16">
        <f>VLOOKUP(A:A,[1]TDSheet!$A:$P,16,0)</f>
        <v>180</v>
      </c>
      <c r="L48" s="16"/>
      <c r="M48" s="16"/>
      <c r="N48" s="16"/>
      <c r="O48" s="16">
        <f t="shared" si="10"/>
        <v>64</v>
      </c>
      <c r="P48" s="19">
        <v>120</v>
      </c>
      <c r="Q48" s="20">
        <f t="shared" si="11"/>
        <v>11.953125</v>
      </c>
      <c r="R48" s="16">
        <f t="shared" si="12"/>
        <v>7.265625</v>
      </c>
      <c r="S48" s="16">
        <f>VLOOKUP(A:A,[1]TDSheet!$A:$T,20,0)</f>
        <v>78</v>
      </c>
      <c r="T48" s="16">
        <f>VLOOKUP(A:A,[1]TDSheet!$A:$O,15,0)</f>
        <v>80</v>
      </c>
      <c r="U48" s="16">
        <f>VLOOKUP(A:A,[3]TDSheet!$A:$D,4,0)</f>
        <v>80</v>
      </c>
      <c r="V48" s="16">
        <v>0</v>
      </c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21">
        <f t="shared" si="16"/>
        <v>24</v>
      </c>
      <c r="AA48" s="16">
        <f t="shared" si="13"/>
        <v>120</v>
      </c>
      <c r="AB48" s="16">
        <f>VLOOKUP(A:A,[1]TDSheet!$A:$AB,28,0)</f>
        <v>0</v>
      </c>
      <c r="AC48" s="16">
        <f>AA48/5</f>
        <v>24</v>
      </c>
      <c r="AD48" s="22">
        <f>VLOOKUP(A:A,[1]TDSheet!$A:$AD,30,0)</f>
        <v>1</v>
      </c>
      <c r="AE48" s="16">
        <f t="shared" si="17"/>
        <v>120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37</v>
      </c>
      <c r="B49" s="7" t="s">
        <v>9</v>
      </c>
      <c r="C49" s="8">
        <v>813</v>
      </c>
      <c r="D49" s="8">
        <v>668</v>
      </c>
      <c r="E49" s="8">
        <v>791</v>
      </c>
      <c r="F49" s="8">
        <v>623</v>
      </c>
      <c r="G49" s="1">
        <f>VLOOKUP(A:A,[1]TDSheet!$A:$G,7,0)</f>
        <v>1</v>
      </c>
      <c r="H49" s="1">
        <f>VLOOKUP(A:A,[1]TDSheet!$A:$H,8,0)</f>
        <v>120</v>
      </c>
      <c r="I49" s="16">
        <f>VLOOKUP(A:A,[2]TDSheet!$A:$F,6,0)</f>
        <v>845</v>
      </c>
      <c r="J49" s="16">
        <f t="shared" si="9"/>
        <v>-54</v>
      </c>
      <c r="K49" s="16">
        <f>VLOOKUP(A:A,[1]TDSheet!$A:$P,16,0)</f>
        <v>300</v>
      </c>
      <c r="L49" s="16">
        <v>500</v>
      </c>
      <c r="M49" s="16"/>
      <c r="N49" s="16"/>
      <c r="O49" s="16">
        <f t="shared" si="10"/>
        <v>158.19999999999999</v>
      </c>
      <c r="P49" s="19">
        <v>480</v>
      </c>
      <c r="Q49" s="20">
        <f t="shared" si="11"/>
        <v>12.029077117572694</v>
      </c>
      <c r="R49" s="16">
        <f t="shared" si="12"/>
        <v>3.9380530973451329</v>
      </c>
      <c r="S49" s="16">
        <f>VLOOKUP(A:A,[1]TDSheet!$A:$T,20,0)</f>
        <v>164</v>
      </c>
      <c r="T49" s="16">
        <f>VLOOKUP(A:A,[1]TDSheet!$A:$O,15,0)</f>
        <v>147.4</v>
      </c>
      <c r="U49" s="16">
        <f>VLOOKUP(A:A,[3]TDSheet!$A:$D,4,0)</f>
        <v>170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5</v>
      </c>
      <c r="Z49" s="21">
        <f t="shared" si="16"/>
        <v>96</v>
      </c>
      <c r="AA49" s="16">
        <f t="shared" si="13"/>
        <v>480</v>
      </c>
      <c r="AB49" s="16">
        <f>VLOOKUP(A:A,[1]TDSheet!$A:$AB,28,0)</f>
        <v>0</v>
      </c>
      <c r="AC49" s="16">
        <f>AA49/5</f>
        <v>96</v>
      </c>
      <c r="AD49" s="22">
        <f>VLOOKUP(A:A,[1]TDSheet!$A:$AD,30,0)</f>
        <v>1</v>
      </c>
      <c r="AE49" s="16">
        <f t="shared" si="17"/>
        <v>480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38</v>
      </c>
      <c r="B50" s="7" t="s">
        <v>9</v>
      </c>
      <c r="C50" s="8">
        <v>138</v>
      </c>
      <c r="D50" s="8">
        <v>299</v>
      </c>
      <c r="E50" s="8">
        <v>162</v>
      </c>
      <c r="F50" s="8">
        <v>258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170</v>
      </c>
      <c r="J50" s="16">
        <f t="shared" si="9"/>
        <v>-8</v>
      </c>
      <c r="K50" s="16">
        <f>VLOOKUP(A:A,[1]TDSheet!$A:$P,16,0)</f>
        <v>0</v>
      </c>
      <c r="L50" s="16">
        <v>80</v>
      </c>
      <c r="M50" s="16"/>
      <c r="N50" s="16"/>
      <c r="O50" s="16">
        <f t="shared" si="10"/>
        <v>32.4</v>
      </c>
      <c r="P50" s="19">
        <v>80</v>
      </c>
      <c r="Q50" s="20">
        <f t="shared" si="11"/>
        <v>12.901234567901236</v>
      </c>
      <c r="R50" s="16">
        <f t="shared" si="12"/>
        <v>7.9629629629629637</v>
      </c>
      <c r="S50" s="16">
        <f>VLOOKUP(A:A,[1]TDSheet!$A:$T,20,0)</f>
        <v>37.4</v>
      </c>
      <c r="T50" s="16">
        <f>VLOOKUP(A:A,[1]TDSheet!$A:$O,15,0)</f>
        <v>36.200000000000003</v>
      </c>
      <c r="U50" s="16">
        <f>VLOOKUP(A:A,[3]TDSheet!$A:$D,4,0)</f>
        <v>16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1">
        <f t="shared" si="16"/>
        <v>12</v>
      </c>
      <c r="AA50" s="16">
        <f t="shared" si="13"/>
        <v>80</v>
      </c>
      <c r="AB50" s="16" t="str">
        <f>VLOOKUP(A:A,[1]TDSheet!$A:$AB,28,0)</f>
        <v>увел</v>
      </c>
      <c r="AC50" s="16">
        <f>AA50/8</f>
        <v>10</v>
      </c>
      <c r="AD50" s="22">
        <f>VLOOKUP(A:A,[1]TDSheet!$A:$AD,30,0)</f>
        <v>0.8</v>
      </c>
      <c r="AE50" s="16">
        <f t="shared" si="17"/>
        <v>76.800000000000011</v>
      </c>
      <c r="AF50" s="16"/>
      <c r="AG50" s="16"/>
      <c r="AH50" s="16"/>
      <c r="AI50" s="16"/>
    </row>
    <row r="51" spans="1:35" s="1" customFormat="1" ht="11.1" customHeight="1" outlineLevel="1" x14ac:dyDescent="0.2">
      <c r="A51" s="27" t="s">
        <v>39</v>
      </c>
      <c r="B51" s="7" t="s">
        <v>9</v>
      </c>
      <c r="C51" s="8">
        <v>47</v>
      </c>
      <c r="D51" s="8"/>
      <c r="E51" s="8">
        <v>2</v>
      </c>
      <c r="F51" s="8">
        <v>45</v>
      </c>
      <c r="G51" s="1" t="str">
        <f>VLOOKUP(A:A,[1]TDSheet!$A:$G,7,0)</f>
        <v>выв04,06</v>
      </c>
      <c r="H51" s="1" t="e">
        <f>VLOOKUP(A:A,[1]TDSheet!$A:$H,8,0)</f>
        <v>#N/A</v>
      </c>
      <c r="I51" s="16">
        <f>VLOOKUP(A:A,[2]TDSheet!$A:$F,6,0)</f>
        <v>2</v>
      </c>
      <c r="J51" s="16">
        <f t="shared" si="9"/>
        <v>0</v>
      </c>
      <c r="K51" s="16">
        <f>VLOOKUP(A:A,[1]TDSheet!$A:$P,16,0)</f>
        <v>0</v>
      </c>
      <c r="L51" s="16"/>
      <c r="M51" s="16"/>
      <c r="N51" s="16"/>
      <c r="O51" s="16">
        <f t="shared" si="10"/>
        <v>0.4</v>
      </c>
      <c r="P51" s="19"/>
      <c r="Q51" s="20">
        <f t="shared" si="11"/>
        <v>112.5</v>
      </c>
      <c r="R51" s="16">
        <f t="shared" si="12"/>
        <v>112.5</v>
      </c>
      <c r="S51" s="16">
        <f>VLOOKUP(A:A,[1]TDSheet!$A:$T,20,0)</f>
        <v>0.2</v>
      </c>
      <c r="T51" s="16">
        <f>VLOOKUP(A:A,[1]TDSheet!$A:$O,15,0)</f>
        <v>0.4</v>
      </c>
      <c r="U51" s="16">
        <v>0</v>
      </c>
      <c r="V51" s="16">
        <v>0</v>
      </c>
      <c r="W51" s="16">
        <f>VLOOKUP(A:A,[1]TDSheet!$A:$W,23,0)</f>
        <v>234</v>
      </c>
      <c r="X51" s="16">
        <f>VLOOKUP(A:A,[1]TDSheet!$A:$X,24,0)</f>
        <v>18</v>
      </c>
      <c r="Y51" s="16">
        <f>VLOOKUP(A:A,[1]TDSheet!$A:$Y,25,0)</f>
        <v>9</v>
      </c>
      <c r="Z51" s="21">
        <v>0</v>
      </c>
      <c r="AA51" s="16">
        <f t="shared" si="13"/>
        <v>0</v>
      </c>
      <c r="AB51" s="26" t="str">
        <f>VLOOKUP(A:A,[1]TDSheet!$A:$AB,28,0)</f>
        <v>вывод 04,06,</v>
      </c>
      <c r="AC51" s="16">
        <v>0</v>
      </c>
      <c r="AD51" s="22">
        <f>VLOOKUP(A:A,[1]TDSheet!$A:$AD,30,0)</f>
        <v>0</v>
      </c>
      <c r="AE51" s="16">
        <f t="shared" si="17"/>
        <v>0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40</v>
      </c>
      <c r="B52" s="7" t="s">
        <v>8</v>
      </c>
      <c r="C52" s="8">
        <v>218.29900000000001</v>
      </c>
      <c r="D52" s="8">
        <v>111</v>
      </c>
      <c r="E52" s="8">
        <v>99.9</v>
      </c>
      <c r="F52" s="8">
        <v>221.999</v>
      </c>
      <c r="G52" s="1" t="str">
        <f>VLOOKUP(A:A,[1]TDSheet!$A:$G,7,0)</f>
        <v>рот</v>
      </c>
      <c r="H52" s="1" t="e">
        <f>VLOOKUP(A:A,[1]TDSheet!$A:$H,8,0)</f>
        <v>#N/A</v>
      </c>
      <c r="I52" s="16">
        <f>VLOOKUP(A:A,[2]TDSheet!$A:$F,6,0)</f>
        <v>107.22</v>
      </c>
      <c r="J52" s="16">
        <f t="shared" si="9"/>
        <v>-7.3199999999999932</v>
      </c>
      <c r="K52" s="16">
        <f>VLOOKUP(A:A,[1]TDSheet!$A:$P,16,0)</f>
        <v>0</v>
      </c>
      <c r="L52" s="16"/>
      <c r="M52" s="16"/>
      <c r="N52" s="16"/>
      <c r="O52" s="16">
        <f t="shared" si="10"/>
        <v>19.98</v>
      </c>
      <c r="P52" s="19">
        <v>50</v>
      </c>
      <c r="Q52" s="20">
        <f t="shared" si="11"/>
        <v>13.613563563563565</v>
      </c>
      <c r="R52" s="16">
        <f t="shared" si="12"/>
        <v>11.111061061061061</v>
      </c>
      <c r="S52" s="16">
        <f>VLOOKUP(A:A,[1]TDSheet!$A:$T,20,0)</f>
        <v>29.600200000000001</v>
      </c>
      <c r="T52" s="16">
        <f>VLOOKUP(A:A,[1]TDSheet!$A:$O,15,0)</f>
        <v>23.680199999999999</v>
      </c>
      <c r="U52" s="16">
        <f>VLOOKUP(A:A,[3]TDSheet!$A:$D,4,0)</f>
        <v>40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3.7</v>
      </c>
      <c r="Z52" s="21">
        <f t="shared" si="16"/>
        <v>14</v>
      </c>
      <c r="AA52" s="16">
        <f t="shared" si="13"/>
        <v>50</v>
      </c>
      <c r="AB52" s="16" t="e">
        <f>VLOOKUP(A:A,[1]TDSheet!$A:$AB,28,0)</f>
        <v>#N/A</v>
      </c>
      <c r="AC52" s="16">
        <f>AA52/3.7</f>
        <v>13.513513513513512</v>
      </c>
      <c r="AD52" s="22">
        <f>VLOOKUP(A:A,[1]TDSheet!$A:$AD,30,0)</f>
        <v>1</v>
      </c>
      <c r="AE52" s="16">
        <f t="shared" si="17"/>
        <v>51.800000000000004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66</v>
      </c>
      <c r="B53" s="7" t="s">
        <v>8</v>
      </c>
      <c r="C53" s="8">
        <v>148.08000000000001</v>
      </c>
      <c r="D53" s="8">
        <v>385.28</v>
      </c>
      <c r="E53" s="8">
        <v>226.24</v>
      </c>
      <c r="F53" s="8">
        <v>298.16000000000003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234.5</v>
      </c>
      <c r="J53" s="16">
        <f t="shared" si="9"/>
        <v>-8.2599999999999909</v>
      </c>
      <c r="K53" s="16">
        <f>VLOOKUP(A:A,[1]TDSheet!$A:$P,16,0)</f>
        <v>60</v>
      </c>
      <c r="L53" s="16">
        <v>80</v>
      </c>
      <c r="M53" s="16"/>
      <c r="N53" s="16"/>
      <c r="O53" s="16">
        <f t="shared" si="10"/>
        <v>45.248000000000005</v>
      </c>
      <c r="P53" s="19">
        <v>120</v>
      </c>
      <c r="Q53" s="20">
        <f t="shared" si="11"/>
        <v>12.335572842998586</v>
      </c>
      <c r="R53" s="16">
        <f t="shared" si="12"/>
        <v>6.5894625176803396</v>
      </c>
      <c r="S53" s="16">
        <f>VLOOKUP(A:A,[1]TDSheet!$A:$T,20,0)</f>
        <v>6.2720000000000002</v>
      </c>
      <c r="T53" s="16">
        <f>VLOOKUP(A:A,[1]TDSheet!$A:$O,15,0)</f>
        <v>38.480000000000004</v>
      </c>
      <c r="U53" s="16">
        <f>VLOOKUP(A:A,[3]TDSheet!$A:$D,4,0)</f>
        <v>49.28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2.2400000000000002</v>
      </c>
      <c r="Z53" s="21">
        <f t="shared" si="16"/>
        <v>56</v>
      </c>
      <c r="AA53" s="16">
        <f t="shared" si="13"/>
        <v>120</v>
      </c>
      <c r="AB53" s="16" t="e">
        <f>VLOOKUP(A:A,[1]TDSheet!$A:$AB,28,0)</f>
        <v>#N/A</v>
      </c>
      <c r="AC53" s="16">
        <f>AA53/2.24</f>
        <v>53.571428571428569</v>
      </c>
      <c r="AD53" s="22">
        <f>VLOOKUP(A:A,[1]TDSheet!$A:$AD,30,0)</f>
        <v>1</v>
      </c>
      <c r="AE53" s="16">
        <f t="shared" si="17"/>
        <v>125.44000000000001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41</v>
      </c>
      <c r="B54" s="7" t="s">
        <v>9</v>
      </c>
      <c r="C54" s="8">
        <v>84</v>
      </c>
      <c r="D54" s="8">
        <v>1296</v>
      </c>
      <c r="E54" s="8">
        <v>403</v>
      </c>
      <c r="F54" s="8">
        <v>941</v>
      </c>
      <c r="G54" s="1" t="str">
        <f>VLOOKUP(A:A,[1]TDSheet!$A:$G,7,0)</f>
        <v>нов1</v>
      </c>
      <c r="H54" s="1" t="e">
        <f>VLOOKUP(A:A,[1]TDSheet!$A:$H,8,0)</f>
        <v>#N/A</v>
      </c>
      <c r="I54" s="16">
        <f>VLOOKUP(A:A,[2]TDSheet!$A:$F,6,0)</f>
        <v>384</v>
      </c>
      <c r="J54" s="16">
        <f t="shared" si="9"/>
        <v>19</v>
      </c>
      <c r="K54" s="16">
        <f>VLOOKUP(A:A,[1]TDSheet!$A:$P,16,0)</f>
        <v>240</v>
      </c>
      <c r="L54" s="16"/>
      <c r="M54" s="16"/>
      <c r="N54" s="16"/>
      <c r="O54" s="16">
        <f t="shared" si="10"/>
        <v>80.599999999999994</v>
      </c>
      <c r="P54" s="19"/>
      <c r="Q54" s="20">
        <f t="shared" si="11"/>
        <v>14.652605459057073</v>
      </c>
      <c r="R54" s="16">
        <f t="shared" si="12"/>
        <v>11.674937965260547</v>
      </c>
      <c r="S54" s="16">
        <f>VLOOKUP(A:A,[1]TDSheet!$A:$T,20,0)</f>
        <v>85.8</v>
      </c>
      <c r="T54" s="16">
        <f>VLOOKUP(A:A,[1]TDSheet!$A:$O,15,0)</f>
        <v>100.4</v>
      </c>
      <c r="U54" s="16">
        <f>VLOOKUP(A:A,[3]TDSheet!$A:$D,4,0)</f>
        <v>23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30</v>
      </c>
      <c r="Z54" s="21">
        <f t="shared" si="16"/>
        <v>0</v>
      </c>
      <c r="AA54" s="16">
        <f t="shared" si="13"/>
        <v>0</v>
      </c>
      <c r="AB54" s="16" t="str">
        <f>VLOOKUP(A:A,[1]TDSheet!$A:$AB,28,0)</f>
        <v>яблоко</v>
      </c>
      <c r="AC54" s="16">
        <f>AA54/30</f>
        <v>0</v>
      </c>
      <c r="AD54" s="22">
        <f>VLOOKUP(A:A,[1]TDSheet!$A:$AD,30,0)</f>
        <v>0.09</v>
      </c>
      <c r="AE54" s="16">
        <f t="shared" si="17"/>
        <v>0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42</v>
      </c>
      <c r="B55" s="7" t="s">
        <v>9</v>
      </c>
      <c r="C55" s="8">
        <v>424</v>
      </c>
      <c r="D55" s="8">
        <v>1226</v>
      </c>
      <c r="E55" s="8">
        <v>882</v>
      </c>
      <c r="F55" s="8">
        <v>732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915</v>
      </c>
      <c r="J55" s="16">
        <f t="shared" si="9"/>
        <v>-33</v>
      </c>
      <c r="K55" s="16">
        <f>VLOOKUP(A:A,[1]TDSheet!$A:$P,16,0)</f>
        <v>360</v>
      </c>
      <c r="L55" s="16">
        <v>600</v>
      </c>
      <c r="M55" s="16"/>
      <c r="N55" s="16"/>
      <c r="O55" s="16">
        <f t="shared" si="10"/>
        <v>176.4</v>
      </c>
      <c r="P55" s="19">
        <v>720</v>
      </c>
      <c r="Q55" s="20">
        <f t="shared" si="11"/>
        <v>13.673469387755102</v>
      </c>
      <c r="R55" s="16">
        <f t="shared" si="12"/>
        <v>4.149659863945578</v>
      </c>
      <c r="S55" s="16">
        <f>VLOOKUP(A:A,[1]TDSheet!$A:$T,20,0)</f>
        <v>67</v>
      </c>
      <c r="T55" s="16">
        <f>VLOOKUP(A:A,[1]TDSheet!$A:$O,15,0)</f>
        <v>125</v>
      </c>
      <c r="U55" s="16">
        <f>VLOOKUP(A:A,[3]TDSheet!$A:$D,4,0)</f>
        <v>202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1">
        <f t="shared" si="16"/>
        <v>56</v>
      </c>
      <c r="AA55" s="16">
        <f t="shared" si="13"/>
        <v>720</v>
      </c>
      <c r="AB55" s="16" t="e">
        <f>VLOOKUP(A:A,[1]TDSheet!$A:$AB,28,0)</f>
        <v>#N/A</v>
      </c>
      <c r="AC55" s="16">
        <f>AA55/12</f>
        <v>60</v>
      </c>
      <c r="AD55" s="22">
        <f>VLOOKUP(A:A,[1]TDSheet!$A:$AD,30,0)</f>
        <v>0.25</v>
      </c>
      <c r="AE55" s="16">
        <f t="shared" si="17"/>
        <v>168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43</v>
      </c>
      <c r="B56" s="7" t="s">
        <v>9</v>
      </c>
      <c r="C56" s="8">
        <v>1924</v>
      </c>
      <c r="D56" s="8">
        <v>4141</v>
      </c>
      <c r="E56" s="8">
        <v>2709</v>
      </c>
      <c r="F56" s="8">
        <v>3261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2805</v>
      </c>
      <c r="J56" s="16">
        <f t="shared" si="9"/>
        <v>-96</v>
      </c>
      <c r="K56" s="16">
        <f>VLOOKUP(A:A,[1]TDSheet!$A:$P,16,0)</f>
        <v>840</v>
      </c>
      <c r="L56" s="16">
        <v>360</v>
      </c>
      <c r="M56" s="16"/>
      <c r="N56" s="16">
        <v>840</v>
      </c>
      <c r="O56" s="16">
        <f t="shared" si="10"/>
        <v>467.4</v>
      </c>
      <c r="P56" s="19">
        <v>1000</v>
      </c>
      <c r="Q56" s="20">
        <f t="shared" si="11"/>
        <v>11.683782627299959</v>
      </c>
      <c r="R56" s="16">
        <f t="shared" si="12"/>
        <v>6.9768934531450579</v>
      </c>
      <c r="S56" s="16">
        <f>VLOOKUP(A:A,[1]TDSheet!$A:$T,20,0)</f>
        <v>546.6</v>
      </c>
      <c r="T56" s="16">
        <f>VLOOKUP(A:A,[1]TDSheet!$A:$O,15,0)</f>
        <v>541.6</v>
      </c>
      <c r="U56" s="16">
        <f>VLOOKUP(A:A,[3]TDSheet!$A:$D,4,0)</f>
        <v>382</v>
      </c>
      <c r="V56" s="16">
        <f>VLOOKUP(A:A,[4]TDSheet!$A:$D,4,0)</f>
        <v>372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1">
        <f t="shared" si="16"/>
        <v>84</v>
      </c>
      <c r="AA56" s="16">
        <f t="shared" si="13"/>
        <v>1000</v>
      </c>
      <c r="AB56" s="16">
        <f>VLOOKUP(A:A,[1]TDSheet!$A:$AB,28,0)</f>
        <v>0</v>
      </c>
      <c r="AC56" s="16">
        <f>AA56/12</f>
        <v>83.333333333333329</v>
      </c>
      <c r="AD56" s="22">
        <f>VLOOKUP(A:A,[1]TDSheet!$A:$AD,30,0)</f>
        <v>0.25</v>
      </c>
      <c r="AE56" s="16">
        <f t="shared" si="17"/>
        <v>252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44</v>
      </c>
      <c r="B57" s="7" t="s">
        <v>9</v>
      </c>
      <c r="C57" s="8">
        <v>342</v>
      </c>
      <c r="D57" s="8">
        <v>1612</v>
      </c>
      <c r="E57" s="8">
        <v>1049</v>
      </c>
      <c r="F57" s="8">
        <v>815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1189</v>
      </c>
      <c r="J57" s="16">
        <f t="shared" si="9"/>
        <v>-140</v>
      </c>
      <c r="K57" s="16">
        <f>VLOOKUP(A:A,[1]TDSheet!$A:$P,16,0)</f>
        <v>600</v>
      </c>
      <c r="L57" s="16">
        <v>720</v>
      </c>
      <c r="M57" s="16"/>
      <c r="N57" s="16"/>
      <c r="O57" s="16">
        <f t="shared" si="10"/>
        <v>209.8</v>
      </c>
      <c r="P57" s="19">
        <v>480</v>
      </c>
      <c r="Q57" s="20">
        <f t="shared" si="11"/>
        <v>12.46425166825548</v>
      </c>
      <c r="R57" s="16">
        <f t="shared" si="12"/>
        <v>3.8846520495710197</v>
      </c>
      <c r="S57" s="16">
        <f>VLOOKUP(A:A,[1]TDSheet!$A:$T,20,0)</f>
        <v>66</v>
      </c>
      <c r="T57" s="16">
        <f>VLOOKUP(A:A,[1]TDSheet!$A:$O,15,0)</f>
        <v>193.2</v>
      </c>
      <c r="U57" s="16">
        <f>VLOOKUP(A:A,[3]TDSheet!$A:$D,4,0)</f>
        <v>150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1">
        <f t="shared" si="16"/>
        <v>42</v>
      </c>
      <c r="AA57" s="16">
        <f t="shared" si="13"/>
        <v>480</v>
      </c>
      <c r="AB57" s="16">
        <f>VLOOKUP(A:A,[1]TDSheet!$A:$AB,28,0)</f>
        <v>0</v>
      </c>
      <c r="AC57" s="16">
        <f>AA57/12</f>
        <v>40</v>
      </c>
      <c r="AD57" s="22">
        <f>VLOOKUP(A:A,[1]TDSheet!$A:$AD,30,0)</f>
        <v>0.3</v>
      </c>
      <c r="AE57" s="16">
        <f t="shared" si="17"/>
        <v>151.19999999999999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45</v>
      </c>
      <c r="B58" s="7" t="s">
        <v>9</v>
      </c>
      <c r="C58" s="8">
        <v>224</v>
      </c>
      <c r="D58" s="8">
        <v>1762</v>
      </c>
      <c r="E58" s="8">
        <v>1133</v>
      </c>
      <c r="F58" s="8">
        <v>806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1234</v>
      </c>
      <c r="J58" s="16">
        <f t="shared" si="9"/>
        <v>-101</v>
      </c>
      <c r="K58" s="16">
        <f>VLOOKUP(A:A,[1]TDSheet!$A:$P,16,0)</f>
        <v>800</v>
      </c>
      <c r="L58" s="16">
        <v>720</v>
      </c>
      <c r="M58" s="16"/>
      <c r="N58" s="16"/>
      <c r="O58" s="16">
        <f t="shared" si="10"/>
        <v>226.6</v>
      </c>
      <c r="P58" s="19">
        <v>480</v>
      </c>
      <c r="Q58" s="20">
        <f t="shared" si="11"/>
        <v>12.38305383936452</v>
      </c>
      <c r="R58" s="16">
        <f t="shared" si="12"/>
        <v>3.5569285083848192</v>
      </c>
      <c r="S58" s="16">
        <f>VLOOKUP(A:A,[1]TDSheet!$A:$T,20,0)</f>
        <v>63.8</v>
      </c>
      <c r="T58" s="16">
        <f>VLOOKUP(A:A,[1]TDSheet!$A:$O,15,0)</f>
        <v>219.8</v>
      </c>
      <c r="U58" s="16">
        <f>VLOOKUP(A:A,[3]TDSheet!$A:$D,4,0)</f>
        <v>147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1">
        <f t="shared" si="16"/>
        <v>42</v>
      </c>
      <c r="AA58" s="16">
        <f t="shared" si="13"/>
        <v>480</v>
      </c>
      <c r="AB58" s="16">
        <f>VLOOKUP(A:A,[1]TDSheet!$A:$AB,28,0)</f>
        <v>0</v>
      </c>
      <c r="AC58" s="16">
        <f>AA58/12</f>
        <v>40</v>
      </c>
      <c r="AD58" s="22">
        <f>VLOOKUP(A:A,[1]TDSheet!$A:$AD,30,0)</f>
        <v>0.3</v>
      </c>
      <c r="AE58" s="16">
        <f t="shared" si="17"/>
        <v>151.19999999999999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46</v>
      </c>
      <c r="B59" s="7" t="s">
        <v>9</v>
      </c>
      <c r="C59" s="8">
        <v>552</v>
      </c>
      <c r="D59" s="8">
        <v>425</v>
      </c>
      <c r="E59" s="8">
        <v>328</v>
      </c>
      <c r="F59" s="8">
        <v>626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350</v>
      </c>
      <c r="J59" s="16">
        <f t="shared" si="9"/>
        <v>-22</v>
      </c>
      <c r="K59" s="16">
        <f>VLOOKUP(A:A,[1]TDSheet!$A:$P,16,0)</f>
        <v>180</v>
      </c>
      <c r="L59" s="16"/>
      <c r="M59" s="16"/>
      <c r="N59" s="16"/>
      <c r="O59" s="16">
        <f t="shared" si="10"/>
        <v>65.599999999999994</v>
      </c>
      <c r="P59" s="19"/>
      <c r="Q59" s="20">
        <f t="shared" si="11"/>
        <v>12.286585365853659</v>
      </c>
      <c r="R59" s="16">
        <f t="shared" si="12"/>
        <v>9.5426829268292686</v>
      </c>
      <c r="S59" s="16">
        <f>VLOOKUP(A:A,[1]TDSheet!$A:$T,20,0)</f>
        <v>93.6</v>
      </c>
      <c r="T59" s="16">
        <f>VLOOKUP(A:A,[1]TDSheet!$A:$O,15,0)</f>
        <v>74.2</v>
      </c>
      <c r="U59" s="16">
        <f>VLOOKUP(A:A,[3]TDSheet!$A:$D,4,0)</f>
        <v>55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14</v>
      </c>
      <c r="Z59" s="21">
        <f t="shared" si="16"/>
        <v>0</v>
      </c>
      <c r="AA59" s="16">
        <f t="shared" si="13"/>
        <v>0</v>
      </c>
      <c r="AB59" s="16">
        <f>VLOOKUP(A:A,[1]TDSheet!$A:$AB,28,0)</f>
        <v>0</v>
      </c>
      <c r="AC59" s="16">
        <f>AA59/14</f>
        <v>0</v>
      </c>
      <c r="AD59" s="22">
        <f>VLOOKUP(A:A,[1]TDSheet!$A:$AD,30,0)</f>
        <v>0.3</v>
      </c>
      <c r="AE59" s="16">
        <f t="shared" si="17"/>
        <v>0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47</v>
      </c>
      <c r="B60" s="7" t="s">
        <v>9</v>
      </c>
      <c r="C60" s="8">
        <v>1874</v>
      </c>
      <c r="D60" s="8">
        <v>5333</v>
      </c>
      <c r="E60" s="8">
        <v>3683</v>
      </c>
      <c r="F60" s="8">
        <v>3416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3778</v>
      </c>
      <c r="J60" s="16">
        <f t="shared" si="9"/>
        <v>-95</v>
      </c>
      <c r="K60" s="16">
        <f>VLOOKUP(A:A,[1]TDSheet!$A:$P,16,0)</f>
        <v>1200</v>
      </c>
      <c r="L60" s="16">
        <v>360</v>
      </c>
      <c r="M60" s="16"/>
      <c r="N60" s="16">
        <v>600</v>
      </c>
      <c r="O60" s="16">
        <f t="shared" si="10"/>
        <v>496.6</v>
      </c>
      <c r="P60" s="19">
        <v>600</v>
      </c>
      <c r="Q60" s="20">
        <f t="shared" si="11"/>
        <v>11.228352799033427</v>
      </c>
      <c r="R60" s="16">
        <f t="shared" si="12"/>
        <v>6.8787756745871924</v>
      </c>
      <c r="S60" s="16">
        <f>VLOOKUP(A:A,[1]TDSheet!$A:$T,20,0)</f>
        <v>572.6</v>
      </c>
      <c r="T60" s="16">
        <f>VLOOKUP(A:A,[1]TDSheet!$A:$O,15,0)</f>
        <v>602.20000000000005</v>
      </c>
      <c r="U60" s="16">
        <f>VLOOKUP(A:A,[3]TDSheet!$A:$D,4,0)</f>
        <v>597</v>
      </c>
      <c r="V60" s="16">
        <f>VLOOKUP(A:A,[4]TDSheet!$A:$D,4,0)</f>
        <v>1200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1">
        <f t="shared" si="16"/>
        <v>56</v>
      </c>
      <c r="AA60" s="16">
        <f t="shared" si="13"/>
        <v>600</v>
      </c>
      <c r="AB60" s="16">
        <f>VLOOKUP(A:A,[1]TDSheet!$A:$AB,28,0)</f>
        <v>0</v>
      </c>
      <c r="AC60" s="16">
        <f>AA60/12</f>
        <v>50</v>
      </c>
      <c r="AD60" s="22">
        <f>VLOOKUP(A:A,[1]TDSheet!$A:$AD,30,0)</f>
        <v>0.25</v>
      </c>
      <c r="AE60" s="16">
        <f t="shared" si="17"/>
        <v>168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48</v>
      </c>
      <c r="B61" s="7" t="s">
        <v>9</v>
      </c>
      <c r="C61" s="8">
        <v>685</v>
      </c>
      <c r="D61" s="8">
        <v>776</v>
      </c>
      <c r="E61" s="8">
        <v>500</v>
      </c>
      <c r="F61" s="8">
        <v>945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519</v>
      </c>
      <c r="J61" s="16">
        <f t="shared" si="9"/>
        <v>-19</v>
      </c>
      <c r="K61" s="16">
        <f>VLOOKUP(A:A,[1]TDSheet!$A:$P,16,0)</f>
        <v>80</v>
      </c>
      <c r="L61" s="16"/>
      <c r="M61" s="16"/>
      <c r="N61" s="16"/>
      <c r="O61" s="16">
        <f t="shared" si="10"/>
        <v>100</v>
      </c>
      <c r="P61" s="19">
        <v>180</v>
      </c>
      <c r="Q61" s="20">
        <f t="shared" si="11"/>
        <v>12.05</v>
      </c>
      <c r="R61" s="16">
        <f t="shared" si="12"/>
        <v>9.4499999999999993</v>
      </c>
      <c r="S61" s="16">
        <f>VLOOKUP(A:A,[1]TDSheet!$A:$T,20,0)</f>
        <v>147.6</v>
      </c>
      <c r="T61" s="16">
        <f>VLOOKUP(A:A,[1]TDSheet!$A:$O,15,0)</f>
        <v>125.8</v>
      </c>
      <c r="U61" s="16">
        <f>VLOOKUP(A:A,[3]TDSheet!$A:$D,4,0)</f>
        <v>96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1">
        <f t="shared" si="16"/>
        <v>28</v>
      </c>
      <c r="AA61" s="16">
        <f t="shared" si="13"/>
        <v>180</v>
      </c>
      <c r="AB61" s="16">
        <f>VLOOKUP(A:A,[1]TDSheet!$A:$AB,28,0)</f>
        <v>0</v>
      </c>
      <c r="AC61" s="16">
        <f>AA61/6</f>
        <v>30</v>
      </c>
      <c r="AD61" s="22">
        <f>VLOOKUP(A:A,[1]TDSheet!$A:$AD,30,0)</f>
        <v>0.2</v>
      </c>
      <c r="AE61" s="16">
        <f t="shared" si="17"/>
        <v>33.6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49</v>
      </c>
      <c r="B62" s="7" t="s">
        <v>9</v>
      </c>
      <c r="C62" s="8">
        <v>2672</v>
      </c>
      <c r="D62" s="8">
        <v>8930</v>
      </c>
      <c r="E62" s="8">
        <v>5603</v>
      </c>
      <c r="F62" s="8">
        <v>5825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5751</v>
      </c>
      <c r="J62" s="16">
        <f t="shared" si="9"/>
        <v>-148</v>
      </c>
      <c r="K62" s="16">
        <f>VLOOKUP(A:A,[1]TDSheet!$A:$P,16,0)</f>
        <v>1400</v>
      </c>
      <c r="L62" s="16">
        <v>360</v>
      </c>
      <c r="M62" s="16"/>
      <c r="N62" s="16">
        <v>1920</v>
      </c>
      <c r="O62" s="16">
        <f t="shared" si="10"/>
        <v>760.6</v>
      </c>
      <c r="P62" s="19">
        <v>1000</v>
      </c>
      <c r="Q62" s="20">
        <f t="shared" si="11"/>
        <v>11.287141730212989</v>
      </c>
      <c r="R62" s="16">
        <f t="shared" si="12"/>
        <v>7.6584275571916907</v>
      </c>
      <c r="S62" s="16">
        <f>VLOOKUP(A:A,[1]TDSheet!$A:$T,20,0)</f>
        <v>911.4</v>
      </c>
      <c r="T62" s="16">
        <f>VLOOKUP(A:A,[1]TDSheet!$A:$O,15,0)</f>
        <v>969</v>
      </c>
      <c r="U62" s="16">
        <f>VLOOKUP(A:A,[3]TDSheet!$A:$D,4,0)</f>
        <v>667</v>
      </c>
      <c r="V62" s="16">
        <f>VLOOKUP(A:A,[4]TDSheet!$A:$D,4,0)</f>
        <v>1800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1">
        <f t="shared" si="16"/>
        <v>84</v>
      </c>
      <c r="AA62" s="16">
        <f t="shared" si="13"/>
        <v>1000</v>
      </c>
      <c r="AB62" s="16">
        <f>VLOOKUP(A:A,[1]TDSheet!$A:$AB,28,0)</f>
        <v>0</v>
      </c>
      <c r="AC62" s="16">
        <f>AA62/12</f>
        <v>83.333333333333329</v>
      </c>
      <c r="AD62" s="22">
        <f>VLOOKUP(A:A,[1]TDSheet!$A:$AD,30,0)</f>
        <v>0.25</v>
      </c>
      <c r="AE62" s="16">
        <f t="shared" si="17"/>
        <v>252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67</v>
      </c>
      <c r="B63" s="7" t="s">
        <v>9</v>
      </c>
      <c r="C63" s="8">
        <v>580</v>
      </c>
      <c r="D63" s="8">
        <v>609</v>
      </c>
      <c r="E63" s="8">
        <v>351</v>
      </c>
      <c r="F63" s="8">
        <v>823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368</v>
      </c>
      <c r="J63" s="16">
        <f t="shared" si="9"/>
        <v>-17</v>
      </c>
      <c r="K63" s="16">
        <f>VLOOKUP(A:A,[1]TDSheet!$A:$P,16,0)</f>
        <v>0</v>
      </c>
      <c r="L63" s="16"/>
      <c r="M63" s="16"/>
      <c r="N63" s="16"/>
      <c r="O63" s="16">
        <f t="shared" si="10"/>
        <v>70.2</v>
      </c>
      <c r="P63" s="19">
        <v>100</v>
      </c>
      <c r="Q63" s="20">
        <f t="shared" si="11"/>
        <v>13.148148148148147</v>
      </c>
      <c r="R63" s="16">
        <f t="shared" si="12"/>
        <v>11.723646723646723</v>
      </c>
      <c r="S63" s="16">
        <f>VLOOKUP(A:A,[1]TDSheet!$A:$T,20,0)</f>
        <v>123</v>
      </c>
      <c r="T63" s="16">
        <f>VLOOKUP(A:A,[1]TDSheet!$A:$O,15,0)</f>
        <v>96.2</v>
      </c>
      <c r="U63" s="16">
        <f>VLOOKUP(A:A,[3]TDSheet!$A:$D,4,0)</f>
        <v>88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1">
        <f t="shared" si="16"/>
        <v>14</v>
      </c>
      <c r="AA63" s="16">
        <f t="shared" si="13"/>
        <v>100</v>
      </c>
      <c r="AB63" s="16">
        <f>VLOOKUP(A:A,[1]TDSheet!$A:$AB,28,0)</f>
        <v>0</v>
      </c>
      <c r="AC63" s="16">
        <f>AA63/6</f>
        <v>16.666666666666668</v>
      </c>
      <c r="AD63" s="22">
        <f>VLOOKUP(A:A,[1]TDSheet!$A:$AD,30,0)</f>
        <v>0.2</v>
      </c>
      <c r="AE63" s="16">
        <f t="shared" si="17"/>
        <v>16.8</v>
      </c>
      <c r="AF63" s="16"/>
      <c r="AG63" s="16"/>
      <c r="AH63" s="16"/>
      <c r="AI63" s="16"/>
    </row>
    <row r="64" spans="1:35" s="1" customFormat="1" ht="11.1" customHeight="1" outlineLevel="1" x14ac:dyDescent="0.2">
      <c r="A64" s="27" t="s">
        <v>68</v>
      </c>
      <c r="B64" s="7" t="s">
        <v>8</v>
      </c>
      <c r="C64" s="8">
        <v>48.6</v>
      </c>
      <c r="D64" s="8"/>
      <c r="E64" s="8">
        <v>0</v>
      </c>
      <c r="F64" s="8">
        <v>48.6</v>
      </c>
      <c r="G64" s="1">
        <f>VLOOKUP(A:A,[1]TDSheet!$A:$G,7,0)</f>
        <v>1</v>
      </c>
      <c r="H64" s="1" t="e">
        <f>VLOOKUP(A:A,[1]TDSheet!$A:$H,8,0)</f>
        <v>#N/A</v>
      </c>
      <c r="I64" s="16">
        <v>0</v>
      </c>
      <c r="J64" s="16">
        <f t="shared" si="9"/>
        <v>0</v>
      </c>
      <c r="K64" s="16">
        <f>VLOOKUP(A:A,[1]TDSheet!$A:$P,16,0)</f>
        <v>0</v>
      </c>
      <c r="L64" s="16"/>
      <c r="M64" s="16"/>
      <c r="N64" s="16"/>
      <c r="O64" s="16">
        <f t="shared" si="10"/>
        <v>0</v>
      </c>
      <c r="P64" s="19"/>
      <c r="Q64" s="20" t="e">
        <f t="shared" si="11"/>
        <v>#DIV/0!</v>
      </c>
      <c r="R64" s="16" t="e">
        <f t="shared" si="12"/>
        <v>#DIV/0!</v>
      </c>
      <c r="S64" s="16">
        <f>VLOOKUP(A:A,[1]TDSheet!$A:$T,20,0)</f>
        <v>1.08</v>
      </c>
      <c r="T64" s="16">
        <f>VLOOKUP(A:A,[1]TDSheet!$A:$O,15,0)</f>
        <v>5.4</v>
      </c>
      <c r="U64" s="16">
        <v>0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>VLOOKUP(A:A,[1]TDSheet!$A:$Y,25,0)</f>
        <v>2.7</v>
      </c>
      <c r="Z64" s="21">
        <f t="shared" si="16"/>
        <v>0</v>
      </c>
      <c r="AA64" s="16">
        <f t="shared" si="13"/>
        <v>0</v>
      </c>
      <c r="AB64" s="24" t="str">
        <f>VLOOKUP(A:A,[1]TDSheet!$A:$AB,28,0)</f>
        <v>увел</v>
      </c>
      <c r="AC64" s="16">
        <f>AA64/2.7</f>
        <v>0</v>
      </c>
      <c r="AD64" s="22">
        <f>VLOOKUP(A:A,[1]TDSheet!$A:$AD,30,0)</f>
        <v>1</v>
      </c>
      <c r="AE64" s="16">
        <f t="shared" si="17"/>
        <v>0</v>
      </c>
      <c r="AF64" s="16"/>
      <c r="AG64" s="16"/>
      <c r="AH64" s="16"/>
      <c r="AI64" s="16"/>
    </row>
    <row r="65" spans="1:35" s="1" customFormat="1" ht="11.1" customHeight="1" outlineLevel="1" x14ac:dyDescent="0.2">
      <c r="A65" s="7" t="s">
        <v>50</v>
      </c>
      <c r="B65" s="7" t="s">
        <v>8</v>
      </c>
      <c r="C65" s="8">
        <v>925</v>
      </c>
      <c r="D65" s="8">
        <v>1195</v>
      </c>
      <c r="E65" s="8">
        <v>895</v>
      </c>
      <c r="F65" s="8">
        <v>1200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924.6</v>
      </c>
      <c r="J65" s="16">
        <f t="shared" si="9"/>
        <v>-29.600000000000023</v>
      </c>
      <c r="K65" s="16">
        <f>VLOOKUP(A:A,[1]TDSheet!$A:$P,16,0)</f>
        <v>200</v>
      </c>
      <c r="L65" s="16">
        <v>1200</v>
      </c>
      <c r="M65" s="16"/>
      <c r="N65" s="16"/>
      <c r="O65" s="16">
        <f t="shared" si="10"/>
        <v>179</v>
      </c>
      <c r="P65" s="19">
        <v>1000</v>
      </c>
      <c r="Q65" s="20">
        <f t="shared" si="11"/>
        <v>20.11173184357542</v>
      </c>
      <c r="R65" s="16">
        <f t="shared" si="12"/>
        <v>6.7039106145251397</v>
      </c>
      <c r="S65" s="16">
        <f>VLOOKUP(A:A,[1]TDSheet!$A:$T,20,0)</f>
        <v>221</v>
      </c>
      <c r="T65" s="16">
        <f>VLOOKUP(A:A,[1]TDSheet!$A:$O,15,0)</f>
        <v>189</v>
      </c>
      <c r="U65" s="16">
        <f>VLOOKUP(A:A,[3]TDSheet!$A:$D,4,0)</f>
        <v>200</v>
      </c>
      <c r="V65" s="16">
        <v>0</v>
      </c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5</v>
      </c>
      <c r="Z65" s="21">
        <f t="shared" si="16"/>
        <v>204</v>
      </c>
      <c r="AA65" s="16">
        <f t="shared" si="13"/>
        <v>1000</v>
      </c>
      <c r="AB65" s="25" t="s">
        <v>94</v>
      </c>
      <c r="AC65" s="16">
        <f>AA65/5</f>
        <v>200</v>
      </c>
      <c r="AD65" s="22">
        <f>VLOOKUP(A:A,[1]TDSheet!$A:$AD,30,0)</f>
        <v>1</v>
      </c>
      <c r="AE65" s="16">
        <f t="shared" si="17"/>
        <v>1020</v>
      </c>
      <c r="AF65" s="16"/>
      <c r="AG65" s="16"/>
      <c r="AH65" s="16"/>
      <c r="AI65" s="16"/>
    </row>
    <row r="66" spans="1:35" ht="11.45" customHeight="1" x14ac:dyDescent="0.2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2025-08-28T10:15:15Z</dcterms:modified>
</cp:coreProperties>
</file>