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Симф КИ\"/>
    </mc:Choice>
  </mc:AlternateContent>
  <xr:revisionPtr revIDLastSave="0" documentId="13_ncr:1_{9CA9F921-CF6E-4DDF-AA00-3E54C4DE7C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Y177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Y142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F511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6" i="1"/>
  <c r="Y72" i="1"/>
  <c r="Y81" i="1"/>
  <c r="BP74" i="1"/>
  <c r="BN74" i="1"/>
  <c r="BP76" i="1"/>
  <c r="BN76" i="1"/>
  <c r="Z76" i="1"/>
  <c r="Y80" i="1"/>
  <c r="BP84" i="1"/>
  <c r="BN84" i="1"/>
  <c r="Z84" i="1"/>
  <c r="Z85" i="1" s="1"/>
  <c r="Y86" i="1"/>
  <c r="E511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Y154" i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Z203" i="1" s="1"/>
  <c r="BP200" i="1"/>
  <c r="BN200" i="1"/>
  <c r="Z200" i="1"/>
  <c r="H9" i="1"/>
  <c r="B511" i="1"/>
  <c r="X502" i="1"/>
  <c r="X504" i="1" s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1" i="1"/>
  <c r="Y133" i="1"/>
  <c r="BP130" i="1"/>
  <c r="BN130" i="1"/>
  <c r="Z130" i="1"/>
  <c r="Z132" i="1" s="1"/>
  <c r="Z153" i="1"/>
  <c r="BP151" i="1"/>
  <c r="BN151" i="1"/>
  <c r="Z151" i="1"/>
  <c r="BP165" i="1"/>
  <c r="BN165" i="1"/>
  <c r="Z165" i="1"/>
  <c r="Z171" i="1" s="1"/>
  <c r="BP169" i="1"/>
  <c r="BN169" i="1"/>
  <c r="Z169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Y204" i="1"/>
  <c r="Y108" i="1"/>
  <c r="H511" i="1"/>
  <c r="Y148" i="1"/>
  <c r="I511" i="1"/>
  <c r="Y160" i="1"/>
  <c r="J511" i="1"/>
  <c r="Y187" i="1"/>
  <c r="Z206" i="1"/>
  <c r="BN206" i="1"/>
  <c r="BP206" i="1"/>
  <c r="Z208" i="1"/>
  <c r="BN208" i="1"/>
  <c r="BP209" i="1"/>
  <c r="BN209" i="1"/>
  <c r="Z209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BP211" i="1"/>
  <c r="BN211" i="1"/>
  <c r="Z211" i="1"/>
  <c r="Y215" i="1"/>
  <c r="BP219" i="1"/>
  <c r="BN219" i="1"/>
  <c r="Z219" i="1"/>
  <c r="Z220" i="1" s="1"/>
  <c r="Y221" i="1"/>
  <c r="K511" i="1"/>
  <c r="Y231" i="1"/>
  <c r="BP224" i="1"/>
  <c r="BN224" i="1"/>
  <c r="Z224" i="1"/>
  <c r="Z231" i="1" s="1"/>
  <c r="BP228" i="1"/>
  <c r="BN228" i="1"/>
  <c r="Z228" i="1"/>
  <c r="Z255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AB511" i="1"/>
  <c r="Y499" i="1"/>
  <c r="BP498" i="1"/>
  <c r="BN498" i="1"/>
  <c r="Z498" i="1"/>
  <c r="Z499" i="1" s="1"/>
  <c r="Y500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473" i="1"/>
  <c r="Z398" i="1"/>
  <c r="Z303" i="1"/>
  <c r="Z293" i="1"/>
  <c r="Z415" i="1"/>
  <c r="Z270" i="1"/>
  <c r="Z215" i="1"/>
  <c r="Z80" i="1"/>
  <c r="Z44" i="1"/>
  <c r="Z506" i="1" s="1"/>
  <c r="Y501" i="1"/>
  <c r="Z114" i="1"/>
  <c r="Z317" i="1"/>
  <c r="Z311" i="1"/>
  <c r="Z92" i="1"/>
</calcChain>
</file>

<file path=xl/sharedStrings.xml><?xml version="1.0" encoding="utf-8"?>
<sst xmlns="http://schemas.openxmlformats.org/spreadsheetml/2006/main" count="2205" uniqueCount="790">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</sst>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0.375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19"/>
      <c r="R10" s="720"/>
      <c r="U10" s="24" t="s">
        <v>23</v>
      </c>
      <c r="V10" s="600" t="s">
        <v>24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6"/>
      <c r="R11" s="667"/>
      <c r="U11" s="24" t="s">
        <v>27</v>
      </c>
      <c r="V11" s="806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5" t="s">
        <v>38</v>
      </c>
      <c r="D17" s="596" t="s">
        <v>39</v>
      </c>
      <c r="E17" s="648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7"/>
      <c r="R17" s="647"/>
      <c r="S17" s="647"/>
      <c r="T17" s="648"/>
      <c r="U17" s="873" t="s">
        <v>51</v>
      </c>
      <c r="V17" s="594"/>
      <c r="W17" s="596" t="s">
        <v>52</v>
      </c>
      <c r="X17" s="596" t="s">
        <v>53</v>
      </c>
      <c r="Y17" s="871" t="s">
        <v>54</v>
      </c>
      <c r="Z17" s="776" t="s">
        <v>55</v>
      </c>
      <c r="AA17" s="757" t="s">
        <v>56</v>
      </c>
      <c r="AB17" s="757" t="s">
        <v>57</v>
      </c>
      <c r="AC17" s="757" t="s">
        <v>58</v>
      </c>
      <c r="AD17" s="757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160</v>
      </c>
      <c r="Y42" s="55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49.25925925925926</v>
      </c>
      <c r="Y44" s="551">
        <f>IFERROR(Y41/H41,"0")+IFERROR(Y42/H42,"0")+IFERROR(Y43/H43,"0")</f>
        <v>50</v>
      </c>
      <c r="Z44" s="551">
        <f>IFERROR(IF(Z41="",0,Z41),"0")+IFERROR(IF(Z42="",0,Z42),"0")+IFERROR(IF(Z43="",0,Z43),"0")</f>
        <v>0.55059999999999998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260</v>
      </c>
      <c r="Y45" s="551">
        <f>IFERROR(SUM(Y41:Y43),"0")</f>
        <v>268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360</v>
      </c>
      <c r="Y57" s="550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98.518518518518519</v>
      </c>
      <c r="Y58" s="551">
        <f>IFERROR(Y52/H52,"0")+IFERROR(Y53/H53,"0")+IFERROR(Y54/H54,"0")+IFERROR(Y55/H55,"0")+IFERROR(Y56/H56,"0")+IFERROR(Y57/H57,"0")</f>
        <v>99</v>
      </c>
      <c r="Z58" s="551">
        <f>IFERROR(IF(Z52="",0,Z52),"0")+IFERROR(IF(Z53="",0,Z53),"0")+IFERROR(IF(Z54="",0,Z54),"0")+IFERROR(IF(Z55="",0,Z55),"0")+IFERROR(IF(Z56="",0,Z56),"0")+IFERROR(IF(Z57="",0,Z57),"0")</f>
        <v>1.08222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560</v>
      </c>
      <c r="Y59" s="551">
        <f>IFERROR(SUM(Y52:Y57),"0")</f>
        <v>565.20000000000005</v>
      </c>
      <c r="Z59" s="37"/>
      <c r="AA59" s="552"/>
      <c r="AB59" s="552"/>
      <c r="AC59" s="552"/>
    </row>
    <row r="60" spans="1:68" ht="14.25" customHeight="1" x14ac:dyDescent="0.25">
      <c r="A60" s="562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112</v>
      </c>
      <c r="M64" s="33" t="s">
        <v>107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69</v>
      </c>
      <c r="X64" s="549">
        <v>90</v>
      </c>
      <c r="Y64" s="550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1">
        <f>IFERROR(X61/H61,"0")+IFERROR(X62/H62,"0")+IFERROR(X63/H63,"0")+IFERROR(X64/H64,"0")</f>
        <v>37.962962962962962</v>
      </c>
      <c r="Y65" s="551">
        <f>IFERROR(Y61/H61,"0")+IFERROR(Y62/H62,"0")+IFERROR(Y63/H63,"0")+IFERROR(Y64/H64,"0")</f>
        <v>39</v>
      </c>
      <c r="Z65" s="551">
        <f>IFERROR(IF(Z61="",0,Z61),"0")+IFERROR(IF(Z62="",0,Z62),"0")+IFERROR(IF(Z63="",0,Z63),"0")+IFERROR(IF(Z64="",0,Z64),"0")</f>
        <v>0.31624000000000002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1">
        <f>IFERROR(SUM(X61:X64),"0")</f>
        <v>140</v>
      </c>
      <c r="Y66" s="551">
        <f>IFERROR(SUM(Y61:Y64),"0")</f>
        <v>145.80000000000001</v>
      </c>
      <c r="Z66" s="37"/>
      <c r="AA66" s="552"/>
      <c r="AB66" s="552"/>
      <c r="AC66" s="552"/>
    </row>
    <row r="67" spans="1:68" ht="14.25" customHeight="1" x14ac:dyDescent="0.25">
      <c r="A67" s="562" t="s">
        <v>64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73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172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69</v>
      </c>
      <c r="X83" s="549">
        <v>50</v>
      </c>
      <c r="Y83" s="55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1">
        <f>IFERROR(X83/H83,"0")+IFERROR(X84/H84,"0")</f>
        <v>6.4102564102564106</v>
      </c>
      <c r="Y85" s="551">
        <f>IFERROR(Y83/H83,"0")+IFERROR(Y84/H84,"0")</f>
        <v>7</v>
      </c>
      <c r="Z85" s="551">
        <f>IFERROR(IF(Z83="",0,Z83),"0")+IFERROR(IF(Z84="",0,Z84),"0")</f>
        <v>0.13286000000000001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1">
        <f>IFERROR(SUM(X83:X84),"0")</f>
        <v>50</v>
      </c>
      <c r="Y86" s="551">
        <f>IFERROR(SUM(Y83:Y84),"0")</f>
        <v>54.6</v>
      </c>
      <c r="Z86" s="37"/>
      <c r="AA86" s="552"/>
      <c r="AB86" s="552"/>
      <c r="AC86" s="552"/>
    </row>
    <row r="87" spans="1:68" ht="16.5" customHeight="1" x14ac:dyDescent="0.25">
      <c r="A87" s="577" t="s">
        <v>179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103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200</v>
      </c>
      <c r="Y89" s="55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69</v>
      </c>
      <c r="X91" s="549">
        <v>180</v>
      </c>
      <c r="Y91" s="550">
        <f>IFERROR(IF(X91="",0,CEILING((X91/$H91),1)*$H91),"")</f>
        <v>180</v>
      </c>
      <c r="Z91" s="36">
        <f>IFERROR(IF(Y91=0,"",ROUNDUP(Y91/H91,0)*0.00902),"")</f>
        <v>0.36080000000000001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188.39999999999998</v>
      </c>
      <c r="BN91" s="64">
        <f>IFERROR(Y91*I91/H91,"0")</f>
        <v>188.39999999999998</v>
      </c>
      <c r="BO91" s="64">
        <f>IFERROR(1/J91*(X91/H91),"0")</f>
        <v>0.30303030303030304</v>
      </c>
      <c r="BP91" s="64">
        <f>IFERROR(1/J91*(Y91/H91),"0")</f>
        <v>0.30303030303030304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1">
        <f>IFERROR(X89/H89,"0")+IFERROR(X90/H90,"0")+IFERROR(X91/H91,"0")</f>
        <v>58.518518518518519</v>
      </c>
      <c r="Y92" s="551">
        <f>IFERROR(Y89/H89,"0")+IFERROR(Y90/H90,"0")+IFERROR(Y91/H91,"0")</f>
        <v>59</v>
      </c>
      <c r="Z92" s="551">
        <f>IFERROR(IF(Z89="",0,Z89),"0")+IFERROR(IF(Z90="",0,Z90),"0")+IFERROR(IF(Z91="",0,Z91),"0")</f>
        <v>0.72141999999999995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1">
        <f>IFERROR(SUM(X89:X91),"0")</f>
        <v>380</v>
      </c>
      <c r="Y93" s="551">
        <f>IFERROR(SUM(Y89:Y91),"0")</f>
        <v>385.20000000000005</v>
      </c>
      <c r="Z93" s="37"/>
      <c r="AA93" s="552"/>
      <c r="AB93" s="552"/>
      <c r="AC93" s="552"/>
    </row>
    <row r="94" spans="1:68" ht="14.25" customHeight="1" x14ac:dyDescent="0.25">
      <c r="A94" s="562" t="s">
        <v>73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1" t="s">
        <v>189</v>
      </c>
      <c r="Q95" s="554"/>
      <c r="R95" s="554"/>
      <c r="S95" s="554"/>
      <c r="T95" s="555"/>
      <c r="U95" s="34"/>
      <c r="V95" s="34"/>
      <c r="W95" s="35" t="s">
        <v>69</v>
      </c>
      <c r="X95" s="549">
        <v>150</v>
      </c>
      <c r="Y95" s="550">
        <f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159.61111111111111</v>
      </c>
      <c r="BN95" s="64">
        <f>IFERROR(Y95*I95/H95,"0")</f>
        <v>163.761</v>
      </c>
      <c r="BO95" s="64">
        <f>IFERROR(1/J95*(X95/H95),"0")</f>
        <v>0.28935185185185186</v>
      </c>
      <c r="BP95" s="64">
        <f>IFERROR(1/J95*(Y95/H95),"0")</f>
        <v>0.296875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4"/>
      <c r="R98" s="554"/>
      <c r="S98" s="554"/>
      <c r="T98" s="555"/>
      <c r="U98" s="34"/>
      <c r="V98" s="34"/>
      <c r="W98" s="35" t="s">
        <v>69</v>
      </c>
      <c r="X98" s="549">
        <v>180</v>
      </c>
      <c r="Y98" s="550">
        <f>IFERROR(IF(X98="",0,CEILING((X98/$H98),1)*$H98),"")</f>
        <v>180.9</v>
      </c>
      <c r="Z98" s="36">
        <f>IFERROR(IF(Y98=0,"",ROUNDUP(Y98/H98,0)*0.00651),"")</f>
        <v>0.43617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196.79999999999998</v>
      </c>
      <c r="BN98" s="64">
        <f>IFERROR(Y98*I98/H98,"0")</f>
        <v>197.78399999999999</v>
      </c>
      <c r="BO98" s="64">
        <f>IFERROR(1/J98*(X98/H98),"0")</f>
        <v>0.36630036630036628</v>
      </c>
      <c r="BP98" s="64">
        <f>IFERROR(1/J98*(Y98/H98),"0")</f>
        <v>0.36813186813186816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1">
        <f>IFERROR(X95/H95,"0")+IFERROR(X96/H96,"0")+IFERROR(X97/H97,"0")+IFERROR(X98/H98,"0")+IFERROR(X99/H99,"0")</f>
        <v>85.185185185185176</v>
      </c>
      <c r="Y100" s="551">
        <f>IFERROR(Y95/H95,"0")+IFERROR(Y96/H96,"0")+IFERROR(Y97/H97,"0")+IFERROR(Y98/H98,"0")+IFERROR(Y99/H99,"0")</f>
        <v>86</v>
      </c>
      <c r="Z100" s="551">
        <f>IFERROR(IF(Z95="",0,Z95),"0")+IFERROR(IF(Z96="",0,Z96),"0")+IFERROR(IF(Z97="",0,Z97),"0")+IFERROR(IF(Z98="",0,Z98),"0")+IFERROR(IF(Z99="",0,Z99),"0")</f>
        <v>0.79679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1">
        <f>IFERROR(SUM(X95:X99),"0")</f>
        <v>330</v>
      </c>
      <c r="Y101" s="551">
        <f>IFERROR(SUM(Y95:Y99),"0")</f>
        <v>334.8</v>
      </c>
      <c r="Z101" s="37"/>
      <c r="AA101" s="552"/>
      <c r="AB101" s="552"/>
      <c r="AC101" s="552"/>
    </row>
    <row r="102" spans="1:68" ht="16.5" customHeight="1" x14ac:dyDescent="0.25">
      <c r="A102" s="577" t="s">
        <v>201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103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202</v>
      </c>
      <c r="B104" s="54" t="s">
        <v>203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60</v>
      </c>
      <c r="Y104" s="550">
        <f>IFERROR(IF(X104="",0,CEILING((X104/$H104),1)*$H104),"")</f>
        <v>64.800000000000011</v>
      </c>
      <c r="Z104" s="36">
        <f>IFERROR(IF(Y104=0,"",ROUNDUP(Y104/H104,0)*0.01898),"")</f>
        <v>0.11388000000000001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62.416666666666657</v>
      </c>
      <c r="BN104" s="64">
        <f>IFERROR(Y104*I104/H104,"0")</f>
        <v>67.410000000000011</v>
      </c>
      <c r="BO104" s="64">
        <f>IFERROR(1/J104*(X104/H104),"0")</f>
        <v>8.6805555555555552E-2</v>
      </c>
      <c r="BP104" s="64">
        <f>IFERROR(1/J104*(Y104/H104),"0")</f>
        <v>9.3750000000000014E-2</v>
      </c>
    </row>
    <row r="105" spans="1:68" ht="27" customHeight="1" x14ac:dyDescent="0.25">
      <c r="A105" s="54" t="s">
        <v>205</v>
      </c>
      <c r="B105" s="54" t="s">
        <v>206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207</v>
      </c>
      <c r="B106" s="54" t="s">
        <v>208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69</v>
      </c>
      <c r="X106" s="549">
        <v>450</v>
      </c>
      <c r="Y106" s="55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27" customHeight="1" x14ac:dyDescent="0.25">
      <c r="A107" s="54" t="s">
        <v>209</v>
      </c>
      <c r="B107" s="54" t="s">
        <v>210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1">
        <f>IFERROR(X104/H104,"0")+IFERROR(X105/H105,"0")+IFERROR(X106/H106,"0")+IFERROR(X107/H107,"0")</f>
        <v>105.55555555555556</v>
      </c>
      <c r="Y108" s="551">
        <f>IFERROR(Y104/H104,"0")+IFERROR(Y105/H105,"0")+IFERROR(Y106/H106,"0")+IFERROR(Y107/H107,"0")</f>
        <v>106</v>
      </c>
      <c r="Z108" s="551">
        <f>IFERROR(IF(Z104="",0,Z104),"0")+IFERROR(IF(Z105="",0,Z105),"0")+IFERROR(IF(Z106="",0,Z106),"0")+IFERROR(IF(Z107="",0,Z107),"0")</f>
        <v>1.0158800000000001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1">
        <f>IFERROR(SUM(X104:X107),"0")</f>
        <v>510</v>
      </c>
      <c r="Y109" s="551">
        <f>IFERROR(SUM(Y104:Y107),"0")</f>
        <v>514.79999999999995</v>
      </c>
      <c r="Z109" s="37"/>
      <c r="AA109" s="552"/>
      <c r="AB109" s="552"/>
      <c r="AC109" s="552"/>
    </row>
    <row r="110" spans="1:68" ht="14.25" customHeight="1" x14ac:dyDescent="0.25">
      <c r="A110" s="562" t="s">
        <v>137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73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200</v>
      </c>
      <c r="Y117" s="550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69</v>
      </c>
      <c r="X119" s="549">
        <v>270</v>
      </c>
      <c r="Y119" s="550">
        <f>IFERROR(IF(X119="",0,CEILING((X119/$H119),1)*$H119),"")</f>
        <v>270</v>
      </c>
      <c r="Z119" s="36">
        <f>IFERROR(IF(Y119=0,"",ROUNDUP(Y119/H119,0)*0.00651),"")</f>
        <v>0.65100000000000002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295.2</v>
      </c>
      <c r="BN119" s="64">
        <f>IFERROR(Y119*I119/H119,"0")</f>
        <v>295.2</v>
      </c>
      <c r="BO119" s="64">
        <f>IFERROR(1/J119*(X119/H119),"0")</f>
        <v>0.5494505494505495</v>
      </c>
      <c r="BP119" s="64">
        <f>IFERROR(1/J119*(Y119/H119),"0")</f>
        <v>0.5494505494505495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9">
        <v>15</v>
      </c>
      <c r="Y120" s="550">
        <f>IFERROR(IF(X120="",0,CEILING((X120/$H120),1)*$H120),"")</f>
        <v>16.2</v>
      </c>
      <c r="Z120" s="36">
        <f>IFERROR(IF(Y120=0,"",ROUNDUP(Y120/H120,0)*0.00651),"")</f>
        <v>5.8590000000000003E-2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16.5</v>
      </c>
      <c r="BN120" s="64">
        <f>IFERROR(Y120*I120/H120,"0")</f>
        <v>17.82</v>
      </c>
      <c r="BO120" s="64">
        <f>IFERROR(1/J120*(X120/H120),"0")</f>
        <v>4.5787545787545791E-2</v>
      </c>
      <c r="BP120" s="64">
        <f>IFERROR(1/J120*(Y120/H120),"0")</f>
        <v>4.9450549450549455E-2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1">
        <f>IFERROR(X117/H117,"0")+IFERROR(X118/H118,"0")+IFERROR(X119/H119,"0")+IFERROR(X120/H120,"0")</f>
        <v>133.02469135802468</v>
      </c>
      <c r="Y121" s="551">
        <f>IFERROR(Y117/H117,"0")+IFERROR(Y118/H118,"0")+IFERROR(Y119/H119,"0")+IFERROR(Y120/H120,"0")</f>
        <v>134</v>
      </c>
      <c r="Z121" s="551">
        <f>IFERROR(IF(Z117="",0,Z117),"0")+IFERROR(IF(Z118="",0,Z118),"0")+IFERROR(IF(Z119="",0,Z119),"0")+IFERROR(IF(Z120="",0,Z120),"0")</f>
        <v>1.1840900000000001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1">
        <f>IFERROR(SUM(X117:X120),"0")</f>
        <v>485</v>
      </c>
      <c r="Y122" s="551">
        <f>IFERROR(SUM(Y117:Y120),"0")</f>
        <v>488.7</v>
      </c>
      <c r="Z122" s="37"/>
      <c r="AA122" s="552"/>
      <c r="AB122" s="552"/>
      <c r="AC122" s="552"/>
    </row>
    <row r="123" spans="1:68" ht="14.25" customHeight="1" x14ac:dyDescent="0.25">
      <c r="A123" s="562" t="s">
        <v>172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69</v>
      </c>
      <c r="X125" s="549">
        <v>9.9</v>
      </c>
      <c r="Y125" s="550">
        <f>IFERROR(IF(X125="",0,CEILING((X125/$H125),1)*$H125),"")</f>
        <v>9.9</v>
      </c>
      <c r="Z125" s="36">
        <f>IFERROR(IF(Y125=0,"",ROUNDUP(Y125/H125,0)*0.00651),"")</f>
        <v>3.2550000000000003E-2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11.190000000000001</v>
      </c>
      <c r="BN125" s="64">
        <f>IFERROR(Y125*I125/H125,"0")</f>
        <v>11.190000000000001</v>
      </c>
      <c r="BO125" s="64">
        <f>IFERROR(1/J125*(X125/H125),"0")</f>
        <v>2.7472527472527476E-2</v>
      </c>
      <c r="BP125" s="64">
        <f>IFERROR(1/J125*(Y125/H125),"0")</f>
        <v>2.7472527472527476E-2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1">
        <f>IFERROR(X124/H124,"0")+IFERROR(X125/H125,"0")</f>
        <v>5</v>
      </c>
      <c r="Y126" s="551">
        <f>IFERROR(Y124/H124,"0")+IFERROR(Y125/H125,"0")</f>
        <v>5</v>
      </c>
      <c r="Z126" s="551">
        <f>IFERROR(IF(Z124="",0,Z124),"0")+IFERROR(IF(Z125="",0,Z125),"0")</f>
        <v>3.2550000000000003E-2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1">
        <f>IFERROR(SUM(X124:X125),"0")</f>
        <v>9.9</v>
      </c>
      <c r="Y127" s="551">
        <f>IFERROR(SUM(Y124:Y125),"0")</f>
        <v>9.9</v>
      </c>
      <c r="Z127" s="37"/>
      <c r="AA127" s="552"/>
      <c r="AB127" s="552"/>
      <c r="AC127" s="552"/>
    </row>
    <row r="128" spans="1:68" ht="16.5" customHeight="1" x14ac:dyDescent="0.25">
      <c r="A128" s="577" t="s">
        <v>234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103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69</v>
      </c>
      <c r="X130" s="549">
        <v>100</v>
      </c>
      <c r="Y130" s="550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customHeight="1" x14ac:dyDescent="0.25">
      <c r="A131" s="54" t="s">
        <v>235</v>
      </c>
      <c r="B131" s="54" t="s">
        <v>238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1">
        <f>IFERROR(X130/H130,"0")+IFERROR(X131/H131,"0")</f>
        <v>31.25</v>
      </c>
      <c r="Y132" s="551">
        <f>IFERROR(Y130/H130,"0")+IFERROR(Y131/H131,"0")</f>
        <v>32</v>
      </c>
      <c r="Z132" s="551">
        <f>IFERROR(IF(Z130="",0,Z130),"0")+IFERROR(IF(Z131="",0,Z131),"0")</f>
        <v>0.20832000000000001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1">
        <f>IFERROR(SUM(X130:X131),"0")</f>
        <v>100</v>
      </c>
      <c r="Y133" s="551">
        <f>IFERROR(SUM(Y130:Y131),"0")</f>
        <v>102.4</v>
      </c>
      <c r="Z133" s="37"/>
      <c r="AA133" s="552"/>
      <c r="AB133" s="552"/>
      <c r="AC133" s="552"/>
    </row>
    <row r="134" spans="1:68" ht="14.25" customHeight="1" x14ac:dyDescent="0.25">
      <c r="A134" s="562" t="s">
        <v>64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239</v>
      </c>
      <c r="B135" s="54" t="s">
        <v>240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69</v>
      </c>
      <c r="X136" s="549">
        <v>77</v>
      </c>
      <c r="Y136" s="550">
        <f>IFERROR(IF(X136="",0,CEILING((X136/$H136),1)*$H136),"")</f>
        <v>78.399999999999991</v>
      </c>
      <c r="Z136" s="36">
        <f>IFERROR(IF(Y136=0,"",ROUNDUP(Y136/H136,0)*0.00651),"")</f>
        <v>0.18228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84.370000000000019</v>
      </c>
      <c r="BN136" s="64">
        <f>IFERROR(Y136*I136/H136,"0")</f>
        <v>85.903999999999996</v>
      </c>
      <c r="BO136" s="64">
        <f>IFERROR(1/J136*(X136/H136),"0")</f>
        <v>0.15109890109890112</v>
      </c>
      <c r="BP136" s="64">
        <f>IFERROR(1/J136*(Y136/H136),"0")</f>
        <v>0.15384615384615385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1">
        <f>IFERROR(X135/H135,"0")+IFERROR(X136/H136,"0")</f>
        <v>27.5</v>
      </c>
      <c r="Y137" s="551">
        <f>IFERROR(Y135/H135,"0")+IFERROR(Y136/H136,"0")</f>
        <v>28</v>
      </c>
      <c r="Z137" s="551">
        <f>IFERROR(IF(Z135="",0,Z135),"0")+IFERROR(IF(Z136="",0,Z136),"0")</f>
        <v>0.18228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1">
        <f>IFERROR(SUM(X135:X136),"0")</f>
        <v>77</v>
      </c>
      <c r="Y138" s="551">
        <f>IFERROR(SUM(Y135:Y136),"0")</f>
        <v>78.399999999999991</v>
      </c>
      <c r="Z138" s="37"/>
      <c r="AA138" s="552"/>
      <c r="AB138" s="552"/>
      <c r="AC138" s="552"/>
    </row>
    <row r="139" spans="1:68" ht="14.25" customHeight="1" x14ac:dyDescent="0.25">
      <c r="A139" s="562" t="s">
        <v>73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69</v>
      </c>
      <c r="X141" s="549">
        <v>115.5</v>
      </c>
      <c r="Y141" s="550">
        <f>IFERROR(IF(X141="",0,CEILING((X141/$H141),1)*$H141),"")</f>
        <v>116.16000000000001</v>
      </c>
      <c r="Z141" s="36">
        <f>IFERROR(IF(Y141=0,"",ROUNDUP(Y141/H141,0)*0.00651),"")</f>
        <v>0.28644000000000003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127.22499999999998</v>
      </c>
      <c r="BN141" s="64">
        <f>IFERROR(Y141*I141/H141,"0")</f>
        <v>127.95200000000001</v>
      </c>
      <c r="BO141" s="64">
        <f>IFERROR(1/J141*(X141/H141),"0")</f>
        <v>0.24038461538461539</v>
      </c>
      <c r="BP141" s="64">
        <f>IFERROR(1/J141*(Y141/H141),"0")</f>
        <v>0.24175824175824179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1">
        <f>IFERROR(X140/H140,"0")+IFERROR(X141/H141,"0")</f>
        <v>43.75</v>
      </c>
      <c r="Y142" s="551">
        <f>IFERROR(Y140/H140,"0")+IFERROR(Y141/H141,"0")</f>
        <v>44</v>
      </c>
      <c r="Z142" s="551">
        <f>IFERROR(IF(Z140="",0,Z140),"0")+IFERROR(IF(Z141="",0,Z141),"0")</f>
        <v>0.28644000000000003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1">
        <f>IFERROR(SUM(X140:X141),"0")</f>
        <v>115.5</v>
      </c>
      <c r="Y143" s="551">
        <f>IFERROR(SUM(Y140:Y141),"0")</f>
        <v>116.16000000000001</v>
      </c>
      <c r="Z143" s="37"/>
      <c r="AA143" s="552"/>
      <c r="AB143" s="552"/>
      <c r="AC143" s="552"/>
    </row>
    <row r="144" spans="1:68" ht="16.5" customHeight="1" x14ac:dyDescent="0.25">
      <c r="A144" s="577" t="s">
        <v>101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103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64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258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259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137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64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30</v>
      </c>
      <c r="Y163" s="550">
        <f t="shared" si="16"/>
        <v>33.6</v>
      </c>
      <c r="Z163" s="36">
        <f>IFERROR(IF(Y163=0,"",ROUNDUP(Y163/H163,0)*0.00902),"")</f>
        <v>7.2160000000000002E-2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31.928571428571427</v>
      </c>
      <c r="BN163" s="64">
        <f t="shared" si="18"/>
        <v>35.76</v>
      </c>
      <c r="BO163" s="64">
        <f t="shared" si="19"/>
        <v>5.4112554112554112E-2</v>
      </c>
      <c r="BP163" s="64">
        <f t="shared" si="20"/>
        <v>6.0606060606060608E-2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90</v>
      </c>
      <c r="Y164" s="550">
        <f t="shared" si="16"/>
        <v>92.4</v>
      </c>
      <c r="Z164" s="36">
        <f>IFERROR(IF(Y164=0,"",ROUNDUP(Y164/H164,0)*0.00902),"")</f>
        <v>0.19844000000000001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94.5</v>
      </c>
      <c r="BN164" s="64">
        <f t="shared" si="18"/>
        <v>97.02000000000001</v>
      </c>
      <c r="BO164" s="64">
        <f t="shared" si="19"/>
        <v>0.16233766233766234</v>
      </c>
      <c r="BP164" s="64">
        <f t="shared" si="20"/>
        <v>0.16666666666666669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87.5</v>
      </c>
      <c r="Y165" s="550">
        <f t="shared" si="16"/>
        <v>88.2</v>
      </c>
      <c r="Z165" s="36">
        <f>IFERROR(IF(Y165=0,"",ROUNDUP(Y165/H165,0)*0.00502),"")</f>
        <v>0.21084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92.916666666666657</v>
      </c>
      <c r="BN165" s="64">
        <f t="shared" si="18"/>
        <v>93.66</v>
      </c>
      <c r="BO165" s="64">
        <f t="shared" si="19"/>
        <v>0.17806267806267806</v>
      </c>
      <c r="BP165" s="64">
        <f t="shared" si="20"/>
        <v>0.17948717948717952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122.5</v>
      </c>
      <c r="Y166" s="550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227.5</v>
      </c>
      <c r="Y168" s="550">
        <f t="shared" si="16"/>
        <v>228.9</v>
      </c>
      <c r="Z168" s="36">
        <f>IFERROR(IF(Y168=0,"",ROUNDUP(Y168/H168,0)*0.00502),"")</f>
        <v>0.54718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238.33333333333334</v>
      </c>
      <c r="BN168" s="64">
        <f t="shared" si="18"/>
        <v>239.8</v>
      </c>
      <c r="BO168" s="64">
        <f t="shared" si="19"/>
        <v>0.46296296296296297</v>
      </c>
      <c r="BP168" s="64">
        <f t="shared" si="20"/>
        <v>0.46581196581196588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236.90476190476187</v>
      </c>
      <c r="Y171" s="551">
        <f>IFERROR(Y162/H162,"0")+IFERROR(Y163/H163,"0")+IFERROR(Y164/H164,"0")+IFERROR(Y165/H165,"0")+IFERROR(Y166/H166,"0")+IFERROR(Y167/H167,"0")+IFERROR(Y168/H168,"0")+IFERROR(Y169/H169,"0")+IFERROR(Y170/H170,"0")</f>
        <v>240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1.3248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1">
        <f>IFERROR(SUM(X162:X170),"0")</f>
        <v>557.5</v>
      </c>
      <c r="Y172" s="551">
        <f>IFERROR(SUM(Y162:Y170),"0")</f>
        <v>567</v>
      </c>
      <c r="Z172" s="37"/>
      <c r="AA172" s="552"/>
      <c r="AB172" s="552"/>
      <c r="AC172" s="552"/>
    </row>
    <row r="173" spans="1:68" ht="14.25" customHeight="1" x14ac:dyDescent="0.25">
      <c r="A173" s="562" t="s">
        <v>95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7.0000000000000009</v>
      </c>
      <c r="Y174" s="550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69</v>
      </c>
      <c r="X175" s="549">
        <v>17.5</v>
      </c>
      <c r="Y175" s="550">
        <f>IFERROR(IF(X175="",0,CEILING((X175/$H175),1)*$H175),"")</f>
        <v>17.64</v>
      </c>
      <c r="Z175" s="36">
        <f>IFERROR(IF(Y175=0,"",ROUNDUP(Y175/H175,0)*0.0059),"")</f>
        <v>8.2599999999999993E-2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20.138888888888889</v>
      </c>
      <c r="BN175" s="64">
        <f>IFERROR(Y175*I175/H175,"0")</f>
        <v>20.3</v>
      </c>
      <c r="BO175" s="64">
        <f>IFERROR(1/J175*(X175/H175),"0")</f>
        <v>6.4300411522633744E-2</v>
      </c>
      <c r="BP175" s="64">
        <f>IFERROR(1/J175*(Y175/H175),"0")</f>
        <v>6.4814814814814811E-2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9">
        <v>17.5</v>
      </c>
      <c r="Y176" s="550">
        <f>IFERROR(IF(X176="",0,CEILING((X176/$H176),1)*$H176),"")</f>
        <v>17.64</v>
      </c>
      <c r="Z176" s="36">
        <f>IFERROR(IF(Y176=0,"",ROUNDUP(Y176/H176,0)*0.0059),"")</f>
        <v>8.2599999999999993E-2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20.138888888888889</v>
      </c>
      <c r="BN176" s="64">
        <f>IFERROR(Y176*I176/H176,"0")</f>
        <v>20.3</v>
      </c>
      <c r="BO176" s="64">
        <f>IFERROR(1/J176*(X176/H176),"0")</f>
        <v>6.4300411522633744E-2</v>
      </c>
      <c r="BP176" s="64">
        <f>IFERROR(1/J176*(Y176/H176),"0")</f>
        <v>6.4814814814814811E-2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1">
        <f>IFERROR(X174/H174,"0")+IFERROR(X175/H175,"0")+IFERROR(X176/H176,"0")</f>
        <v>33.333333333333336</v>
      </c>
      <c r="Y177" s="551">
        <f>IFERROR(Y174/H174,"0")+IFERROR(Y175/H175,"0")+IFERROR(Y176/H176,"0")</f>
        <v>34</v>
      </c>
      <c r="Z177" s="551">
        <f>IFERROR(IF(Z174="",0,Z174),"0")+IFERROR(IF(Z175="",0,Z175),"0")+IFERROR(IF(Z176="",0,Z176),"0")</f>
        <v>0.2006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1">
        <f>IFERROR(SUM(X174:X176),"0")</f>
        <v>42</v>
      </c>
      <c r="Y178" s="551">
        <f>IFERROR(SUM(Y174:Y176),"0")</f>
        <v>42.84</v>
      </c>
      <c r="Z178" s="37"/>
      <c r="AA178" s="552"/>
      <c r="AB178" s="552"/>
      <c r="AC178" s="552"/>
    </row>
    <row r="179" spans="1:68" ht="14.25" customHeight="1" x14ac:dyDescent="0.25">
      <c r="A179" s="562" t="s">
        <v>296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69</v>
      </c>
      <c r="X180" s="549">
        <v>17.5</v>
      </c>
      <c r="Y180" s="550">
        <f>IFERROR(IF(X180="",0,CEILING((X180/$H180),1)*$H180),"")</f>
        <v>17.64</v>
      </c>
      <c r="Z180" s="36">
        <f>IFERROR(IF(Y180=0,"",ROUNDUP(Y180/H180,0)*0.0059),"")</f>
        <v>8.2599999999999993E-2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20.138888888888889</v>
      </c>
      <c r="BN180" s="64">
        <f>IFERROR(Y180*I180/H180,"0")</f>
        <v>20.3</v>
      </c>
      <c r="BO180" s="64">
        <f>IFERROR(1/J180*(X180/H180),"0")</f>
        <v>6.4300411522633744E-2</v>
      </c>
      <c r="BP180" s="64">
        <f>IFERROR(1/J180*(Y180/H180),"0")</f>
        <v>6.4814814814814811E-2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1">
        <f>IFERROR(X180/H180,"0")</f>
        <v>13.888888888888889</v>
      </c>
      <c r="Y181" s="551">
        <f>IFERROR(Y180/H180,"0")</f>
        <v>14</v>
      </c>
      <c r="Z181" s="551">
        <f>IFERROR(IF(Z180="",0,Z180),"0")</f>
        <v>8.2599999999999993E-2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1">
        <f>IFERROR(SUM(X180:X180),"0")</f>
        <v>17.5</v>
      </c>
      <c r="Y182" s="551">
        <f>IFERROR(SUM(Y180:Y180),"0")</f>
        <v>17.64</v>
      </c>
      <c r="Z182" s="37"/>
      <c r="AA182" s="552"/>
      <c r="AB182" s="552"/>
      <c r="AC182" s="552"/>
    </row>
    <row r="183" spans="1:68" ht="16.5" customHeight="1" x14ac:dyDescent="0.25">
      <c r="A183" s="577" t="s">
        <v>299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103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137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64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50</v>
      </c>
      <c r="Y195" s="550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50</v>
      </c>
      <c r="Y196" s="550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250</v>
      </c>
      <c r="Y197" s="550">
        <f t="shared" si="21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259.72222222222223</v>
      </c>
      <c r="BN197" s="64">
        <f t="shared" si="23"/>
        <v>263.67</v>
      </c>
      <c r="BO197" s="64">
        <f t="shared" si="24"/>
        <v>0.35072951739618402</v>
      </c>
      <c r="BP197" s="64">
        <f t="shared" si="25"/>
        <v>0.35606060606060608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100</v>
      </c>
      <c r="Y198" s="550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103.88888888888889</v>
      </c>
      <c r="BN198" s="64">
        <f t="shared" si="23"/>
        <v>106.59000000000002</v>
      </c>
      <c r="BO198" s="64">
        <f t="shared" si="24"/>
        <v>0.14029180695847362</v>
      </c>
      <c r="BP198" s="64">
        <f t="shared" si="25"/>
        <v>0.14393939393939395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90</v>
      </c>
      <c r="Y199" s="55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45</v>
      </c>
      <c r="Y200" s="550">
        <f t="shared" si="21"/>
        <v>45</v>
      </c>
      <c r="Z200" s="36">
        <f>IFERROR(IF(Y200=0,"",ROUNDUP(Y200/H200,0)*0.00502),"")</f>
        <v>0.1255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47.5</v>
      </c>
      <c r="BN200" s="64">
        <f t="shared" si="23"/>
        <v>47.5</v>
      </c>
      <c r="BO200" s="64">
        <f t="shared" si="24"/>
        <v>0.10683760683760685</v>
      </c>
      <c r="BP200" s="64">
        <f t="shared" si="25"/>
        <v>0.10683760683760685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69</v>
      </c>
      <c r="X201" s="549">
        <v>75</v>
      </c>
      <c r="Y201" s="550">
        <f t="shared" si="21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79.166666666666671</v>
      </c>
      <c r="BN201" s="64">
        <f t="shared" si="23"/>
        <v>79.800000000000011</v>
      </c>
      <c r="BO201" s="64">
        <f t="shared" si="24"/>
        <v>0.17806267806267806</v>
      </c>
      <c r="BP201" s="64">
        <f t="shared" si="25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9">
        <v>60</v>
      </c>
      <c r="Y202" s="550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233.33333333333331</v>
      </c>
      <c r="Y203" s="551">
        <f>IFERROR(Y195/H195,"0")+IFERROR(Y196/H196,"0")+IFERROR(Y197/H197,"0")+IFERROR(Y198/H198,"0")+IFERROR(Y199/H199,"0")+IFERROR(Y200/H200,"0")+IFERROR(Y201/H201,"0")+IFERROR(Y202/H202,"0")</f>
        <v>237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1.5337399999999999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1">
        <f>IFERROR(SUM(X195:X202),"0")</f>
        <v>720</v>
      </c>
      <c r="Y204" s="551">
        <f>IFERROR(SUM(Y195:Y202),"0")</f>
        <v>736.20000000000016</v>
      </c>
      <c r="Z204" s="37"/>
      <c r="AA204" s="552"/>
      <c r="AB204" s="552"/>
      <c r="AC204" s="552"/>
    </row>
    <row r="205" spans="1:68" ht="14.25" customHeight="1" x14ac:dyDescent="0.25">
      <c r="A205" s="562" t="s">
        <v>73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200</v>
      </c>
      <c r="Y208" s="550">
        <f t="shared" si="26"/>
        <v>200.1</v>
      </c>
      <c r="Z208" s="36">
        <f>IFERROR(IF(Y208=0,"",ROUNDUP(Y208/H208,0)*0.01898),"")</f>
        <v>0.43653999999999998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211.93103448275863</v>
      </c>
      <c r="BN208" s="64">
        <f t="shared" si="28"/>
        <v>212.03699999999998</v>
      </c>
      <c r="BO208" s="64">
        <f t="shared" si="29"/>
        <v>0.35919540229885061</v>
      </c>
      <c r="BP208" s="64">
        <f t="shared" si="30"/>
        <v>0.359375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280</v>
      </c>
      <c r="Y209" s="550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440</v>
      </c>
      <c r="Y211" s="550">
        <f t="shared" si="26"/>
        <v>441.59999999999997</v>
      </c>
      <c r="Z211" s="36">
        <f t="shared" si="31"/>
        <v>1.19784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486.20000000000005</v>
      </c>
      <c r="BN211" s="64">
        <f t="shared" si="28"/>
        <v>487.96800000000002</v>
      </c>
      <c r="BO211" s="64">
        <f t="shared" si="29"/>
        <v>1.0073260073260075</v>
      </c>
      <c r="BP211" s="64">
        <f t="shared" si="30"/>
        <v>1.0109890109890112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69</v>
      </c>
      <c r="X213" s="549">
        <v>100</v>
      </c>
      <c r="Y213" s="550">
        <f t="shared" si="26"/>
        <v>100.8</v>
      </c>
      <c r="Z213" s="36">
        <f t="shared" si="31"/>
        <v>0.27342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110.5</v>
      </c>
      <c r="BN213" s="64">
        <f t="shared" si="28"/>
        <v>111.384</v>
      </c>
      <c r="BO213" s="64">
        <f t="shared" si="29"/>
        <v>0.22893772893772898</v>
      </c>
      <c r="BP213" s="64">
        <f t="shared" si="30"/>
        <v>0.23076923076923078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9">
        <v>280</v>
      </c>
      <c r="Y214" s="550">
        <f t="shared" si="26"/>
        <v>280.8</v>
      </c>
      <c r="Z214" s="36">
        <f t="shared" si="31"/>
        <v>0.76167000000000007</v>
      </c>
      <c r="AA214" s="56"/>
      <c r="AB214" s="57"/>
      <c r="AC214" s="265" t="s">
        <v>335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481.32183908045982</v>
      </c>
      <c r="Y215" s="551">
        <f>IFERROR(Y206/H206,"0")+IFERROR(Y207/H207,"0")+IFERROR(Y208/H208,"0")+IFERROR(Y209/H209,"0")+IFERROR(Y210/H210,"0")+IFERROR(Y211/H211,"0")+IFERROR(Y212/H212,"0")+IFERROR(Y213/H213,"0")+IFERROR(Y214/H214,"0")</f>
        <v>483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3.4311399999999996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1">
        <f>IFERROR(SUM(X206:X214),"0")</f>
        <v>1300</v>
      </c>
      <c r="Y216" s="551">
        <f>IFERROR(SUM(Y206:Y214),"0")</f>
        <v>1304.0999999999999</v>
      </c>
      <c r="Z216" s="37"/>
      <c r="AA216" s="552"/>
      <c r="AB216" s="552"/>
      <c r="AC216" s="552"/>
    </row>
    <row r="217" spans="1:68" ht="14.25" customHeight="1" x14ac:dyDescent="0.25">
      <c r="A217" s="562" t="s">
        <v>172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69</v>
      </c>
      <c r="X218" s="549">
        <v>32</v>
      </c>
      <c r="Y218" s="550">
        <f>IFERROR(IF(X218="",0,CEILING((X218/$H218),1)*$H218),"")</f>
        <v>33.6</v>
      </c>
      <c r="Z218" s="36">
        <f>IFERROR(IF(Y218=0,"",ROUNDUP(Y218/H218,0)*0.00651),"")</f>
        <v>9.1139999999999999E-2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35.360000000000007</v>
      </c>
      <c r="BN218" s="64">
        <f>IFERROR(Y218*I218/H218,"0")</f>
        <v>37.128000000000007</v>
      </c>
      <c r="BO218" s="64">
        <f>IFERROR(1/J218*(X218/H218),"0")</f>
        <v>7.3260073260073263E-2</v>
      </c>
      <c r="BP218" s="64">
        <f>IFERROR(1/J218*(Y218/H218),"0")</f>
        <v>7.6923076923076941E-2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69</v>
      </c>
      <c r="X219" s="549">
        <v>60</v>
      </c>
      <c r="Y219" s="550">
        <f>IFERROR(IF(X219="",0,CEILING((X219/$H219),1)*$H219),"")</f>
        <v>60</v>
      </c>
      <c r="Z219" s="36">
        <f>IFERROR(IF(Y219=0,"",ROUNDUP(Y219/H219,0)*0.00651),"")</f>
        <v>0.16275000000000001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66.300000000000011</v>
      </c>
      <c r="BN219" s="64">
        <f>IFERROR(Y219*I219/H219,"0")</f>
        <v>66.300000000000011</v>
      </c>
      <c r="BO219" s="64">
        <f>IFERROR(1/J219*(X219/H219),"0")</f>
        <v>0.13736263736263737</v>
      </c>
      <c r="BP219" s="64">
        <f>IFERROR(1/J219*(Y219/H219),"0")</f>
        <v>0.13736263736263737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1">
        <f>IFERROR(X218/H218,"0")+IFERROR(X219/H219,"0")</f>
        <v>38.333333333333336</v>
      </c>
      <c r="Y220" s="551">
        <f>IFERROR(Y218/H218,"0")+IFERROR(Y219/H219,"0")</f>
        <v>39</v>
      </c>
      <c r="Z220" s="551">
        <f>IFERROR(IF(Z218="",0,Z218),"0")+IFERROR(IF(Z219="",0,Z219),"0")</f>
        <v>0.25389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1">
        <f>IFERROR(SUM(X218:X219),"0")</f>
        <v>92</v>
      </c>
      <c r="Y221" s="551">
        <f>IFERROR(SUM(Y218:Y219),"0")</f>
        <v>93.6</v>
      </c>
      <c r="Z221" s="37"/>
      <c r="AA221" s="552"/>
      <c r="AB221" s="552"/>
      <c r="AC221" s="552"/>
    </row>
    <row r="222" spans="1:68" ht="16.5" customHeight="1" x14ac:dyDescent="0.25">
      <c r="A222" s="577" t="s">
        <v>359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103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60</v>
      </c>
      <c r="Y226" s="550">
        <f t="shared" si="32"/>
        <v>69.599999999999994</v>
      </c>
      <c r="Z226" s="36">
        <f>IFERROR(IF(Y226=0,"",ROUNDUP(Y226/H226,0)*0.01898),"")</f>
        <v>0.11388000000000001</v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62.250000000000007</v>
      </c>
      <c r="BN226" s="64">
        <f t="shared" si="34"/>
        <v>72.209999999999994</v>
      </c>
      <c r="BO226" s="64">
        <f t="shared" si="35"/>
        <v>8.0818965517241381E-2</v>
      </c>
      <c r="BP226" s="64">
        <f t="shared" si="36"/>
        <v>9.375E-2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32</v>
      </c>
      <c r="Y227" s="550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33.68</v>
      </c>
      <c r="BN227" s="64">
        <f t="shared" si="34"/>
        <v>33.68</v>
      </c>
      <c r="BO227" s="64">
        <f t="shared" si="35"/>
        <v>6.0606060606060608E-2</v>
      </c>
      <c r="BP227" s="64">
        <f t="shared" si="36"/>
        <v>6.0606060606060608E-2</v>
      </c>
    </row>
    <row r="228" spans="1:68" ht="27" customHeight="1" x14ac:dyDescent="0.25">
      <c r="A228" s="54" t="s">
        <v>371</v>
      </c>
      <c r="B228" s="54" t="s">
        <v>372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20</v>
      </c>
      <c r="Y230" s="550">
        <f t="shared" si="32"/>
        <v>20</v>
      </c>
      <c r="Z230" s="36">
        <f>IFERROR(IF(Y230=0,"",ROUNDUP(Y230/H230,0)*0.00902),"")</f>
        <v>4.5100000000000001E-2</v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33"/>
        <v>21.05</v>
      </c>
      <c r="BN230" s="64">
        <f t="shared" si="34"/>
        <v>21.05</v>
      </c>
      <c r="BO230" s="64">
        <f t="shared" si="35"/>
        <v>3.787878787878788E-2</v>
      </c>
      <c r="BP230" s="64">
        <f t="shared" si="36"/>
        <v>3.787878787878788E-2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1">
        <f>IFERROR(X224/H224,"0")+IFERROR(X225/H225,"0")+IFERROR(X226/H226,"0")+IFERROR(X227/H227,"0")+IFERROR(X228/H228,"0")+IFERROR(X229/H229,"0")+IFERROR(X230/H230,"0")</f>
        <v>18.172413793103448</v>
      </c>
      <c r="Y231" s="551">
        <f>IFERROR(Y224/H224,"0")+IFERROR(Y225/H225,"0")+IFERROR(Y226/H226,"0")+IFERROR(Y227/H227,"0")+IFERROR(Y228/H228,"0")+IFERROR(Y229/H229,"0")+IFERROR(Y230/H230,"0")</f>
        <v>19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0.23114000000000001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1">
        <f>IFERROR(SUM(X224:X230),"0")</f>
        <v>112</v>
      </c>
      <c r="Y232" s="551">
        <f>IFERROR(SUM(Y224:Y230),"0")</f>
        <v>121.6</v>
      </c>
      <c r="Z232" s="37"/>
      <c r="AA232" s="552"/>
      <c r="AB232" s="552"/>
      <c r="AC232" s="552"/>
    </row>
    <row r="233" spans="1:68" ht="14.25" customHeight="1" x14ac:dyDescent="0.25">
      <c r="A233" s="562" t="s">
        <v>137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382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31" t="s">
        <v>385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18</v>
      </c>
      <c r="Y238" s="550">
        <f>IFERROR(IF(X238="",0,CEILING((X238/$H238),1)*$H238),"")</f>
        <v>18</v>
      </c>
      <c r="Z238" s="36">
        <f>IFERROR(IF(Y238=0,"",ROUNDUP(Y238/H238,0)*0.0059),"")</f>
        <v>5.8999999999999997E-2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19.750000000000004</v>
      </c>
      <c r="BN238" s="64">
        <f>IFERROR(Y238*I238/H238,"0")</f>
        <v>19.750000000000004</v>
      </c>
      <c r="BO238" s="64">
        <f>IFERROR(1/J238*(X238/H238),"0")</f>
        <v>4.6296296296296294E-2</v>
      </c>
      <c r="BP238" s="64">
        <f>IFERROR(1/J238*(Y238/H238),"0")</f>
        <v>4.6296296296296294E-2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1">
        <f>IFERROR(X238/H238,"0")</f>
        <v>10</v>
      </c>
      <c r="Y239" s="551">
        <f>IFERROR(Y238/H238,"0")</f>
        <v>10</v>
      </c>
      <c r="Z239" s="551">
        <f>IFERROR(IF(Z238="",0,Z238),"0")</f>
        <v>5.8999999999999997E-2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1">
        <f>IFERROR(SUM(X238:X238),"0")</f>
        <v>18</v>
      </c>
      <c r="Y240" s="551">
        <f>IFERROR(SUM(Y238:Y238),"0")</f>
        <v>18</v>
      </c>
      <c r="Z240" s="37"/>
      <c r="AA240" s="552"/>
      <c r="AB240" s="552"/>
      <c r="AC240" s="552"/>
    </row>
    <row r="241" spans="1:68" ht="14.25" customHeight="1" x14ac:dyDescent="0.25">
      <c r="A241" s="562" t="s">
        <v>387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64" t="s">
        <v>393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6.3000000000000007</v>
      </c>
      <c r="Y243" s="55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6.9125000000000014</v>
      </c>
      <c r="BN243" s="64">
        <f>IFERROR(Y243*I243/H243,"0")</f>
        <v>7.9</v>
      </c>
      <c r="BO243" s="64">
        <f>IFERROR(1/J243*(X243/H243),"0")</f>
        <v>1.6203703703703706E-2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IFERROR(X242/H242,"0")+IFERROR(X243/H243,"0")+IFERROR(X244/H244,"0")+IFERROR(X245/H245,"0")</f>
        <v>3.5000000000000004</v>
      </c>
      <c r="Y246" s="551">
        <f>IFERROR(Y242/H242,"0")+IFERROR(Y243/H243,"0")+IFERROR(Y244/H244,"0")+IFERROR(Y245/H245,"0")</f>
        <v>4</v>
      </c>
      <c r="Z246" s="551">
        <f>IFERROR(IF(Z242="",0,Z242),"0")+IFERROR(IF(Z243="",0,Z243),"0")+IFERROR(IF(Z244="",0,Z244),"0")+IFERROR(IF(Z245="",0,Z245),"0")</f>
        <v>2.3599999999999999E-2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IFERROR(SUM(X242:X245),"0")</f>
        <v>6.3000000000000007</v>
      </c>
      <c r="Y247" s="551">
        <f>IFERROR(SUM(Y242:Y245),"0")</f>
        <v>7.2</v>
      </c>
      <c r="Z247" s="37"/>
      <c r="AA247" s="552"/>
      <c r="AB247" s="552"/>
      <c r="AC247" s="552"/>
    </row>
    <row r="248" spans="1:68" ht="16.5" customHeight="1" x14ac:dyDescent="0.25">
      <c r="A248" s="577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6" t="s">
        <v>419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424</v>
      </c>
      <c r="B262" s="54" t="s">
        <v>425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1" t="s">
        <v>426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140</v>
      </c>
      <c r="Y268" s="550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200</v>
      </c>
      <c r="Y269" s="550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437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141.66666666666669</v>
      </c>
      <c r="Y270" s="551">
        <f>IFERROR(Y267/H267,"0")+IFERROR(Y268/H268,"0")+IFERROR(Y269/H269,"0")</f>
        <v>143</v>
      </c>
      <c r="Z270" s="551">
        <f>IFERROR(IF(Z267="",0,Z267),"0")+IFERROR(IF(Z268="",0,Z268),"0")+IFERROR(IF(Z269="",0,Z269),"0")</f>
        <v>0.93093000000000004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340</v>
      </c>
      <c r="Y271" s="551">
        <f>IFERROR(SUM(Y267:Y269),"0")</f>
        <v>343.2</v>
      </c>
      <c r="Z271" s="37"/>
      <c r="AA271" s="552"/>
      <c r="AB271" s="552"/>
      <c r="AC271" s="552"/>
    </row>
    <row r="272" spans="1:68" ht="16.5" customHeight="1" x14ac:dyDescent="0.25">
      <c r="A272" s="577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442</v>
      </c>
      <c r="B278" s="54" t="s">
        <v>443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451</v>
      </c>
      <c r="B288" s="54" t="s">
        <v>452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454</v>
      </c>
      <c r="B289" s="54" t="s">
        <v>455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105</v>
      </c>
      <c r="Y300" s="550">
        <f t="shared" si="37"/>
        <v>105</v>
      </c>
      <c r="Z300" s="36">
        <f>IFERROR(IF(Y300=0,"",ROUNDUP(Y300/H300,0)*0.00502),"")</f>
        <v>0.251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110.00000000000001</v>
      </c>
      <c r="BN300" s="64">
        <f t="shared" si="39"/>
        <v>110.00000000000001</v>
      </c>
      <c r="BO300" s="64">
        <f t="shared" si="40"/>
        <v>0.21367521367521369</v>
      </c>
      <c r="BP300" s="64">
        <f t="shared" si="41"/>
        <v>0.21367521367521369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24</v>
      </c>
      <c r="Y302" s="550">
        <f t="shared" si="37"/>
        <v>25.2</v>
      </c>
      <c r="Z302" s="36">
        <f>IFERROR(IF(Y302=0,"",ROUNDUP(Y302/H302,0)*0.00651),"")</f>
        <v>9.1139999999999999E-2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27.04</v>
      </c>
      <c r="BN302" s="64">
        <f t="shared" si="39"/>
        <v>28.391999999999999</v>
      </c>
      <c r="BO302" s="64">
        <f t="shared" si="40"/>
        <v>7.3260073260073263E-2</v>
      </c>
      <c r="BP302" s="64">
        <f t="shared" si="41"/>
        <v>7.6923076923076927E-2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63.333333333333329</v>
      </c>
      <c r="Y303" s="551">
        <f>IFERROR(Y296/H296,"0")+IFERROR(Y297/H297,"0")+IFERROR(Y298/H298,"0")+IFERROR(Y299/H299,"0")+IFERROR(Y300/H300,"0")+IFERROR(Y301/H301,"0")+IFERROR(Y302/H302,"0")</f>
        <v>64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0.34214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129</v>
      </c>
      <c r="Y304" s="551">
        <f>IFERROR(SUM(Y296:Y302),"0")</f>
        <v>130.19999999999999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172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30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58.424908424908423</v>
      </c>
      <c r="Y317" s="551">
        <f>IFERROR(Y314/H314,"0")+IFERROR(Y315/H315,"0")+IFERROR(Y316/H316,"0")</f>
        <v>60</v>
      </c>
      <c r="Z317" s="551">
        <f>IFERROR(IF(Z314="",0,Z314),"0")+IFERROR(IF(Z315="",0,Z315),"0")+IFERROR(IF(Z316="",0,Z316),"0")</f>
        <v>1.1388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460</v>
      </c>
      <c r="Y318" s="551">
        <f>IFERROR(SUM(Y314:Y316),"0")</f>
        <v>472.8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4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50</v>
      </c>
      <c r="Y329" s="550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25</v>
      </c>
      <c r="Y330" s="551">
        <f>IFERROR(Y327/H327,"0")+IFERROR(Y328/H328,"0")+IFERROR(Y329/H329,"0")</f>
        <v>25</v>
      </c>
      <c r="Z330" s="551">
        <f>IFERROR(IF(Z327="",0,Z327),"0")+IFERROR(IF(Z328="",0,Z328),"0")+IFERROR(IF(Z329="",0,Z329),"0")</f>
        <v>0.11850000000000001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50</v>
      </c>
      <c r="Y331" s="551">
        <f>IFERROR(SUM(Y327:Y329),"0")</f>
        <v>50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525</v>
      </c>
      <c r="Y335" s="550">
        <f>IFERROR(IF(X335="",0,CEILING((X335/$H335),1)*$H335),"")</f>
        <v>525</v>
      </c>
      <c r="Z335" s="36">
        <f>IFERROR(IF(Y335=0,"",ROUNDUP(Y335/H335,0)*0.00651),"")</f>
        <v>1.6274999999999999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588</v>
      </c>
      <c r="BN335" s="64">
        <f>IFERROR(Y335*I335/H335,"0")</f>
        <v>588</v>
      </c>
      <c r="BO335" s="64">
        <f>IFERROR(1/J335*(X335/H335),"0")</f>
        <v>1.3736263736263736</v>
      </c>
      <c r="BP335" s="64">
        <f>IFERROR(1/J335*(Y335/H335),"0")</f>
        <v>1.3736263736263736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280</v>
      </c>
      <c r="Y336" s="550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311.99999999999994</v>
      </c>
      <c r="BN336" s="64">
        <f>IFERROR(Y336*I336/H336,"0")</f>
        <v>313.56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383.33333333333331</v>
      </c>
      <c r="Y337" s="551">
        <f>IFERROR(Y334/H334,"0")+IFERROR(Y335/H335,"0")+IFERROR(Y336/H336,"0")</f>
        <v>384</v>
      </c>
      <c r="Z337" s="551">
        <f>IFERROR(IF(Z334="",0,Z334),"0")+IFERROR(IF(Z335="",0,Z335),"0")+IFERROR(IF(Z336="",0,Z336),"0")</f>
        <v>2.4998399999999998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805</v>
      </c>
      <c r="Y338" s="551">
        <f>IFERROR(SUM(Y334:Y336),"0")</f>
        <v>806.40000000000009</v>
      </c>
      <c r="Z338" s="37"/>
      <c r="AA338" s="552"/>
      <c r="AB338" s="552"/>
      <c r="AC338" s="552"/>
    </row>
    <row r="339" spans="1:68" ht="27.75" customHeight="1" x14ac:dyDescent="0.2">
      <c r="A339" s="606" t="s">
        <v>541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2700</v>
      </c>
      <c r="Y342" s="550">
        <f t="shared" ref="Y342:Y348" si="42">IFERROR(IF(X342="",0,CEILING((X342/$H342),1)*$H342),"")</f>
        <v>2700</v>
      </c>
      <c r="Z342" s="36">
        <f>IFERROR(IF(Y342=0,"",ROUNDUP(Y342/H342,0)*0.02175),"")</f>
        <v>3.9149999999999996</v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2786.4</v>
      </c>
      <c r="BN342" s="64">
        <f t="shared" ref="BN342:BN348" si="44">IFERROR(Y342*I342/H342,"0")</f>
        <v>2786.4</v>
      </c>
      <c r="BO342" s="64">
        <f t="shared" ref="BO342:BO348" si="45">IFERROR(1/J342*(X342/H342),"0")</f>
        <v>3.75</v>
      </c>
      <c r="BP342" s="64">
        <f t="shared" ref="BP342:BP348" si="46">IFERROR(1/J342*(Y342/H342),"0")</f>
        <v>3.75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1000</v>
      </c>
      <c r="Y343" s="550">
        <f t="shared" si="42"/>
        <v>1005</v>
      </c>
      <c r="Z343" s="36">
        <f>IFERROR(IF(Y343=0,"",ROUNDUP(Y343/H343,0)*0.02175),"")</f>
        <v>1.4572499999999999</v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1032</v>
      </c>
      <c r="BN343" s="64">
        <f t="shared" si="44"/>
        <v>1037.1600000000001</v>
      </c>
      <c r="BO343" s="64">
        <f t="shared" si="45"/>
        <v>1.3888888888888888</v>
      </c>
      <c r="BP343" s="64">
        <f t="shared" si="46"/>
        <v>1.3958333333333333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150</v>
      </c>
      <c r="Y344" s="550">
        <f t="shared" si="42"/>
        <v>150</v>
      </c>
      <c r="Z344" s="36">
        <f>IFERROR(IF(Y344=0,"",ROUNDUP(Y344/H344,0)*0.02175),"")</f>
        <v>0.21749999999999997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43"/>
        <v>154.80000000000001</v>
      </c>
      <c r="BN344" s="64">
        <f t="shared" si="44"/>
        <v>154.80000000000001</v>
      </c>
      <c r="BO344" s="64">
        <f t="shared" si="45"/>
        <v>0.20833333333333331</v>
      </c>
      <c r="BP344" s="64">
        <f t="shared" si="46"/>
        <v>0.20833333333333331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2150</v>
      </c>
      <c r="Y345" s="550">
        <f t="shared" si="42"/>
        <v>2160</v>
      </c>
      <c r="Z345" s="36">
        <f>IFERROR(IF(Y345=0,"",ROUNDUP(Y345/H345,0)*0.02175),"")</f>
        <v>3.1319999999999997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3"/>
        <v>2218.8000000000002</v>
      </c>
      <c r="BN345" s="64">
        <f t="shared" si="44"/>
        <v>2229.1200000000003</v>
      </c>
      <c r="BO345" s="64">
        <f t="shared" si="45"/>
        <v>2.9861111111111112</v>
      </c>
      <c r="BP345" s="64">
        <f t="shared" si="46"/>
        <v>3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15</v>
      </c>
      <c r="Y348" s="550">
        <f t="shared" si="42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43"/>
        <v>15.63</v>
      </c>
      <c r="BN348" s="64">
        <f t="shared" si="44"/>
        <v>15.63</v>
      </c>
      <c r="BO348" s="64">
        <f t="shared" si="45"/>
        <v>2.2727272727272728E-2</v>
      </c>
      <c r="BP348" s="64">
        <f t="shared" si="46"/>
        <v>2.2727272727272728E-2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403</v>
      </c>
      <c r="Y349" s="551">
        <f>IFERROR(Y342/H342,"0")+IFERROR(Y343/H343,"0")+IFERROR(Y344/H344,"0")+IFERROR(Y345/H345,"0")+IFERROR(Y346/H346,"0")+IFERROR(Y347/H347,"0")+IFERROR(Y348/H348,"0")</f>
        <v>404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8.7488100000000006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6015</v>
      </c>
      <c r="Y350" s="551">
        <f>IFERROR(SUM(Y342:Y348),"0")</f>
        <v>6030</v>
      </c>
      <c r="Z350" s="37"/>
      <c r="AA350" s="552"/>
      <c r="AB350" s="552"/>
      <c r="AC350" s="552"/>
    </row>
    <row r="351" spans="1:68" ht="14.25" customHeight="1" x14ac:dyDescent="0.25">
      <c r="A351" s="562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1500</v>
      </c>
      <c r="Y352" s="550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8</v>
      </c>
      <c r="Y353" s="550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102</v>
      </c>
      <c r="Y354" s="551">
        <f>IFERROR(Y352/H352,"0")+IFERROR(Y353/H353,"0")</f>
        <v>102</v>
      </c>
      <c r="Z354" s="551">
        <f>IFERROR(IF(Z352="",0,Z352),"0")+IFERROR(IF(Z353="",0,Z353),"0")</f>
        <v>2.1930399999999999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1508</v>
      </c>
      <c r="Y355" s="551">
        <f>IFERROR(SUM(Y352:Y353),"0")</f>
        <v>1508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50</v>
      </c>
      <c r="Y358" s="550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5.5555555555555554</v>
      </c>
      <c r="Y359" s="551">
        <f>IFERROR(Y357/H357,"0")+IFERROR(Y358/H358,"0")</f>
        <v>6</v>
      </c>
      <c r="Z359" s="551">
        <f>IFERROR(IF(Z357="",0,Z357),"0")+IFERROR(IF(Z358="",0,Z358),"0")</f>
        <v>0.11388000000000001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50</v>
      </c>
      <c r="Y360" s="551">
        <f>IFERROR(SUM(Y357:Y358),"0")</f>
        <v>54</v>
      </c>
      <c r="Z360" s="37"/>
      <c r="AA360" s="552"/>
      <c r="AB360" s="552"/>
      <c r="AC360" s="552"/>
    </row>
    <row r="361" spans="1:68" ht="14.25" customHeight="1" x14ac:dyDescent="0.25">
      <c r="A361" s="562" t="s">
        <v>172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2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172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597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4301031382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4301031406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35</v>
      </c>
      <c r="Y393" s="550">
        <f t="shared" si="47"/>
        <v>35.700000000000003</v>
      </c>
      <c r="Z393" s="36">
        <f t="shared" si="52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37.166666666666664</v>
      </c>
      <c r="BN393" s="64">
        <f t="shared" si="49"/>
        <v>37.910000000000004</v>
      </c>
      <c r="BO393" s="64">
        <f t="shared" si="50"/>
        <v>7.1225071225071226E-2</v>
      </c>
      <c r="BP393" s="64">
        <f t="shared" si="51"/>
        <v>7.2649572649572655E-2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14</v>
      </c>
      <c r="Y394" s="550">
        <f t="shared" si="47"/>
        <v>14.700000000000001</v>
      </c>
      <c r="Z394" s="36">
        <f t="shared" si="52"/>
        <v>3.5140000000000005E-2</v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14.866666666666665</v>
      </c>
      <c r="BN394" s="64">
        <f t="shared" si="49"/>
        <v>15.61</v>
      </c>
      <c r="BO394" s="64">
        <f t="shared" si="50"/>
        <v>2.8490028490028491E-2</v>
      </c>
      <c r="BP394" s="64">
        <f t="shared" si="51"/>
        <v>2.9914529914529919E-2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35</v>
      </c>
      <c r="Y396" s="550">
        <f t="shared" si="47"/>
        <v>35.700000000000003</v>
      </c>
      <c r="Z396" s="36">
        <f t="shared" si="52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37.166666666666664</v>
      </c>
      <c r="BN396" s="64">
        <f t="shared" si="49"/>
        <v>37.910000000000004</v>
      </c>
      <c r="BO396" s="64">
        <f t="shared" si="50"/>
        <v>7.1225071225071226E-2</v>
      </c>
      <c r="BP396" s="64">
        <f t="shared" si="51"/>
        <v>7.2649572649572655E-2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39.999999999999993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41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0.20582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84</v>
      </c>
      <c r="Y399" s="551">
        <f>IFERROR(SUM(Y388:Y397),"0")</f>
        <v>86.100000000000009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10</v>
      </c>
      <c r="Y411" s="550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7</v>
      </c>
      <c r="Y414" s="550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5.1851851851851851</v>
      </c>
      <c r="Y415" s="551">
        <f>IFERROR(Y411/H411,"0")+IFERROR(Y412/H412,"0")+IFERROR(Y413/H413,"0")+IFERROR(Y414/H414,"0")</f>
        <v>6</v>
      </c>
      <c r="Z415" s="551">
        <f>IFERROR(IF(Z411="",0,Z411),"0")+IFERROR(IF(Z412="",0,Z412),"0")+IFERROR(IF(Z413="",0,Z413),"0")+IFERROR(IF(Z414="",0,Z414),"0")</f>
        <v>3.8120000000000001E-2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17</v>
      </c>
      <c r="Y416" s="551">
        <f>IFERROR(SUM(Y411:Y414),"0")</f>
        <v>19.200000000000003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50</v>
      </c>
      <c r="Y419" s="550">
        <f>IFERROR(IF(X419="",0,CEILING((X419/$H419),1)*$H419),"")</f>
        <v>50.4</v>
      </c>
      <c r="Z419" s="36">
        <f>IFERROR(IF(Y419=0,"",ROUNDUP(Y419/H419,0)*0.00651),"")</f>
        <v>0.27342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87.5</v>
      </c>
      <c r="BN419" s="64">
        <f>IFERROR(Y419*I419/H419,"0")</f>
        <v>88.2</v>
      </c>
      <c r="BO419" s="64">
        <f>IFERROR(1/J419*(X419/H419),"0")</f>
        <v>0.22893772893772898</v>
      </c>
      <c r="BP419" s="64">
        <f>IFERROR(1/J419*(Y419/H419),"0")</f>
        <v>0.23076923076923078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41.666666666666671</v>
      </c>
      <c r="Y420" s="551">
        <f>IFERROR(Y419/H419,"0")</f>
        <v>42</v>
      </c>
      <c r="Z420" s="551">
        <f>IFERROR(IF(Z419="",0,Z419),"0")</f>
        <v>0.27342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50</v>
      </c>
      <c r="Y421" s="551">
        <f>IFERROR(SUM(Y419:Y419),"0")</f>
        <v>50.4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653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90</v>
      </c>
      <c r="Y430" s="550">
        <f t="shared" ref="Y430:Y442" si="53">IFERROR(IF(X430="",0,CEILING((X430/$H430),1)*$H430),"")</f>
        <v>95.04</v>
      </c>
      <c r="Z430" s="36">
        <f t="shared" ref="Z430:Z436" si="54">IFERROR(IF(Y430=0,"",ROUNDUP(Y430/H430,0)*0.01196),"")</f>
        <v>0.21528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96.136363636363626</v>
      </c>
      <c r="BN430" s="64">
        <f t="shared" ref="BN430:BN442" si="56">IFERROR(Y430*I430/H430,"0")</f>
        <v>101.52000000000001</v>
      </c>
      <c r="BO430" s="64">
        <f t="shared" ref="BO430:BO442" si="57">IFERROR(1/J430*(X430/H430),"0")</f>
        <v>0.16389860139860138</v>
      </c>
      <c r="BP430" s="64">
        <f t="shared" ref="BP430:BP442" si="58">IFERROR(1/J430*(Y430/H430),"0")</f>
        <v>0.17307692307692307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0">
        <v>4680115885226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4301012145</v>
      </c>
      <c r="D433" s="560">
        <v>4607091383522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0" t="s">
        <v>665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120</v>
      </c>
      <c r="Y435" s="550">
        <f t="shared" si="53"/>
        <v>121.44000000000001</v>
      </c>
      <c r="Z435" s="36">
        <f t="shared" si="54"/>
        <v>0.27507999999999999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128.18181818181816</v>
      </c>
      <c r="BN435" s="64">
        <f t="shared" si="56"/>
        <v>129.72</v>
      </c>
      <c r="BO435" s="64">
        <f t="shared" si="57"/>
        <v>0.21853146853146854</v>
      </c>
      <c r="BP435" s="64">
        <f t="shared" si="58"/>
        <v>0.22115384615384617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90</v>
      </c>
      <c r="Y438" s="550">
        <f t="shared" si="53"/>
        <v>91.2</v>
      </c>
      <c r="Z438" s="36">
        <f>IFERROR(IF(Y438=0,"",ROUNDUP(Y438/H438,0)*0.00902),"")</f>
        <v>0.17138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129.9375</v>
      </c>
      <c r="BN438" s="64">
        <f t="shared" si="56"/>
        <v>131.66999999999999</v>
      </c>
      <c r="BO438" s="64">
        <f t="shared" si="57"/>
        <v>0.14204545454545456</v>
      </c>
      <c r="BP438" s="64">
        <f t="shared" si="58"/>
        <v>0.14393939393939395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9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132</v>
      </c>
      <c r="Y442" s="550">
        <f t="shared" si="53"/>
        <v>134.4</v>
      </c>
      <c r="Z442" s="36">
        <f>IFERROR(IF(Y442=0,"",ROUNDUP(Y442/H442,0)*0.00937),"")</f>
        <v>0.26235999999999998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191.4</v>
      </c>
      <c r="BN442" s="64">
        <f t="shared" si="56"/>
        <v>194.88</v>
      </c>
      <c r="BO442" s="64">
        <f t="shared" si="57"/>
        <v>0.22916666666666666</v>
      </c>
      <c r="BP442" s="64">
        <f t="shared" si="58"/>
        <v>0.23333333333333336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86.022727272727266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88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0.92409999999999992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432</v>
      </c>
      <c r="Y444" s="551">
        <f>IFERROR(SUM(Y430:Y442),"0")</f>
        <v>442.08000000000004</v>
      </c>
      <c r="Z444" s="37"/>
      <c r="AA444" s="552"/>
      <c r="AB444" s="552"/>
      <c r="AC444" s="552"/>
    </row>
    <row r="445" spans="1:68" ht="14.25" customHeight="1" x14ac:dyDescent="0.25">
      <c r="A445" s="562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50</v>
      </c>
      <c r="Y452" s="550">
        <f t="shared" ref="Y452:Y457" si="59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53.409090909090907</v>
      </c>
      <c r="BN452" s="64">
        <f t="shared" ref="BN452:BN457" si="61">IFERROR(Y452*I452/H452,"0")</f>
        <v>56.400000000000006</v>
      </c>
      <c r="BO452" s="64">
        <f t="shared" ref="BO452:BO457" si="62">IFERROR(1/J452*(X452/H452),"0")</f>
        <v>9.1054778554778545E-2</v>
      </c>
      <c r="BP452" s="64">
        <f t="shared" ref="BP452:BP457" si="63">IFERROR(1/J452*(Y452/H452),"0")</f>
        <v>9.6153846153846159E-2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50</v>
      </c>
      <c r="Y453" s="550">
        <f t="shared" si="59"/>
        <v>52.800000000000004</v>
      </c>
      <c r="Z453" s="36">
        <f>IFERROR(IF(Y453=0,"",ROUNDUP(Y453/H453,0)*0.01196),"")</f>
        <v>0.1196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53.409090909090907</v>
      </c>
      <c r="BN453" s="64">
        <f t="shared" si="61"/>
        <v>56.400000000000006</v>
      </c>
      <c r="BO453" s="64">
        <f t="shared" si="62"/>
        <v>9.1054778554778545E-2</v>
      </c>
      <c r="BP453" s="64">
        <f t="shared" si="63"/>
        <v>9.6153846153846159E-2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110</v>
      </c>
      <c r="Y454" s="550">
        <f t="shared" si="59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117.49999999999999</v>
      </c>
      <c r="BN454" s="64">
        <f t="shared" si="61"/>
        <v>118.44</v>
      </c>
      <c r="BO454" s="64">
        <f t="shared" si="62"/>
        <v>0.20032051282051283</v>
      </c>
      <c r="BP454" s="64">
        <f t="shared" si="63"/>
        <v>0.20192307692307693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42</v>
      </c>
      <c r="Y455" s="550">
        <f t="shared" si="59"/>
        <v>43.199999999999996</v>
      </c>
      <c r="Z455" s="36">
        <f>IFERROR(IF(Y455=0,"",ROUNDUP(Y455/H455,0)*0.00902),"")</f>
        <v>8.1180000000000002E-2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60.637500000000003</v>
      </c>
      <c r="BN455" s="64">
        <f t="shared" si="61"/>
        <v>62.37</v>
      </c>
      <c r="BO455" s="64">
        <f t="shared" si="62"/>
        <v>6.6287878787878785E-2</v>
      </c>
      <c r="BP455" s="64">
        <f t="shared" si="63"/>
        <v>6.8181818181818177E-2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42</v>
      </c>
      <c r="Y456" s="550">
        <f t="shared" si="59"/>
        <v>43.199999999999996</v>
      </c>
      <c r="Z456" s="36">
        <f>IFERROR(IF(Y456=0,"",ROUNDUP(Y456/H456,0)*0.00902),"")</f>
        <v>8.1180000000000002E-2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58.537500000000009</v>
      </c>
      <c r="BN456" s="64">
        <f t="shared" si="61"/>
        <v>60.21</v>
      </c>
      <c r="BO456" s="64">
        <f t="shared" si="62"/>
        <v>6.6287878787878785E-2</v>
      </c>
      <c r="BP456" s="64">
        <f t="shared" si="63"/>
        <v>6.8181818181818177E-2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66</v>
      </c>
      <c r="Y457" s="550">
        <f t="shared" si="59"/>
        <v>67.2</v>
      </c>
      <c r="Z457" s="36">
        <f>IFERROR(IF(Y457=0,"",ROUNDUP(Y457/H457,0)*0.00902),"")</f>
        <v>0.12628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91.987500000000011</v>
      </c>
      <c r="BN457" s="64">
        <f t="shared" si="61"/>
        <v>93.660000000000011</v>
      </c>
      <c r="BO457" s="64">
        <f t="shared" si="62"/>
        <v>0.10416666666666667</v>
      </c>
      <c r="BP457" s="64">
        <f t="shared" si="63"/>
        <v>0.10606060606060608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71.022727272727266</v>
      </c>
      <c r="Y458" s="551">
        <f>IFERROR(Y452/H452,"0")+IFERROR(Y453/H453,"0")+IFERROR(Y454/H454,"0")+IFERROR(Y455/H455,"0")+IFERROR(Y456/H456,"0")+IFERROR(Y457/H457,"0")</f>
        <v>73</v>
      </c>
      <c r="Z458" s="551">
        <f>IFERROR(IF(Z452="",0,Z452),"0")+IFERROR(IF(Z453="",0,Z453),"0")+IFERROR(IF(Z454="",0,Z454),"0")+IFERROR(IF(Z455="",0,Z455),"0")+IFERROR(IF(Z456="",0,Z456),"0")+IFERROR(IF(Z457="",0,Z457),"0")</f>
        <v>0.77900000000000014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360</v>
      </c>
      <c r="Y459" s="551">
        <f>IFERROR(SUM(Y452:Y457),"0")</f>
        <v>370.08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720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20</v>
      </c>
      <c r="Y471" s="550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1.6666666666666667</v>
      </c>
      <c r="Y473" s="551">
        <f>IFERROR(Y469/H469,"0")+IFERROR(Y470/H470,"0")+IFERROR(Y471/H471,"0")+IFERROR(Y472/H472,"0")</f>
        <v>2</v>
      </c>
      <c r="Z473" s="551">
        <f>IFERROR(IF(Z469="",0,Z469),"0")+IFERROR(IF(Z470="",0,Z470),"0")+IFERROR(IF(Z471="",0,Z471),"0")+IFERROR(IF(Z472="",0,Z472),"0")</f>
        <v>3.7960000000000001E-2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20</v>
      </c>
      <c r="Y474" s="551">
        <f>IFERROR(SUM(Y469:Y472),"0")</f>
        <v>24</v>
      </c>
      <c r="Z474" s="37"/>
      <c r="AA474" s="552"/>
      <c r="AB474" s="552"/>
      <c r="AC474" s="552"/>
    </row>
    <row r="475" spans="1:68" ht="14.25" customHeight="1" x14ac:dyDescent="0.25">
      <c r="A475" s="562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2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700</v>
      </c>
      <c r="Y487" s="550">
        <f>IFERROR(IF(X487="",0,CEILING((X487/$H487),1)*$H487),"")</f>
        <v>702</v>
      </c>
      <c r="Z487" s="36">
        <f>IFERROR(IF(Y487=0,"",ROUNDUP(Y487/H487,0)*0.01898),"")</f>
        <v>1.48044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740.36666666666667</v>
      </c>
      <c r="BN487" s="64">
        <f>IFERROR(Y487*I487/H487,"0")</f>
        <v>742.48199999999997</v>
      </c>
      <c r="BO487" s="64">
        <f>IFERROR(1/J487*(X487/H487),"0")</f>
        <v>1.2152777777777777</v>
      </c>
      <c r="BP487" s="64">
        <f>IFERROR(1/J487*(Y487/H487),"0")</f>
        <v>1.21875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77.777777777777771</v>
      </c>
      <c r="Y489" s="551">
        <f>IFERROR(Y487/H487,"0")+IFERROR(Y488/H488,"0")</f>
        <v>78</v>
      </c>
      <c r="Z489" s="551">
        <f>IFERROR(IF(Z487="",0,Z487),"0")+IFERROR(IF(Z488="",0,Z488),"0")</f>
        <v>1.48044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700</v>
      </c>
      <c r="Y490" s="551">
        <f>IFERROR(SUM(Y487:Y488),"0")</f>
        <v>702</v>
      </c>
      <c r="Z490" s="37"/>
      <c r="AA490" s="552"/>
      <c r="AB490" s="552"/>
      <c r="AC490" s="552"/>
    </row>
    <row r="491" spans="1:68" ht="14.25" customHeight="1" x14ac:dyDescent="0.25">
      <c r="A491" s="562" t="s">
        <v>172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2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764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17032.7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17196.920000000002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765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18127.565140376857</v>
      </c>
      <c r="Y502" s="551">
        <f>IFERROR(SUM(BN22:BN498),"0")</f>
        <v>18303.759999999998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766</v>
      </c>
      <c r="Q503" s="593"/>
      <c r="R503" s="593"/>
      <c r="S503" s="593"/>
      <c r="T503" s="593"/>
      <c r="U503" s="593"/>
      <c r="V503" s="594"/>
      <c r="W503" s="37" t="s">
        <v>767</v>
      </c>
      <c r="X503" s="38">
        <f>ROUNDUP(SUM(BO22:BO498),0)</f>
        <v>30</v>
      </c>
      <c r="Y503" s="38">
        <f>ROUNDUP(SUM(BP22:BP498),0)</f>
        <v>30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768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18877.565140376857</v>
      </c>
      <c r="Y504" s="551">
        <f>GrossWeightTotalR+PalletQtyTotalR*25</f>
        <v>19053.759999999998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769</v>
      </c>
      <c r="Q505" s="593"/>
      <c r="R505" s="593"/>
      <c r="S505" s="593"/>
      <c r="T505" s="593"/>
      <c r="U505" s="593"/>
      <c r="V505" s="594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3277.8177935304375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3309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770</v>
      </c>
      <c r="Q506" s="593"/>
      <c r="R506" s="593"/>
      <c r="S506" s="593"/>
      <c r="T506" s="593"/>
      <c r="U506" s="593"/>
      <c r="V506" s="594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33.759180000000001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0" t="s">
        <v>101</v>
      </c>
      <c r="D508" s="657"/>
      <c r="E508" s="657"/>
      <c r="F508" s="657"/>
      <c r="G508" s="657"/>
      <c r="H508" s="658"/>
      <c r="I508" s="580" t="s">
        <v>258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541</v>
      </c>
      <c r="U508" s="658"/>
      <c r="V508" s="580" t="s">
        <v>597</v>
      </c>
      <c r="W508" s="657"/>
      <c r="X508" s="657"/>
      <c r="Y508" s="658"/>
      <c r="Z508" s="546" t="s">
        <v>653</v>
      </c>
      <c r="AA508" s="580" t="s">
        <v>720</v>
      </c>
      <c r="AB508" s="658"/>
      <c r="AC508" s="52"/>
      <c r="AF508" s="547"/>
    </row>
    <row r="509" spans="1:68" ht="14.25" customHeight="1" thickTop="1" x14ac:dyDescent="0.2">
      <c r="A509" s="625" t="s">
        <v>773</v>
      </c>
      <c r="B509" s="580" t="s">
        <v>63</v>
      </c>
      <c r="C509" s="580" t="s">
        <v>102</v>
      </c>
      <c r="D509" s="580" t="s">
        <v>119</v>
      </c>
      <c r="E509" s="580" t="s">
        <v>179</v>
      </c>
      <c r="F509" s="580" t="s">
        <v>201</v>
      </c>
      <c r="G509" s="580" t="s">
        <v>234</v>
      </c>
      <c r="H509" s="580" t="s">
        <v>101</v>
      </c>
      <c r="I509" s="580" t="s">
        <v>259</v>
      </c>
      <c r="J509" s="580" t="s">
        <v>299</v>
      </c>
      <c r="K509" s="580" t="s">
        <v>359</v>
      </c>
      <c r="L509" s="580" t="s">
        <v>398</v>
      </c>
      <c r="M509" s="580" t="s">
        <v>414</v>
      </c>
      <c r="N509" s="547"/>
      <c r="O509" s="580" t="s">
        <v>428</v>
      </c>
      <c r="P509" s="580" t="s">
        <v>438</v>
      </c>
      <c r="Q509" s="580" t="s">
        <v>445</v>
      </c>
      <c r="R509" s="580" t="s">
        <v>450</v>
      </c>
      <c r="S509" s="580" t="s">
        <v>531</v>
      </c>
      <c r="T509" s="580" t="s">
        <v>542</v>
      </c>
      <c r="U509" s="580" t="s">
        <v>577</v>
      </c>
      <c r="V509" s="580" t="s">
        <v>598</v>
      </c>
      <c r="W509" s="580" t="s">
        <v>630</v>
      </c>
      <c r="X509" s="580" t="s">
        <v>645</v>
      </c>
      <c r="Y509" s="580" t="s">
        <v>649</v>
      </c>
      <c r="Z509" s="580" t="s">
        <v>653</v>
      </c>
      <c r="AA509" s="580" t="s">
        <v>720</v>
      </c>
      <c r="AB509" s="580" t="s">
        <v>759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268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765.6</v>
      </c>
      <c r="E511" s="46">
        <f>IFERROR(Y89*1,"0")+IFERROR(Y90*1,"0")+IFERROR(Y91*1,"0")+IFERROR(Y95*1,"0")+IFERROR(Y96*1,"0")+IFERROR(Y97*1,"0")+IFERROR(Y98*1,"0")+IFERROR(Y99*1,"0")</f>
        <v>720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1013.4</v>
      </c>
      <c r="G511" s="46">
        <f>IFERROR(Y130*1,"0")+IFERROR(Y131*1,"0")+IFERROR(Y135*1,"0")+IFERROR(Y136*1,"0")+IFERROR(Y140*1,"0")+IFERROR(Y141*1,"0")</f>
        <v>296.96000000000004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627.4799999999999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2133.9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146.79999999999998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343.2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653</v>
      </c>
      <c r="S511" s="46">
        <f>IFERROR(Y334*1,"0")+IFERROR(Y335*1,"0")+IFERROR(Y336*1,"0")</f>
        <v>806.40000000000009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7592</v>
      </c>
      <c r="U511" s="46">
        <f>IFERROR(Y367*1,"0")+IFERROR(Y368*1,"0")+IFERROR(Y369*1,"0")+IFERROR(Y373*1,"0")+IFERROR(Y377*1,"0")+IFERROR(Y378*1,"0")+IFERROR(Y382*1,"0")</f>
        <v>36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86.100000000000009</v>
      </c>
      <c r="W511" s="46">
        <f>IFERROR(Y407*1,"0")+IFERROR(Y411*1,"0")+IFERROR(Y412*1,"0")+IFERROR(Y413*1,"0")+IFERROR(Y414*1,"0")</f>
        <v>19.200000000000003</v>
      </c>
      <c r="X511" s="46">
        <f>IFERROR(Y419*1,"0")</f>
        <v>50.4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912.48000000000013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726</v>
      </c>
      <c r="AB511" s="46">
        <f>IFERROR(Y498*1,"0")</f>
        <v>0</v>
      </c>
      <c r="AC511" s="52"/>
      <c r="AF511" s="547"/>
    </row>
  </sheetData>
  <sheetProtection algorithmName="SHA-512" hashValue="LUbVGERS0MH63kEEHdKlhCSYAAms8Defs6O0MH/lXTUJzJz6Mgte/WTQm8BXUr+xKxei+0BbnvQY0KbPIhI7zA==" saltValue="UQOkQ+0DGjJDsBtB6Aec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BxN8hXWwDXElBHF0Bo7biyy03DwWuhubKN1JDohL1xFoDzffKsn+QmhUt5/ld4y2jMfW1Aznraib3aLqpyiiEw==" saltValue="a4I5N19n2LZMUDWWo1Pb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2025-08-28T09:11:45Z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