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4B07AC-8EAA-454A-BD9D-EBDAF3D8BF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8" i="1"/>
  <c r="BP118" i="1"/>
  <c r="Y119" i="1"/>
  <c r="Z125" i="1"/>
  <c r="BN123" i="1"/>
  <c r="Z131" i="1"/>
  <c r="Z137" i="1"/>
  <c r="BN135" i="1"/>
  <c r="Y173" i="1"/>
  <c r="BN170" i="1"/>
  <c r="Z189" i="1"/>
  <c r="Z197" i="1"/>
  <c r="BN193" i="1"/>
  <c r="BN195" i="1"/>
  <c r="F9" i="1"/>
  <c r="F10" i="1"/>
  <c r="Y51" i="1"/>
  <c r="Y50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J9" i="1"/>
  <c r="X286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Z284" i="1"/>
  <c r="Z63" i="1"/>
  <c r="Y76" i="1"/>
  <c r="Y86" i="1"/>
  <c r="Y97" i="1"/>
  <c r="Y102" i="1"/>
  <c r="Y111" i="1"/>
  <c r="Z111" i="1"/>
  <c r="Y125" i="1"/>
  <c r="Y132" i="1"/>
  <c r="Y137" i="1"/>
  <c r="Z164" i="1"/>
  <c r="Y197" i="1"/>
  <c r="Y198" i="1"/>
  <c r="Z221" i="1"/>
  <c r="Z227" i="1"/>
  <c r="Z257" i="1"/>
  <c r="Y262" i="1"/>
  <c r="Y263" i="1"/>
  <c r="Z268" i="1"/>
  <c r="Y31" i="1"/>
  <c r="Y38" i="1"/>
  <c r="Y45" i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H9" i="1"/>
  <c r="X287" i="1"/>
  <c r="X288" i="1"/>
  <c r="X290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Z291" i="1" s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90" i="1" l="1"/>
  <c r="Y286" i="1"/>
  <c r="Y288" i="1"/>
  <c r="Y287" i="1"/>
  <c r="C299" i="1"/>
  <c r="Y289" i="1"/>
  <c r="A299" i="1"/>
  <c r="X289" i="1"/>
  <c r="B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<sst xmlns="http://schemas.openxmlformats.org/spreadsheetml/2006/main" count="1289" uniqueCount="410">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</sst>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433" t="s">
        <v>0</v>
      </c>
      <c r="E1" s="310"/>
      <c r="F1" s="310"/>
      <c r="G1" s="12" t="s">
        <v>1</v>
      </c>
      <c r="H1" s="433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446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420" t="s">
        <v>8</v>
      </c>
      <c r="B5" s="357"/>
      <c r="C5" s="289"/>
      <c r="D5" s="346"/>
      <c r="E5" s="348"/>
      <c r="F5" s="331" t="s">
        <v>9</v>
      </c>
      <c r="G5" s="289"/>
      <c r="H5" s="346"/>
      <c r="I5" s="347"/>
      <c r="J5" s="347"/>
      <c r="K5" s="347"/>
      <c r="L5" s="347"/>
      <c r="M5" s="348"/>
      <c r="N5" s="61"/>
      <c r="P5" s="24" t="s">
        <v>10</v>
      </c>
      <c r="Q5" s="323">
        <v>45899</v>
      </c>
      <c r="R5" s="324"/>
      <c r="T5" s="403" t="s">
        <v>11</v>
      </c>
      <c r="U5" s="404"/>
      <c r="V5" s="405" t="s">
        <v>12</v>
      </c>
      <c r="W5" s="324"/>
      <c r="AB5" s="51"/>
      <c r="AC5" s="51"/>
      <c r="AD5" s="51"/>
      <c r="AE5" s="51"/>
    </row>
    <row r="6" spans="1:32" s="272" customFormat="1" ht="24" customHeight="1" x14ac:dyDescent="0.2">
      <c r="A6" s="420" t="s">
        <v>13</v>
      </c>
      <c r="B6" s="357"/>
      <c r="C6" s="289"/>
      <c r="D6" s="349" t="s">
        <v>14</v>
      </c>
      <c r="E6" s="350"/>
      <c r="F6" s="350"/>
      <c r="G6" s="350"/>
      <c r="H6" s="350"/>
      <c r="I6" s="350"/>
      <c r="J6" s="350"/>
      <c r="K6" s="350"/>
      <c r="L6" s="350"/>
      <c r="M6" s="324"/>
      <c r="N6" s="62"/>
      <c r="P6" s="24" t="s">
        <v>15</v>
      </c>
      <c r="Q6" s="315" t="str">
        <f>IF(Q5=0," ",CHOOSE(WEEKDAY(Q5,2),"Понедельник","Вторник","Среда","Четверг","Пятница","Суббота","Воскресенье"))</f>
        <v>Суббота</v>
      </c>
      <c r="R6" s="285"/>
      <c r="T6" s="410" t="s">
        <v>16</v>
      </c>
      <c r="U6" s="404"/>
      <c r="V6" s="374" t="s">
        <v>17</v>
      </c>
      <c r="W6" s="375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08"/>
      <c r="N7" s="63"/>
      <c r="P7" s="24"/>
      <c r="Q7" s="42"/>
      <c r="R7" s="42"/>
      <c r="T7" s="299"/>
      <c r="U7" s="404"/>
      <c r="V7" s="376"/>
      <c r="W7" s="377"/>
      <c r="AB7" s="51"/>
      <c r="AC7" s="51"/>
      <c r="AD7" s="51"/>
      <c r="AE7" s="51"/>
    </row>
    <row r="8" spans="1:32" s="272" customFormat="1" ht="25.5" customHeight="1" x14ac:dyDescent="0.2">
      <c r="A8" s="290" t="s">
        <v>18</v>
      </c>
      <c r="B8" s="291"/>
      <c r="C8" s="292"/>
      <c r="D8" s="457" t="s">
        <v>19</v>
      </c>
      <c r="E8" s="458"/>
      <c r="F8" s="458"/>
      <c r="G8" s="458"/>
      <c r="H8" s="458"/>
      <c r="I8" s="458"/>
      <c r="J8" s="458"/>
      <c r="K8" s="458"/>
      <c r="L8" s="458"/>
      <c r="M8" s="459"/>
      <c r="N8" s="64"/>
      <c r="P8" s="24" t="s">
        <v>20</v>
      </c>
      <c r="Q8" s="407">
        <v>0.41666666666666669</v>
      </c>
      <c r="R8" s="408"/>
      <c r="T8" s="299"/>
      <c r="U8" s="404"/>
      <c r="V8" s="376"/>
      <c r="W8" s="377"/>
      <c r="AB8" s="51"/>
      <c r="AC8" s="51"/>
      <c r="AD8" s="51"/>
      <c r="AE8" s="51"/>
    </row>
    <row r="9" spans="1:32" s="272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1"/>
      <c r="E9" s="34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270"/>
      <c r="P9" s="26" t="s">
        <v>21</v>
      </c>
      <c r="Q9" s="470"/>
      <c r="R9" s="334"/>
      <c r="T9" s="299"/>
      <c r="U9" s="404"/>
      <c r="V9" s="378"/>
      <c r="W9" s="379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1"/>
      <c r="E10" s="34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91" t="str">
        <f>IFERROR(VLOOKUP($D$10,Proxy,2,FALSE),"")</f>
        <v/>
      </c>
      <c r="I10" s="299"/>
      <c r="J10" s="299"/>
      <c r="K10" s="299"/>
      <c r="L10" s="299"/>
      <c r="M10" s="299"/>
      <c r="N10" s="271"/>
      <c r="P10" s="26" t="s">
        <v>22</v>
      </c>
      <c r="Q10" s="411"/>
      <c r="R10" s="412"/>
      <c r="U10" s="24" t="s">
        <v>23</v>
      </c>
      <c r="V10" s="449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324"/>
      <c r="U11" s="24" t="s">
        <v>27</v>
      </c>
      <c r="V11" s="333" t="s">
        <v>28</v>
      </c>
      <c r="W11" s="334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41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289"/>
      <c r="N12" s="65"/>
      <c r="P12" s="24" t="s">
        <v>30</v>
      </c>
      <c r="Q12" s="407"/>
      <c r="R12" s="408"/>
      <c r="S12" s="23"/>
      <c r="U12" s="24"/>
      <c r="V12" s="310"/>
      <c r="W12" s="299"/>
      <c r="AB12" s="51"/>
      <c r="AC12" s="51"/>
      <c r="AD12" s="51"/>
      <c r="AE12" s="51"/>
    </row>
    <row r="13" spans="1:32" s="272" customFormat="1" ht="23.25" customHeight="1" x14ac:dyDescent="0.2">
      <c r="A13" s="41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289"/>
      <c r="N13" s="65"/>
      <c r="O13" s="26"/>
      <c r="P13" s="26" t="s">
        <v>32</v>
      </c>
      <c r="Q13" s="333"/>
      <c r="R13" s="3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41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472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289"/>
      <c r="N15" s="66"/>
      <c r="P15" s="42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36</v>
      </c>
      <c r="B17" s="306" t="s">
        <v>37</v>
      </c>
      <c r="C17" s="422" t="s">
        <v>38</v>
      </c>
      <c r="D17" s="306" t="s">
        <v>39</v>
      </c>
      <c r="E17" s="307"/>
      <c r="F17" s="306" t="s">
        <v>40</v>
      </c>
      <c r="G17" s="306" t="s">
        <v>41</v>
      </c>
      <c r="H17" s="306" t="s">
        <v>42</v>
      </c>
      <c r="I17" s="306" t="s">
        <v>43</v>
      </c>
      <c r="J17" s="306" t="s">
        <v>44</v>
      </c>
      <c r="K17" s="306" t="s">
        <v>45</v>
      </c>
      <c r="L17" s="306" t="s">
        <v>46</v>
      </c>
      <c r="M17" s="306" t="s">
        <v>47</v>
      </c>
      <c r="N17" s="306" t="s">
        <v>48</v>
      </c>
      <c r="O17" s="306" t="s">
        <v>49</v>
      </c>
      <c r="P17" s="306" t="s">
        <v>50</v>
      </c>
      <c r="Q17" s="435"/>
      <c r="R17" s="435"/>
      <c r="S17" s="435"/>
      <c r="T17" s="307"/>
      <c r="U17" s="288" t="s">
        <v>51</v>
      </c>
      <c r="V17" s="289"/>
      <c r="W17" s="306" t="s">
        <v>52</v>
      </c>
      <c r="X17" s="306" t="s">
        <v>53</v>
      </c>
      <c r="Y17" s="286" t="s">
        <v>54</v>
      </c>
      <c r="Z17" s="385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26"/>
      <c r="AF17" s="327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08"/>
      <c r="E18" s="30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08"/>
      <c r="Q18" s="436"/>
      <c r="R18" s="436"/>
      <c r="S18" s="436"/>
      <c r="T18" s="309"/>
      <c r="U18" s="70" t="s">
        <v>61</v>
      </c>
      <c r="V18" s="70" t="s">
        <v>62</v>
      </c>
      <c r="W18" s="314"/>
      <c r="X18" s="314"/>
      <c r="Y18" s="287"/>
      <c r="Z18" s="386"/>
      <c r="AA18" s="390"/>
      <c r="AB18" s="390"/>
      <c r="AC18" s="390"/>
      <c r="AD18" s="328"/>
      <c r="AE18" s="329"/>
      <c r="AF18" s="330"/>
      <c r="AG18" s="69"/>
      <c r="BD18" s="68"/>
    </row>
    <row r="19" spans="1:68" ht="27.75" hidden="1" customHeight="1" x14ac:dyDescent="0.2">
      <c r="A19" s="316" t="s">
        <v>63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hidden="1" customHeight="1" x14ac:dyDescent="0.25">
      <c r="A20" s="311" t="s">
        <v>63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73"/>
      <c r="AB20" s="273"/>
      <c r="AC20" s="273"/>
    </row>
    <row r="21" spans="1:68" ht="14.25" hidden="1" customHeight="1" x14ac:dyDescent="0.25">
      <c r="A21" s="301" t="s">
        <v>64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296" t="s">
        <v>73</v>
      </c>
      <c r="Q23" s="291"/>
      <c r="R23" s="291"/>
      <c r="S23" s="291"/>
      <c r="T23" s="291"/>
      <c r="U23" s="291"/>
      <c r="V23" s="292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296" t="s">
        <v>73</v>
      </c>
      <c r="Q24" s="291"/>
      <c r="R24" s="291"/>
      <c r="S24" s="291"/>
      <c r="T24" s="291"/>
      <c r="U24" s="291"/>
      <c r="V24" s="292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16" t="s">
        <v>75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hidden="1" customHeight="1" x14ac:dyDescent="0.25">
      <c r="A26" s="311" t="s">
        <v>76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73"/>
      <c r="AB26" s="273"/>
      <c r="AC26" s="273"/>
    </row>
    <row r="27" spans="1:68" ht="14.25" hidden="1" customHeight="1" x14ac:dyDescent="0.25">
      <c r="A27" s="301" t="s">
        <v>77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78">
        <v>140</v>
      </c>
      <c r="Y28" s="27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4">
        <v>4607111036605</v>
      </c>
      <c r="E29" s="285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78">
        <v>168</v>
      </c>
      <c r="Y29" s="279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296" t="s">
        <v>73</v>
      </c>
      <c r="Q30" s="291"/>
      <c r="R30" s="291"/>
      <c r="S30" s="291"/>
      <c r="T30" s="291"/>
      <c r="U30" s="291"/>
      <c r="V30" s="292"/>
      <c r="W30" s="37" t="s">
        <v>70</v>
      </c>
      <c r="X30" s="280">
        <f>IFERROR(SUM(X28:X29),"0")</f>
        <v>308</v>
      </c>
      <c r="Y30" s="280">
        <f>IFERROR(SUM(Y28:Y29),"0")</f>
        <v>308</v>
      </c>
      <c r="Z30" s="280">
        <f>IFERROR(IF(Z28="",0,Z28),"0")+IFERROR(IF(Z29="",0,Z29),"0")</f>
        <v>2.8982799999999997</v>
      </c>
      <c r="AA30" s="281"/>
      <c r="AB30" s="281"/>
      <c r="AC30" s="28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296" t="s">
        <v>73</v>
      </c>
      <c r="Q31" s="291"/>
      <c r="R31" s="291"/>
      <c r="S31" s="291"/>
      <c r="T31" s="291"/>
      <c r="U31" s="291"/>
      <c r="V31" s="292"/>
      <c r="W31" s="37" t="s">
        <v>74</v>
      </c>
      <c r="X31" s="280">
        <f>IFERROR(SUMPRODUCT(X28:X29*H28:H29),"0")</f>
        <v>462</v>
      </c>
      <c r="Y31" s="280">
        <f>IFERROR(SUMPRODUCT(Y28:Y29*H28:H29),"0")</f>
        <v>462</v>
      </c>
      <c r="Z31" s="37"/>
      <c r="AA31" s="281"/>
      <c r="AB31" s="281"/>
      <c r="AC31" s="281"/>
    </row>
    <row r="32" spans="1:68" ht="16.5" hidden="1" customHeight="1" x14ac:dyDescent="0.25">
      <c r="A32" s="311" t="s">
        <v>85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73"/>
      <c r="AB32" s="273"/>
      <c r="AC32" s="273"/>
    </row>
    <row r="33" spans="1:68" ht="14.25" hidden="1" customHeight="1" x14ac:dyDescent="0.25">
      <c r="A33" s="301" t="s">
        <v>64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4">
        <v>4620207490075</v>
      </c>
      <c r="E34" s="285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78">
        <v>168</v>
      </c>
      <c r="Y34" s="279">
        <f>IFERROR(IF(X34="","",X34),"")</f>
        <v>168</v>
      </c>
      <c r="Z34" s="36">
        <f>IFERROR(IF(X34="","",X34*0.0155),"")</f>
        <v>2.6040000000000001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986.16</v>
      </c>
      <c r="BN34" s="67">
        <f>IFERROR(Y34*I34,"0")</f>
        <v>986.16</v>
      </c>
      <c r="BO34" s="67">
        <f>IFERROR(X34/J34,"0")</f>
        <v>2</v>
      </c>
      <c r="BP34" s="67">
        <f>IFERROR(Y34/J34,"0")</f>
        <v>2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4">
        <v>4620207490174</v>
      </c>
      <c r="E35" s="285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78">
        <v>48</v>
      </c>
      <c r="Y35" s="279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4">
        <v>4620207490044</v>
      </c>
      <c r="E36" s="285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78">
        <v>156</v>
      </c>
      <c r="Y36" s="279">
        <f>IFERROR(IF(X36="","",X36),"")</f>
        <v>156</v>
      </c>
      <c r="Z36" s="36">
        <f>IFERROR(IF(X36="","",X36*0.0155),"")</f>
        <v>2.4180000000000001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915.72</v>
      </c>
      <c r="BN36" s="67">
        <f>IFERROR(Y36*I36,"0")</f>
        <v>915.72</v>
      </c>
      <c r="BO36" s="67">
        <f>IFERROR(X36/J36,"0")</f>
        <v>1.8571428571428572</v>
      </c>
      <c r="BP36" s="67">
        <f>IFERROR(Y36/J36,"0")</f>
        <v>1.8571428571428572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296" t="s">
        <v>73</v>
      </c>
      <c r="Q37" s="291"/>
      <c r="R37" s="291"/>
      <c r="S37" s="291"/>
      <c r="T37" s="291"/>
      <c r="U37" s="291"/>
      <c r="V37" s="292"/>
      <c r="W37" s="37" t="s">
        <v>70</v>
      </c>
      <c r="X37" s="280">
        <f>IFERROR(SUM(X34:X36),"0")</f>
        <v>372</v>
      </c>
      <c r="Y37" s="280">
        <f>IFERROR(SUM(Y34:Y36),"0")</f>
        <v>372</v>
      </c>
      <c r="Z37" s="280">
        <f>IFERROR(IF(Z34="",0,Z34),"0")+IFERROR(IF(Z35="",0,Z35),"0")+IFERROR(IF(Z36="",0,Z36),"0")</f>
        <v>5.766</v>
      </c>
      <c r="AA37" s="281"/>
      <c r="AB37" s="281"/>
      <c r="AC37" s="28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296" t="s">
        <v>73</v>
      </c>
      <c r="Q38" s="291"/>
      <c r="R38" s="291"/>
      <c r="S38" s="291"/>
      <c r="T38" s="291"/>
      <c r="U38" s="291"/>
      <c r="V38" s="292"/>
      <c r="W38" s="37" t="s">
        <v>74</v>
      </c>
      <c r="X38" s="280">
        <f>IFERROR(SUMPRODUCT(X34:X36*H34:H36),"0")</f>
        <v>2083.1999999999998</v>
      </c>
      <c r="Y38" s="280">
        <f>IFERROR(SUMPRODUCT(Y34:Y36*H34:H36),"0")</f>
        <v>2083.1999999999998</v>
      </c>
      <c r="Z38" s="37"/>
      <c r="AA38" s="281"/>
      <c r="AB38" s="281"/>
      <c r="AC38" s="281"/>
    </row>
    <row r="39" spans="1:68" ht="16.5" hidden="1" customHeight="1" x14ac:dyDescent="0.25">
      <c r="A39" s="311" t="s">
        <v>95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73"/>
      <c r="AB39" s="273"/>
      <c r="AC39" s="273"/>
    </row>
    <row r="40" spans="1:68" ht="14.25" hidden="1" customHeight="1" x14ac:dyDescent="0.25">
      <c r="A40" s="301" t="s">
        <v>64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4">
        <v>4607111039385</v>
      </c>
      <c r="E41" s="285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3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4">
        <v>4607111038982</v>
      </c>
      <c r="E42" s="285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4">
        <v>4607111039354</v>
      </c>
      <c r="E43" s="285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78">
        <v>24</v>
      </c>
      <c r="Y43" s="27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4">
        <v>4607111039330</v>
      </c>
      <c r="E44" s="285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78">
        <v>132</v>
      </c>
      <c r="Y44" s="279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296" t="s">
        <v>73</v>
      </c>
      <c r="Q45" s="291"/>
      <c r="R45" s="291"/>
      <c r="S45" s="291"/>
      <c r="T45" s="291"/>
      <c r="U45" s="291"/>
      <c r="V45" s="292"/>
      <c r="W45" s="37" t="s">
        <v>70</v>
      </c>
      <c r="X45" s="280">
        <f>IFERROR(SUM(X41:X44),"0")</f>
        <v>180</v>
      </c>
      <c r="Y45" s="280">
        <f>IFERROR(SUM(Y41:Y44),"0")</f>
        <v>180</v>
      </c>
      <c r="Z45" s="280">
        <f>IFERROR(IF(Z41="",0,Z41),"0")+IFERROR(IF(Z42="",0,Z42),"0")+IFERROR(IF(Z43="",0,Z43),"0")+IFERROR(IF(Z44="",0,Z44),"0")</f>
        <v>2.79</v>
      </c>
      <c r="AA45" s="281"/>
      <c r="AB45" s="281"/>
      <c r="AC45" s="28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296" t="s">
        <v>73</v>
      </c>
      <c r="Q46" s="291"/>
      <c r="R46" s="291"/>
      <c r="S46" s="291"/>
      <c r="T46" s="291"/>
      <c r="U46" s="291"/>
      <c r="V46" s="292"/>
      <c r="W46" s="37" t="s">
        <v>74</v>
      </c>
      <c r="X46" s="280">
        <f>IFERROR(SUMPRODUCT(X41:X44*H41:H44),"0")</f>
        <v>1245.5999999999999</v>
      </c>
      <c r="Y46" s="280">
        <f>IFERROR(SUMPRODUCT(Y41:Y44*H41:H44),"0")</f>
        <v>1245.5999999999999</v>
      </c>
      <c r="Z46" s="37"/>
      <c r="AA46" s="281"/>
      <c r="AB46" s="281"/>
      <c r="AC46" s="281"/>
    </row>
    <row r="47" spans="1:68" ht="16.5" hidden="1" customHeight="1" x14ac:dyDescent="0.25">
      <c r="A47" s="311" t="s">
        <v>106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73"/>
      <c r="AB47" s="273"/>
      <c r="AC47" s="273"/>
    </row>
    <row r="48" spans="1:68" ht="14.25" hidden="1" customHeight="1" x14ac:dyDescent="0.25">
      <c r="A48" s="301" t="s">
        <v>64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4">
        <v>4620207490822</v>
      </c>
      <c r="E49" s="285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296" t="s">
        <v>73</v>
      </c>
      <c r="Q50" s="291"/>
      <c r="R50" s="291"/>
      <c r="S50" s="291"/>
      <c r="T50" s="291"/>
      <c r="U50" s="291"/>
      <c r="V50" s="292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296" t="s">
        <v>73</v>
      </c>
      <c r="Q51" s="291"/>
      <c r="R51" s="291"/>
      <c r="S51" s="291"/>
      <c r="T51" s="291"/>
      <c r="U51" s="291"/>
      <c r="V51" s="292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301" t="s">
        <v>110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4">
        <v>4607111039743</v>
      </c>
      <c r="E53" s="285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296" t="s">
        <v>73</v>
      </c>
      <c r="Q54" s="291"/>
      <c r="R54" s="291"/>
      <c r="S54" s="291"/>
      <c r="T54" s="291"/>
      <c r="U54" s="291"/>
      <c r="V54" s="292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296" t="s">
        <v>73</v>
      </c>
      <c r="Q55" s="291"/>
      <c r="R55" s="291"/>
      <c r="S55" s="291"/>
      <c r="T55" s="291"/>
      <c r="U55" s="291"/>
      <c r="V55" s="292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301" t="s">
        <v>77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4">
        <v>4607111039712</v>
      </c>
      <c r="E57" s="285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296" t="s">
        <v>73</v>
      </c>
      <c r="Q58" s="291"/>
      <c r="R58" s="291"/>
      <c r="S58" s="291"/>
      <c r="T58" s="291"/>
      <c r="U58" s="291"/>
      <c r="V58" s="292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296" t="s">
        <v>73</v>
      </c>
      <c r="Q59" s="291"/>
      <c r="R59" s="291"/>
      <c r="S59" s="291"/>
      <c r="T59" s="291"/>
      <c r="U59" s="291"/>
      <c r="V59" s="292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301" t="s">
        <v>117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4">
        <v>4607111037008</v>
      </c>
      <c r="E61" s="285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4">
        <v>4607111037398</v>
      </c>
      <c r="E62" s="285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296" t="s">
        <v>73</v>
      </c>
      <c r="Q63" s="291"/>
      <c r="R63" s="291"/>
      <c r="S63" s="291"/>
      <c r="T63" s="291"/>
      <c r="U63" s="291"/>
      <c r="V63" s="292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296" t="s">
        <v>73</v>
      </c>
      <c r="Q64" s="291"/>
      <c r="R64" s="291"/>
      <c r="S64" s="291"/>
      <c r="T64" s="291"/>
      <c r="U64" s="291"/>
      <c r="V64" s="292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301" t="s">
        <v>123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4">
        <v>4607111039705</v>
      </c>
      <c r="E66" s="285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4">
        <v>4607111039729</v>
      </c>
      <c r="E67" s="285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4">
        <v>4620207490228</v>
      </c>
      <c r="E68" s="285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296" t="s">
        <v>73</v>
      </c>
      <c r="Q69" s="291"/>
      <c r="R69" s="291"/>
      <c r="S69" s="291"/>
      <c r="T69" s="291"/>
      <c r="U69" s="291"/>
      <c r="V69" s="292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296" t="s">
        <v>73</v>
      </c>
      <c r="Q70" s="291"/>
      <c r="R70" s="291"/>
      <c r="S70" s="291"/>
      <c r="T70" s="291"/>
      <c r="U70" s="291"/>
      <c r="V70" s="292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11" t="s">
        <v>131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73"/>
      <c r="AB71" s="273"/>
      <c r="AC71" s="273"/>
    </row>
    <row r="72" spans="1:68" ht="14.25" hidden="1" customHeight="1" x14ac:dyDescent="0.25">
      <c r="A72" s="301" t="s">
        <v>64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4">
        <v>4607111037411</v>
      </c>
      <c r="E73" s="285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78">
        <v>144</v>
      </c>
      <c r="Y73" s="279">
        <f>IFERROR(IF(X73="","",X73),"")</f>
        <v>144</v>
      </c>
      <c r="Z73" s="36">
        <f>IFERROR(IF(X73="","",X73*0.00502),"")</f>
        <v>0.72287999999999997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405.10080000000005</v>
      </c>
      <c r="BN73" s="67">
        <f>IFERROR(Y73*I73,"0")</f>
        <v>405.10080000000005</v>
      </c>
      <c r="BO73" s="67">
        <f>IFERROR(X73/J73,"0")</f>
        <v>0.61538461538461542</v>
      </c>
      <c r="BP73" s="67">
        <f>IFERROR(Y73/J73,"0")</f>
        <v>0.61538461538461542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4">
        <v>4607111036728</v>
      </c>
      <c r="E74" s="285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78">
        <v>84</v>
      </c>
      <c r="Y74" s="27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296" t="s">
        <v>73</v>
      </c>
      <c r="Q75" s="291"/>
      <c r="R75" s="291"/>
      <c r="S75" s="291"/>
      <c r="T75" s="291"/>
      <c r="U75" s="291"/>
      <c r="V75" s="292"/>
      <c r="W75" s="37" t="s">
        <v>70</v>
      </c>
      <c r="X75" s="280">
        <f>IFERROR(SUM(X73:X74),"0")</f>
        <v>228</v>
      </c>
      <c r="Y75" s="280">
        <f>IFERROR(SUM(Y73:Y74),"0")</f>
        <v>228</v>
      </c>
      <c r="Z75" s="280">
        <f>IFERROR(IF(Z73="",0,Z73),"0")+IFERROR(IF(Z74="",0,Z74),"0")</f>
        <v>1.4503200000000001</v>
      </c>
      <c r="AA75" s="281"/>
      <c r="AB75" s="281"/>
      <c r="AC75" s="28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296" t="s">
        <v>73</v>
      </c>
      <c r="Q76" s="291"/>
      <c r="R76" s="291"/>
      <c r="S76" s="291"/>
      <c r="T76" s="291"/>
      <c r="U76" s="291"/>
      <c r="V76" s="292"/>
      <c r="W76" s="37" t="s">
        <v>74</v>
      </c>
      <c r="X76" s="280">
        <f>IFERROR(SUMPRODUCT(X73:X74*H73:H74),"0")</f>
        <v>808.8</v>
      </c>
      <c r="Y76" s="280">
        <f>IFERROR(SUMPRODUCT(Y73:Y74*H73:H74),"0")</f>
        <v>808.8</v>
      </c>
      <c r="Z76" s="37"/>
      <c r="AA76" s="281"/>
      <c r="AB76" s="281"/>
      <c r="AC76" s="281"/>
    </row>
    <row r="77" spans="1:68" ht="16.5" hidden="1" customHeight="1" x14ac:dyDescent="0.25">
      <c r="A77" s="311" t="s">
        <v>138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73"/>
      <c r="AB77" s="273"/>
      <c r="AC77" s="273"/>
    </row>
    <row r="78" spans="1:68" ht="14.25" hidden="1" customHeight="1" x14ac:dyDescent="0.25">
      <c r="A78" s="301" t="s">
        <v>123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4">
        <v>4607111033659</v>
      </c>
      <c r="E79" s="285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6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78">
        <v>84</v>
      </c>
      <c r="Y79" s="279">
        <f>IFERROR(IF(X79="","",X79),"")</f>
        <v>84</v>
      </c>
      <c r="Z79" s="36">
        <f>IFERROR(IF(X79="","",X79*0.01788),"")</f>
        <v>1.5019199999999999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x14ac:dyDescent="0.2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  <c r="P80" s="296" t="s">
        <v>73</v>
      </c>
      <c r="Q80" s="291"/>
      <c r="R80" s="291"/>
      <c r="S80" s="291"/>
      <c r="T80" s="291"/>
      <c r="U80" s="291"/>
      <c r="V80" s="292"/>
      <c r="W80" s="37" t="s">
        <v>70</v>
      </c>
      <c r="X80" s="280">
        <f>IFERROR(SUM(X79:X79),"0")</f>
        <v>84</v>
      </c>
      <c r="Y80" s="280">
        <f>IFERROR(SUM(Y79:Y79),"0")</f>
        <v>84</v>
      </c>
      <c r="Z80" s="280">
        <f>IFERROR(IF(Z79="",0,Z79),"0")</f>
        <v>1.5019199999999999</v>
      </c>
      <c r="AA80" s="281"/>
      <c r="AB80" s="281"/>
      <c r="AC80" s="281"/>
    </row>
    <row r="81" spans="1:68" x14ac:dyDescent="0.2">
      <c r="A81" s="299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296" t="s">
        <v>73</v>
      </c>
      <c r="Q81" s="291"/>
      <c r="R81" s="291"/>
      <c r="S81" s="291"/>
      <c r="T81" s="291"/>
      <c r="U81" s="291"/>
      <c r="V81" s="292"/>
      <c r="W81" s="37" t="s">
        <v>74</v>
      </c>
      <c r="X81" s="280">
        <f>IFERROR(SUMPRODUCT(X79:X79*H79:H79),"0")</f>
        <v>302.40000000000003</v>
      </c>
      <c r="Y81" s="280">
        <f>IFERROR(SUMPRODUCT(Y79:Y79*H79:H79),"0")</f>
        <v>302.40000000000003</v>
      </c>
      <c r="Z81" s="37"/>
      <c r="AA81" s="281"/>
      <c r="AB81" s="281"/>
      <c r="AC81" s="281"/>
    </row>
    <row r="82" spans="1:68" ht="16.5" hidden="1" customHeight="1" x14ac:dyDescent="0.25">
      <c r="A82" s="311" t="s">
        <v>142</v>
      </c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73"/>
      <c r="AB82" s="273"/>
      <c r="AC82" s="273"/>
    </row>
    <row r="83" spans="1:68" ht="14.25" hidden="1" customHeight="1" x14ac:dyDescent="0.25">
      <c r="A83" s="301" t="s">
        <v>143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4">
        <v>4607111034120</v>
      </c>
      <c r="E84" s="285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3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78">
        <v>112</v>
      </c>
      <c r="Y84" s="279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4">
        <v>4607111034137</v>
      </c>
      <c r="E85" s="285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78">
        <v>140</v>
      </c>
      <c r="Y85" s="27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98"/>
      <c r="B86" s="299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  <c r="P86" s="296" t="s">
        <v>73</v>
      </c>
      <c r="Q86" s="291"/>
      <c r="R86" s="291"/>
      <c r="S86" s="291"/>
      <c r="T86" s="291"/>
      <c r="U86" s="291"/>
      <c r="V86" s="292"/>
      <c r="W86" s="37" t="s">
        <v>70</v>
      </c>
      <c r="X86" s="280">
        <f>IFERROR(SUM(X84:X85),"0")</f>
        <v>252</v>
      </c>
      <c r="Y86" s="280">
        <f>IFERROR(SUM(Y84:Y85),"0")</f>
        <v>252</v>
      </c>
      <c r="Z86" s="280">
        <f>IFERROR(IF(Z84="",0,Z84),"0")+IFERROR(IF(Z85="",0,Z85),"0")</f>
        <v>4.5057600000000004</v>
      </c>
      <c r="AA86" s="281"/>
      <c r="AB86" s="281"/>
      <c r="AC86" s="281"/>
    </row>
    <row r="87" spans="1:68" x14ac:dyDescent="0.2">
      <c r="A87" s="299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296" t="s">
        <v>73</v>
      </c>
      <c r="Q87" s="291"/>
      <c r="R87" s="291"/>
      <c r="S87" s="291"/>
      <c r="T87" s="291"/>
      <c r="U87" s="291"/>
      <c r="V87" s="292"/>
      <c r="W87" s="37" t="s">
        <v>74</v>
      </c>
      <c r="X87" s="280">
        <f>IFERROR(SUMPRODUCT(X84:X85*H84:H85),"0")</f>
        <v>907.2</v>
      </c>
      <c r="Y87" s="280">
        <f>IFERROR(SUMPRODUCT(Y84:Y85*H84:H85),"0")</f>
        <v>907.2</v>
      </c>
      <c r="Z87" s="37"/>
      <c r="AA87" s="281"/>
      <c r="AB87" s="281"/>
      <c r="AC87" s="281"/>
    </row>
    <row r="88" spans="1:68" ht="16.5" hidden="1" customHeight="1" x14ac:dyDescent="0.25">
      <c r="A88" s="311" t="s">
        <v>150</v>
      </c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73"/>
      <c r="AB88" s="273"/>
      <c r="AC88" s="273"/>
    </row>
    <row r="89" spans="1:68" ht="14.25" hidden="1" customHeight="1" x14ac:dyDescent="0.25">
      <c r="A89" s="301" t="s">
        <v>123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4">
        <v>4620207491027</v>
      </c>
      <c r="E90" s="285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78">
        <v>182</v>
      </c>
      <c r="Y90" s="279">
        <f t="shared" ref="Y90:Y95" si="0">IFERROR(IF(X90="","",X90),"")</f>
        <v>182</v>
      </c>
      <c r="Z90" s="36">
        <f t="shared" ref="Z90:Z95" si="1">IFERROR(IF(X90="","",X90*0.01788),"")</f>
        <v>3.2541600000000002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652.21519999999998</v>
      </c>
      <c r="BN90" s="67">
        <f t="shared" ref="BN90:BN95" si="3">IFERROR(Y90*I90,"0")</f>
        <v>652.21519999999998</v>
      </c>
      <c r="BO90" s="67">
        <f t="shared" ref="BO90:BO95" si="4">IFERROR(X90/J90,"0")</f>
        <v>2.6</v>
      </c>
      <c r="BP90" s="67">
        <f t="shared" ref="BP90:BP95" si="5">IFERROR(Y90/J90,"0")</f>
        <v>2.6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4">
        <v>4620207491003</v>
      </c>
      <c r="E91" s="285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2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78">
        <v>196</v>
      </c>
      <c r="Y91" s="279">
        <f t="shared" si="0"/>
        <v>196</v>
      </c>
      <c r="Z91" s="36">
        <f t="shared" si="1"/>
        <v>3.50448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702.38560000000007</v>
      </c>
      <c r="BN91" s="67">
        <f t="shared" si="3"/>
        <v>702.38560000000007</v>
      </c>
      <c r="BO91" s="67">
        <f t="shared" si="4"/>
        <v>2.8</v>
      </c>
      <c r="BP91" s="67">
        <f t="shared" si="5"/>
        <v>2.8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4">
        <v>4620207491034</v>
      </c>
      <c r="E92" s="285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4">
        <v>4620207491010</v>
      </c>
      <c r="E93" s="285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78">
        <v>126</v>
      </c>
      <c r="Y93" s="279">
        <f t="shared" si="0"/>
        <v>126</v>
      </c>
      <c r="Z93" s="36">
        <f t="shared" si="1"/>
        <v>2.2528800000000002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4">
        <v>4607111035028</v>
      </c>
      <c r="E94" s="285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5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78">
        <v>42</v>
      </c>
      <c r="Y94" s="279">
        <f t="shared" si="0"/>
        <v>42</v>
      </c>
      <c r="Z94" s="36">
        <f t="shared" si="1"/>
        <v>0.75095999999999996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4">
        <v>4607111036407</v>
      </c>
      <c r="E95" s="285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78">
        <v>70</v>
      </c>
      <c r="Y95" s="279">
        <f t="shared" si="0"/>
        <v>70</v>
      </c>
      <c r="Z95" s="36">
        <f t="shared" si="1"/>
        <v>1.2516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317.04400000000004</v>
      </c>
      <c r="BN95" s="67">
        <f t="shared" si="3"/>
        <v>317.04400000000004</v>
      </c>
      <c r="BO95" s="67">
        <f t="shared" si="4"/>
        <v>1</v>
      </c>
      <c r="BP95" s="67">
        <f t="shared" si="5"/>
        <v>1</v>
      </c>
    </row>
    <row r="96" spans="1:68" x14ac:dyDescent="0.2">
      <c r="A96" s="298"/>
      <c r="B96" s="299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  <c r="P96" s="296" t="s">
        <v>73</v>
      </c>
      <c r="Q96" s="291"/>
      <c r="R96" s="291"/>
      <c r="S96" s="291"/>
      <c r="T96" s="291"/>
      <c r="U96" s="291"/>
      <c r="V96" s="292"/>
      <c r="W96" s="37" t="s">
        <v>70</v>
      </c>
      <c r="X96" s="280">
        <f>IFERROR(SUM(X90:X95),"0")</f>
        <v>672</v>
      </c>
      <c r="Y96" s="280">
        <f>IFERROR(SUM(Y90:Y95),"0")</f>
        <v>672</v>
      </c>
      <c r="Z96" s="280">
        <f>IFERROR(IF(Z90="",0,Z90),"0")+IFERROR(IF(Z91="",0,Z91),"0")+IFERROR(IF(Z92="",0,Z92),"0")+IFERROR(IF(Z93="",0,Z93),"0")+IFERROR(IF(Z94="",0,Z94),"0")+IFERROR(IF(Z95="",0,Z95),"0")</f>
        <v>12.015359999999998</v>
      </c>
      <c r="AA96" s="281"/>
      <c r="AB96" s="281"/>
      <c r="AC96" s="281"/>
    </row>
    <row r="97" spans="1:68" x14ac:dyDescent="0.2">
      <c r="A97" s="299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296" t="s">
        <v>73</v>
      </c>
      <c r="Q97" s="291"/>
      <c r="R97" s="291"/>
      <c r="S97" s="291"/>
      <c r="T97" s="291"/>
      <c r="U97" s="291"/>
      <c r="V97" s="292"/>
      <c r="W97" s="37" t="s">
        <v>74</v>
      </c>
      <c r="X97" s="280">
        <f>IFERROR(SUMPRODUCT(X90:X95*H90:H95),"0")</f>
        <v>2068.08</v>
      </c>
      <c r="Y97" s="280">
        <f>IFERROR(SUMPRODUCT(Y90:Y95*H90:H95),"0")</f>
        <v>2068.08</v>
      </c>
      <c r="Z97" s="37"/>
      <c r="AA97" s="281"/>
      <c r="AB97" s="281"/>
      <c r="AC97" s="281"/>
    </row>
    <row r="98" spans="1:68" ht="16.5" hidden="1" customHeight="1" x14ac:dyDescent="0.25">
      <c r="A98" s="311" t="s">
        <v>165</v>
      </c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73"/>
      <c r="AB98" s="273"/>
      <c r="AC98" s="273"/>
    </row>
    <row r="99" spans="1:68" ht="14.25" hidden="1" customHeight="1" x14ac:dyDescent="0.25">
      <c r="A99" s="301" t="s">
        <v>117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4">
        <v>4607025784012</v>
      </c>
      <c r="E100" s="285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4">
        <v>4607025784319</v>
      </c>
      <c r="E101" s="285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3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8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  <c r="P102" s="296" t="s">
        <v>73</v>
      </c>
      <c r="Q102" s="291"/>
      <c r="R102" s="291"/>
      <c r="S102" s="291"/>
      <c r="T102" s="291"/>
      <c r="U102" s="291"/>
      <c r="V102" s="292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9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296" t="s">
        <v>73</v>
      </c>
      <c r="Q103" s="291"/>
      <c r="R103" s="291"/>
      <c r="S103" s="291"/>
      <c r="T103" s="291"/>
      <c r="U103" s="291"/>
      <c r="V103" s="292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11" t="s">
        <v>171</v>
      </c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73"/>
      <c r="AB104" s="273"/>
      <c r="AC104" s="273"/>
    </row>
    <row r="105" spans="1:68" ht="14.25" hidden="1" customHeight="1" x14ac:dyDescent="0.25">
      <c r="A105" s="301" t="s">
        <v>64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4">
        <v>4620207491157</v>
      </c>
      <c r="E106" s="285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4">
        <v>4607111039262</v>
      </c>
      <c r="E107" s="285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78">
        <v>48</v>
      </c>
      <c r="Y107" s="27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4">
        <v>4607111039248</v>
      </c>
      <c r="E108" s="285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78">
        <v>96</v>
      </c>
      <c r="Y108" s="279">
        <f>IFERROR(IF(X108="","",X108),"")</f>
        <v>96</v>
      </c>
      <c r="Z108" s="36">
        <f>IFERROR(IF(X108="","",X108*0.0155),"")</f>
        <v>1.488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700.8</v>
      </c>
      <c r="BN108" s="67">
        <f>IFERROR(Y108*I108,"0")</f>
        <v>700.8</v>
      </c>
      <c r="BO108" s="67">
        <f>IFERROR(X108/J108,"0")</f>
        <v>1.1428571428571428</v>
      </c>
      <c r="BP108" s="67">
        <f>IFERROR(Y108/J108,"0")</f>
        <v>1.1428571428571428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4">
        <v>4607111039293</v>
      </c>
      <c r="E109" s="285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78">
        <v>84</v>
      </c>
      <c r="Y109" s="279">
        <f>IFERROR(IF(X109="","",X109),"")</f>
        <v>84</v>
      </c>
      <c r="Z109" s="36">
        <f>IFERROR(IF(X109="","",X109*0.0155),"")</f>
        <v>1.302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564.44640000000004</v>
      </c>
      <c r="BN109" s="67">
        <f>IFERROR(Y109*I109,"0")</f>
        <v>564.44640000000004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4">
        <v>4607111039279</v>
      </c>
      <c r="E110" s="285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78">
        <v>264</v>
      </c>
      <c r="Y110" s="279">
        <f>IFERROR(IF(X110="","",X110),"")</f>
        <v>264</v>
      </c>
      <c r="Z110" s="36">
        <f>IFERROR(IF(X110="","",X110*0.0155),"")</f>
        <v>4.0919999999999996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1927.2</v>
      </c>
      <c r="BN110" s="67">
        <f>IFERROR(Y110*I110,"0")</f>
        <v>1927.2</v>
      </c>
      <c r="BO110" s="67">
        <f>IFERROR(X110/J110,"0")</f>
        <v>3.1428571428571428</v>
      </c>
      <c r="BP110" s="67">
        <f>IFERROR(Y110/J110,"0")</f>
        <v>3.1428571428571428</v>
      </c>
    </row>
    <row r="111" spans="1:68" x14ac:dyDescent="0.2">
      <c r="A111" s="298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300"/>
      <c r="P111" s="296" t="s">
        <v>73</v>
      </c>
      <c r="Q111" s="291"/>
      <c r="R111" s="291"/>
      <c r="S111" s="291"/>
      <c r="T111" s="291"/>
      <c r="U111" s="291"/>
      <c r="V111" s="292"/>
      <c r="W111" s="37" t="s">
        <v>70</v>
      </c>
      <c r="X111" s="280">
        <f>IFERROR(SUM(X106:X110),"0")</f>
        <v>492</v>
      </c>
      <c r="Y111" s="280">
        <f>IFERROR(SUM(Y106:Y110),"0")</f>
        <v>492</v>
      </c>
      <c r="Z111" s="280">
        <f>IFERROR(IF(Z106="",0,Z106),"0")+IFERROR(IF(Z107="",0,Z107),"0")+IFERROR(IF(Z108="",0,Z108),"0")+IFERROR(IF(Z109="",0,Z109),"0")+IFERROR(IF(Z110="",0,Z110),"0")</f>
        <v>7.6259999999999994</v>
      </c>
      <c r="AA111" s="281"/>
      <c r="AB111" s="281"/>
      <c r="AC111" s="281"/>
    </row>
    <row r="112" spans="1:68" x14ac:dyDescent="0.2">
      <c r="A112" s="299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296" t="s">
        <v>73</v>
      </c>
      <c r="Q112" s="291"/>
      <c r="R112" s="291"/>
      <c r="S112" s="291"/>
      <c r="T112" s="291"/>
      <c r="U112" s="291"/>
      <c r="V112" s="292"/>
      <c r="W112" s="37" t="s">
        <v>74</v>
      </c>
      <c r="X112" s="280">
        <f>IFERROR(SUMPRODUCT(X106:X110*H106:H110),"0")</f>
        <v>3364.8</v>
      </c>
      <c r="Y112" s="280">
        <f>IFERROR(SUMPRODUCT(Y106:Y110*H106:H110),"0")</f>
        <v>3364.8</v>
      </c>
      <c r="Z112" s="37"/>
      <c r="AA112" s="281"/>
      <c r="AB112" s="281"/>
      <c r="AC112" s="281"/>
    </row>
    <row r="113" spans="1:68" ht="14.25" hidden="1" customHeight="1" x14ac:dyDescent="0.25">
      <c r="A113" s="301" t="s">
        <v>123</v>
      </c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4">
        <v>4620207490983</v>
      </c>
      <c r="E114" s="285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8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300"/>
      <c r="P115" s="296" t="s">
        <v>73</v>
      </c>
      <c r="Q115" s="291"/>
      <c r="R115" s="291"/>
      <c r="S115" s="291"/>
      <c r="T115" s="291"/>
      <c r="U115" s="291"/>
      <c r="V115" s="292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296" t="s">
        <v>73</v>
      </c>
      <c r="Q116" s="291"/>
      <c r="R116" s="291"/>
      <c r="S116" s="291"/>
      <c r="T116" s="291"/>
      <c r="U116" s="291"/>
      <c r="V116" s="292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301" t="s">
        <v>186</v>
      </c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4">
        <v>4620207491140</v>
      </c>
      <c r="E118" s="285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9" t="s">
        <v>189</v>
      </c>
      <c r="Q118" s="294"/>
      <c r="R118" s="294"/>
      <c r="S118" s="294"/>
      <c r="T118" s="295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300"/>
      <c r="P119" s="296" t="s">
        <v>73</v>
      </c>
      <c r="Q119" s="291"/>
      <c r="R119" s="291"/>
      <c r="S119" s="291"/>
      <c r="T119" s="291"/>
      <c r="U119" s="291"/>
      <c r="V119" s="292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9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296" t="s">
        <v>73</v>
      </c>
      <c r="Q120" s="291"/>
      <c r="R120" s="291"/>
      <c r="S120" s="291"/>
      <c r="T120" s="291"/>
      <c r="U120" s="291"/>
      <c r="V120" s="292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11" t="s">
        <v>191</v>
      </c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  <c r="AA121" s="273"/>
      <c r="AB121" s="273"/>
      <c r="AC121" s="273"/>
    </row>
    <row r="122" spans="1:68" ht="14.25" hidden="1" customHeight="1" x14ac:dyDescent="0.25">
      <c r="A122" s="301" t="s">
        <v>123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74"/>
      <c r="AB122" s="274"/>
      <c r="AC122" s="274"/>
    </row>
    <row r="123" spans="1:68" ht="27" hidden="1" customHeight="1" x14ac:dyDescent="0.25">
      <c r="A123" s="54" t="s">
        <v>192</v>
      </c>
      <c r="B123" s="54" t="s">
        <v>193</v>
      </c>
      <c r="C123" s="31">
        <v>4301135555</v>
      </c>
      <c r="D123" s="284">
        <v>4607111034014</v>
      </c>
      <c r="E123" s="285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195</v>
      </c>
      <c r="B124" s="54" t="s">
        <v>196</v>
      </c>
      <c r="C124" s="31">
        <v>4301135532</v>
      </c>
      <c r="D124" s="284">
        <v>4607111033994</v>
      </c>
      <c r="E124" s="285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2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300"/>
      <c r="P125" s="296" t="s">
        <v>73</v>
      </c>
      <c r="Q125" s="291"/>
      <c r="R125" s="291"/>
      <c r="S125" s="291"/>
      <c r="T125" s="291"/>
      <c r="U125" s="291"/>
      <c r="V125" s="292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296" t="s">
        <v>73</v>
      </c>
      <c r="Q126" s="291"/>
      <c r="R126" s="291"/>
      <c r="S126" s="291"/>
      <c r="T126" s="291"/>
      <c r="U126" s="291"/>
      <c r="V126" s="292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11" t="s">
        <v>197</v>
      </c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73"/>
      <c r="AB127" s="273"/>
      <c r="AC127" s="273"/>
    </row>
    <row r="128" spans="1:68" ht="14.25" hidden="1" customHeight="1" x14ac:dyDescent="0.25">
      <c r="A128" s="301" t="s">
        <v>123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4">
        <v>4607111039095</v>
      </c>
      <c r="E129" s="285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4">
        <v>4607111034199</v>
      </c>
      <c r="E130" s="285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3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8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300"/>
      <c r="P131" s="296" t="s">
        <v>73</v>
      </c>
      <c r="Q131" s="291"/>
      <c r="R131" s="291"/>
      <c r="S131" s="291"/>
      <c r="T131" s="291"/>
      <c r="U131" s="291"/>
      <c r="V131" s="292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296" t="s">
        <v>73</v>
      </c>
      <c r="Q132" s="291"/>
      <c r="R132" s="291"/>
      <c r="S132" s="291"/>
      <c r="T132" s="291"/>
      <c r="U132" s="291"/>
      <c r="V132" s="292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11" t="s">
        <v>204</v>
      </c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73"/>
      <c r="AB133" s="273"/>
      <c r="AC133" s="273"/>
    </row>
    <row r="134" spans="1:68" ht="14.25" hidden="1" customHeight="1" x14ac:dyDescent="0.25">
      <c r="A134" s="301" t="s">
        <v>123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4">
        <v>4620207490914</v>
      </c>
      <c r="E135" s="285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4">
        <v>4620207490853</v>
      </c>
      <c r="E136" s="285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8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300"/>
      <c r="P137" s="296" t="s">
        <v>73</v>
      </c>
      <c r="Q137" s="291"/>
      <c r="R137" s="291"/>
      <c r="S137" s="291"/>
      <c r="T137" s="291"/>
      <c r="U137" s="291"/>
      <c r="V137" s="292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296" t="s">
        <v>73</v>
      </c>
      <c r="Q138" s="291"/>
      <c r="R138" s="291"/>
      <c r="S138" s="291"/>
      <c r="T138" s="291"/>
      <c r="U138" s="291"/>
      <c r="V138" s="292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11" t="s">
        <v>209</v>
      </c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73"/>
      <c r="AB139" s="273"/>
      <c r="AC139" s="273"/>
    </row>
    <row r="140" spans="1:68" ht="14.25" hidden="1" customHeight="1" x14ac:dyDescent="0.25">
      <c r="A140" s="301" t="s">
        <v>123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4">
        <v>4607111035806</v>
      </c>
      <c r="E141" s="285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8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300"/>
      <c r="P142" s="296" t="s">
        <v>73</v>
      </c>
      <c r="Q142" s="291"/>
      <c r="R142" s="291"/>
      <c r="S142" s="291"/>
      <c r="T142" s="291"/>
      <c r="U142" s="291"/>
      <c r="V142" s="292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296" t="s">
        <v>73</v>
      </c>
      <c r="Q143" s="291"/>
      <c r="R143" s="291"/>
      <c r="S143" s="291"/>
      <c r="T143" s="291"/>
      <c r="U143" s="291"/>
      <c r="V143" s="292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11" t="s">
        <v>213</v>
      </c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73"/>
      <c r="AB144" s="273"/>
      <c r="AC144" s="273"/>
    </row>
    <row r="145" spans="1:68" ht="14.25" hidden="1" customHeight="1" x14ac:dyDescent="0.25">
      <c r="A145" s="301" t="s">
        <v>123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4">
        <v>4607111039613</v>
      </c>
      <c r="E146" s="285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8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300"/>
      <c r="P147" s="296" t="s">
        <v>73</v>
      </c>
      <c r="Q147" s="291"/>
      <c r="R147" s="291"/>
      <c r="S147" s="291"/>
      <c r="T147" s="291"/>
      <c r="U147" s="291"/>
      <c r="V147" s="292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296" t="s">
        <v>73</v>
      </c>
      <c r="Q148" s="291"/>
      <c r="R148" s="291"/>
      <c r="S148" s="291"/>
      <c r="T148" s="291"/>
      <c r="U148" s="291"/>
      <c r="V148" s="292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11" t="s">
        <v>216</v>
      </c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73"/>
      <c r="AB149" s="273"/>
      <c r="AC149" s="273"/>
    </row>
    <row r="150" spans="1:68" ht="14.25" hidden="1" customHeight="1" x14ac:dyDescent="0.25">
      <c r="A150" s="301" t="s">
        <v>186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4">
        <v>4607111035646</v>
      </c>
      <c r="E151" s="285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8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300"/>
      <c r="P152" s="296" t="s">
        <v>73</v>
      </c>
      <c r="Q152" s="291"/>
      <c r="R152" s="291"/>
      <c r="S152" s="291"/>
      <c r="T152" s="291"/>
      <c r="U152" s="291"/>
      <c r="V152" s="292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296" t="s">
        <v>73</v>
      </c>
      <c r="Q153" s="291"/>
      <c r="R153" s="291"/>
      <c r="S153" s="291"/>
      <c r="T153" s="291"/>
      <c r="U153" s="291"/>
      <c r="V153" s="292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11" t="s">
        <v>221</v>
      </c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73"/>
      <c r="AB154" s="273"/>
      <c r="AC154" s="273"/>
    </row>
    <row r="155" spans="1:68" ht="14.25" hidden="1" customHeight="1" x14ac:dyDescent="0.25">
      <c r="A155" s="301" t="s">
        <v>123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4">
        <v>4607111036568</v>
      </c>
      <c r="E156" s="285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8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300"/>
      <c r="P157" s="296" t="s">
        <v>73</v>
      </c>
      <c r="Q157" s="291"/>
      <c r="R157" s="291"/>
      <c r="S157" s="291"/>
      <c r="T157" s="291"/>
      <c r="U157" s="291"/>
      <c r="V157" s="292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296" t="s">
        <v>73</v>
      </c>
      <c r="Q158" s="291"/>
      <c r="R158" s="291"/>
      <c r="S158" s="291"/>
      <c r="T158" s="291"/>
      <c r="U158" s="291"/>
      <c r="V158" s="292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16" t="s">
        <v>225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hidden="1" customHeight="1" x14ac:dyDescent="0.25">
      <c r="A160" s="311" t="s">
        <v>226</v>
      </c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73"/>
      <c r="AB160" s="273"/>
      <c r="AC160" s="273"/>
    </row>
    <row r="161" spans="1:68" ht="14.25" hidden="1" customHeight="1" x14ac:dyDescent="0.25">
      <c r="A161" s="301" t="s">
        <v>64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4">
        <v>4607111036384</v>
      </c>
      <c r="E162" s="285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20" t="s">
        <v>229</v>
      </c>
      <c r="Q162" s="294"/>
      <c r="R162" s="294"/>
      <c r="S162" s="294"/>
      <c r="T162" s="295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4">
        <v>4607111036216</v>
      </c>
      <c r="E163" s="285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8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300"/>
      <c r="P164" s="296" t="s">
        <v>73</v>
      </c>
      <c r="Q164" s="291"/>
      <c r="R164" s="291"/>
      <c r="S164" s="291"/>
      <c r="T164" s="291"/>
      <c r="U164" s="291"/>
      <c r="V164" s="292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296" t="s">
        <v>73</v>
      </c>
      <c r="Q165" s="291"/>
      <c r="R165" s="291"/>
      <c r="S165" s="291"/>
      <c r="T165" s="291"/>
      <c r="U165" s="291"/>
      <c r="V165" s="292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16" t="s">
        <v>234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hidden="1" customHeight="1" x14ac:dyDescent="0.25">
      <c r="A167" s="311" t="s">
        <v>235</v>
      </c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73"/>
      <c r="AB167" s="273"/>
      <c r="AC167" s="273"/>
    </row>
    <row r="168" spans="1:68" ht="14.25" hidden="1" customHeight="1" x14ac:dyDescent="0.25">
      <c r="A168" s="301" t="s">
        <v>77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4">
        <v>4607111035691</v>
      </c>
      <c r="E169" s="285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4">
        <v>4607111035721</v>
      </c>
      <c r="E170" s="285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4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4">
        <v>4607111038487</v>
      </c>
      <c r="E171" s="285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4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8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300"/>
      <c r="P172" s="296" t="s">
        <v>73</v>
      </c>
      <c r="Q172" s="291"/>
      <c r="R172" s="291"/>
      <c r="S172" s="291"/>
      <c r="T172" s="291"/>
      <c r="U172" s="291"/>
      <c r="V172" s="292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hidden="1" x14ac:dyDescent="0.2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296" t="s">
        <v>73</v>
      </c>
      <c r="Q173" s="291"/>
      <c r="R173" s="291"/>
      <c r="S173" s="291"/>
      <c r="T173" s="291"/>
      <c r="U173" s="291"/>
      <c r="V173" s="292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hidden="1" customHeight="1" x14ac:dyDescent="0.25">
      <c r="A174" s="301" t="s">
        <v>245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4">
        <v>4680115885875</v>
      </c>
      <c r="E175" s="285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351" t="s">
        <v>250</v>
      </c>
      <c r="Q175" s="294"/>
      <c r="R175" s="294"/>
      <c r="S175" s="294"/>
      <c r="T175" s="295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8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300"/>
      <c r="P176" s="296" t="s">
        <v>73</v>
      </c>
      <c r="Q176" s="291"/>
      <c r="R176" s="291"/>
      <c r="S176" s="291"/>
      <c r="T176" s="291"/>
      <c r="U176" s="291"/>
      <c r="V176" s="292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296" t="s">
        <v>73</v>
      </c>
      <c r="Q177" s="291"/>
      <c r="R177" s="291"/>
      <c r="S177" s="291"/>
      <c r="T177" s="291"/>
      <c r="U177" s="291"/>
      <c r="V177" s="292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16" t="s">
        <v>253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hidden="1" customHeight="1" x14ac:dyDescent="0.25">
      <c r="A179" s="311" t="s">
        <v>254</v>
      </c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73"/>
      <c r="AB179" s="273"/>
      <c r="AC179" s="273"/>
    </row>
    <row r="180" spans="1:68" ht="14.25" hidden="1" customHeight="1" x14ac:dyDescent="0.25">
      <c r="A180" s="301" t="s">
        <v>77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4">
        <v>4620207491133</v>
      </c>
      <c r="E181" s="285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345" t="s">
        <v>257</v>
      </c>
      <c r="Q181" s="294"/>
      <c r="R181" s="294"/>
      <c r="S181" s="294"/>
      <c r="T181" s="295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8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300"/>
      <c r="P182" s="296" t="s">
        <v>73</v>
      </c>
      <c r="Q182" s="291"/>
      <c r="R182" s="291"/>
      <c r="S182" s="291"/>
      <c r="T182" s="291"/>
      <c r="U182" s="291"/>
      <c r="V182" s="292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296" t="s">
        <v>73</v>
      </c>
      <c r="Q183" s="291"/>
      <c r="R183" s="291"/>
      <c r="S183" s="291"/>
      <c r="T183" s="291"/>
      <c r="U183" s="291"/>
      <c r="V183" s="292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301" t="s">
        <v>123</v>
      </c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4">
        <v>4620207490198</v>
      </c>
      <c r="E185" s="285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4">
        <v>4620207490235</v>
      </c>
      <c r="E186" s="285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4">
        <v>4620207490259</v>
      </c>
      <c r="E187" s="285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4">
        <v>4620207490143</v>
      </c>
      <c r="E188" s="285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8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300"/>
      <c r="P189" s="296" t="s">
        <v>73</v>
      </c>
      <c r="Q189" s="291"/>
      <c r="R189" s="291"/>
      <c r="S189" s="291"/>
      <c r="T189" s="291"/>
      <c r="U189" s="291"/>
      <c r="V189" s="292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296" t="s">
        <v>73</v>
      </c>
      <c r="Q190" s="291"/>
      <c r="R190" s="291"/>
      <c r="S190" s="291"/>
      <c r="T190" s="291"/>
      <c r="U190" s="291"/>
      <c r="V190" s="292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11" t="s">
        <v>270</v>
      </c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73"/>
      <c r="AB191" s="273"/>
      <c r="AC191" s="273"/>
    </row>
    <row r="192" spans="1:68" ht="14.25" hidden="1" customHeight="1" x14ac:dyDescent="0.25">
      <c r="A192" s="301" t="s">
        <v>64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4">
        <v>4607111038654</v>
      </c>
      <c r="E193" s="285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4"/>
      <c r="R193" s="294"/>
      <c r="S193" s="294"/>
      <c r="T193" s="295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4">
        <v>4607111038586</v>
      </c>
      <c r="E194" s="285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4"/>
      <c r="R194" s="294"/>
      <c r="S194" s="294"/>
      <c r="T194" s="295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4">
        <v>4607111038609</v>
      </c>
      <c r="E195" s="285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4"/>
      <c r="R195" s="294"/>
      <c r="S195" s="294"/>
      <c r="T195" s="295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4">
        <v>4607111038630</v>
      </c>
      <c r="E196" s="285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4"/>
      <c r="R196" s="294"/>
      <c r="S196" s="294"/>
      <c r="T196" s="295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8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300"/>
      <c r="P197" s="296" t="s">
        <v>73</v>
      </c>
      <c r="Q197" s="291"/>
      <c r="R197" s="291"/>
      <c r="S197" s="291"/>
      <c r="T197" s="291"/>
      <c r="U197" s="291"/>
      <c r="V197" s="292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300"/>
      <c r="P198" s="296" t="s">
        <v>73</v>
      </c>
      <c r="Q198" s="291"/>
      <c r="R198" s="291"/>
      <c r="S198" s="291"/>
      <c r="T198" s="291"/>
      <c r="U198" s="291"/>
      <c r="V198" s="292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11" t="s">
        <v>281</v>
      </c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73"/>
      <c r="AB199" s="273"/>
      <c r="AC199" s="273"/>
    </row>
    <row r="200" spans="1:68" ht="14.25" hidden="1" customHeight="1" x14ac:dyDescent="0.25">
      <c r="A200" s="301" t="s">
        <v>64</v>
      </c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4">
        <v>4607111035912</v>
      </c>
      <c r="E201" s="285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4"/>
      <c r="R201" s="294"/>
      <c r="S201" s="294"/>
      <c r="T201" s="295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4">
        <v>4607111035929</v>
      </c>
      <c r="E202" s="285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4"/>
      <c r="R202" s="294"/>
      <c r="S202" s="294"/>
      <c r="T202" s="295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4">
        <v>4607111035882</v>
      </c>
      <c r="E203" s="285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4"/>
      <c r="R203" s="294"/>
      <c r="S203" s="294"/>
      <c r="T203" s="295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4">
        <v>4607111035905</v>
      </c>
      <c r="E204" s="285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4"/>
      <c r="R204" s="294"/>
      <c r="S204" s="294"/>
      <c r="T204" s="295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8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300"/>
      <c r="P205" s="296" t="s">
        <v>73</v>
      </c>
      <c r="Q205" s="291"/>
      <c r="R205" s="291"/>
      <c r="S205" s="291"/>
      <c r="T205" s="291"/>
      <c r="U205" s="291"/>
      <c r="V205" s="292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300"/>
      <c r="P206" s="296" t="s">
        <v>73</v>
      </c>
      <c r="Q206" s="291"/>
      <c r="R206" s="291"/>
      <c r="S206" s="291"/>
      <c r="T206" s="291"/>
      <c r="U206" s="291"/>
      <c r="V206" s="292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11" t="s">
        <v>292</v>
      </c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73"/>
      <c r="AB207" s="273"/>
      <c r="AC207" s="273"/>
    </row>
    <row r="208" spans="1:68" ht="14.25" hidden="1" customHeight="1" x14ac:dyDescent="0.25">
      <c r="A208" s="301" t="s">
        <v>64</v>
      </c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4">
        <v>4620207491096</v>
      </c>
      <c r="E209" s="285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44" t="s">
        <v>295</v>
      </c>
      <c r="Q209" s="294"/>
      <c r="R209" s="294"/>
      <c r="S209" s="294"/>
      <c r="T209" s="295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8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00"/>
      <c r="P210" s="296" t="s">
        <v>73</v>
      </c>
      <c r="Q210" s="291"/>
      <c r="R210" s="291"/>
      <c r="S210" s="291"/>
      <c r="T210" s="291"/>
      <c r="U210" s="291"/>
      <c r="V210" s="292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300"/>
      <c r="P211" s="296" t="s">
        <v>73</v>
      </c>
      <c r="Q211" s="291"/>
      <c r="R211" s="291"/>
      <c r="S211" s="291"/>
      <c r="T211" s="291"/>
      <c r="U211" s="291"/>
      <c r="V211" s="292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11" t="s">
        <v>297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73"/>
      <c r="AB212" s="273"/>
      <c r="AC212" s="273"/>
    </row>
    <row r="213" spans="1:68" ht="14.25" hidden="1" customHeight="1" x14ac:dyDescent="0.25">
      <c r="A213" s="301" t="s">
        <v>64</v>
      </c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4">
        <v>4620207490709</v>
      </c>
      <c r="E214" s="285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4"/>
      <c r="R214" s="294"/>
      <c r="S214" s="294"/>
      <c r="T214" s="295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00"/>
      <c r="P215" s="296" t="s">
        <v>73</v>
      </c>
      <c r="Q215" s="291"/>
      <c r="R215" s="291"/>
      <c r="S215" s="291"/>
      <c r="T215" s="291"/>
      <c r="U215" s="291"/>
      <c r="V215" s="292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300"/>
      <c r="P216" s="296" t="s">
        <v>73</v>
      </c>
      <c r="Q216" s="291"/>
      <c r="R216" s="291"/>
      <c r="S216" s="291"/>
      <c r="T216" s="291"/>
      <c r="U216" s="291"/>
      <c r="V216" s="292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301" t="s">
        <v>123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4">
        <v>4620207490570</v>
      </c>
      <c r="E218" s="285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4"/>
      <c r="R218" s="294"/>
      <c r="S218" s="294"/>
      <c r="T218" s="295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4">
        <v>4620207490549</v>
      </c>
      <c r="E219" s="285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4"/>
      <c r="R219" s="294"/>
      <c r="S219" s="294"/>
      <c r="T219" s="295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4">
        <v>4620207490501</v>
      </c>
      <c r="E220" s="285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4"/>
      <c r="R220" s="294"/>
      <c r="S220" s="294"/>
      <c r="T220" s="295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8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300"/>
      <c r="P221" s="296" t="s">
        <v>73</v>
      </c>
      <c r="Q221" s="291"/>
      <c r="R221" s="291"/>
      <c r="S221" s="291"/>
      <c r="T221" s="291"/>
      <c r="U221" s="291"/>
      <c r="V221" s="292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300"/>
      <c r="P222" s="296" t="s">
        <v>73</v>
      </c>
      <c r="Q222" s="291"/>
      <c r="R222" s="291"/>
      <c r="S222" s="291"/>
      <c r="T222" s="291"/>
      <c r="U222" s="291"/>
      <c r="V222" s="292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11" t="s">
        <v>308</v>
      </c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73"/>
      <c r="AB223" s="273"/>
      <c r="AC223" s="273"/>
    </row>
    <row r="224" spans="1:68" ht="14.25" hidden="1" customHeight="1" x14ac:dyDescent="0.25">
      <c r="A224" s="301" t="s">
        <v>64</v>
      </c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4">
        <v>4607111039019</v>
      </c>
      <c r="E225" s="285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4"/>
      <c r="R225" s="294"/>
      <c r="S225" s="294"/>
      <c r="T225" s="295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4">
        <v>4607111038708</v>
      </c>
      <c r="E226" s="285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4"/>
      <c r="R226" s="294"/>
      <c r="S226" s="294"/>
      <c r="T226" s="295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8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0"/>
      <c r="P227" s="296" t="s">
        <v>73</v>
      </c>
      <c r="Q227" s="291"/>
      <c r="R227" s="291"/>
      <c r="S227" s="291"/>
      <c r="T227" s="291"/>
      <c r="U227" s="291"/>
      <c r="V227" s="292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300"/>
      <c r="P228" s="296" t="s">
        <v>73</v>
      </c>
      <c r="Q228" s="291"/>
      <c r="R228" s="291"/>
      <c r="S228" s="291"/>
      <c r="T228" s="291"/>
      <c r="U228" s="291"/>
      <c r="V228" s="292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16" t="s">
        <v>314</v>
      </c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17"/>
      <c r="M229" s="317"/>
      <c r="N229" s="317"/>
      <c r="O229" s="317"/>
      <c r="P229" s="317"/>
      <c r="Q229" s="317"/>
      <c r="R229" s="317"/>
      <c r="S229" s="317"/>
      <c r="T229" s="317"/>
      <c r="U229" s="317"/>
      <c r="V229" s="317"/>
      <c r="W229" s="317"/>
      <c r="X229" s="317"/>
      <c r="Y229" s="317"/>
      <c r="Z229" s="317"/>
      <c r="AA229" s="48"/>
      <c r="AB229" s="48"/>
      <c r="AC229" s="48"/>
    </row>
    <row r="230" spans="1:68" ht="16.5" hidden="1" customHeight="1" x14ac:dyDescent="0.25">
      <c r="A230" s="311" t="s">
        <v>315</v>
      </c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73"/>
      <c r="AB230" s="273"/>
      <c r="AC230" s="273"/>
    </row>
    <row r="231" spans="1:68" ht="14.25" hidden="1" customHeight="1" x14ac:dyDescent="0.25">
      <c r="A231" s="301" t="s">
        <v>64</v>
      </c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4">
        <v>4607111036162</v>
      </c>
      <c r="E232" s="285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4"/>
      <c r="R232" s="294"/>
      <c r="S232" s="294"/>
      <c r="T232" s="295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8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300"/>
      <c r="P233" s="296" t="s">
        <v>73</v>
      </c>
      <c r="Q233" s="291"/>
      <c r="R233" s="291"/>
      <c r="S233" s="291"/>
      <c r="T233" s="291"/>
      <c r="U233" s="291"/>
      <c r="V233" s="292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300"/>
      <c r="P234" s="296" t="s">
        <v>73</v>
      </c>
      <c r="Q234" s="291"/>
      <c r="R234" s="291"/>
      <c r="S234" s="291"/>
      <c r="T234" s="291"/>
      <c r="U234" s="291"/>
      <c r="V234" s="292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16" t="s">
        <v>319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48"/>
      <c r="AB235" s="48"/>
      <c r="AC235" s="48"/>
    </row>
    <row r="236" spans="1:68" ht="16.5" hidden="1" customHeight="1" x14ac:dyDescent="0.25">
      <c r="A236" s="311" t="s">
        <v>320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73"/>
      <c r="AB236" s="273"/>
      <c r="AC236" s="273"/>
    </row>
    <row r="237" spans="1:68" ht="14.25" hidden="1" customHeight="1" x14ac:dyDescent="0.25">
      <c r="A237" s="301" t="s">
        <v>64</v>
      </c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4">
        <v>4607111035899</v>
      </c>
      <c r="E238" s="285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4"/>
      <c r="R238" s="294"/>
      <c r="S238" s="294"/>
      <c r="T238" s="295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8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0"/>
      <c r="P239" s="296" t="s">
        <v>73</v>
      </c>
      <c r="Q239" s="291"/>
      <c r="R239" s="291"/>
      <c r="S239" s="291"/>
      <c r="T239" s="291"/>
      <c r="U239" s="291"/>
      <c r="V239" s="292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00"/>
      <c r="P240" s="296" t="s">
        <v>73</v>
      </c>
      <c r="Q240" s="291"/>
      <c r="R240" s="291"/>
      <c r="S240" s="291"/>
      <c r="T240" s="291"/>
      <c r="U240" s="291"/>
      <c r="V240" s="292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16" t="s">
        <v>323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17"/>
      <c r="Y241" s="317"/>
      <c r="Z241" s="317"/>
      <c r="AA241" s="48"/>
      <c r="AB241" s="48"/>
      <c r="AC241" s="48"/>
    </row>
    <row r="242" spans="1:68" ht="16.5" hidden="1" customHeight="1" x14ac:dyDescent="0.25">
      <c r="A242" s="311" t="s">
        <v>324</v>
      </c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73"/>
      <c r="AB242" s="273"/>
      <c r="AC242" s="273"/>
    </row>
    <row r="243" spans="1:68" ht="14.25" hidden="1" customHeight="1" x14ac:dyDescent="0.25">
      <c r="A243" s="301" t="s">
        <v>325</v>
      </c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4">
        <v>4607111039774</v>
      </c>
      <c r="E244" s="285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46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4"/>
      <c r="R244" s="294"/>
      <c r="S244" s="294"/>
      <c r="T244" s="295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300"/>
      <c r="P245" s="296" t="s">
        <v>73</v>
      </c>
      <c r="Q245" s="291"/>
      <c r="R245" s="291"/>
      <c r="S245" s="291"/>
      <c r="T245" s="291"/>
      <c r="U245" s="291"/>
      <c r="V245" s="292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300"/>
      <c r="P246" s="296" t="s">
        <v>73</v>
      </c>
      <c r="Q246" s="291"/>
      <c r="R246" s="291"/>
      <c r="S246" s="291"/>
      <c r="T246" s="291"/>
      <c r="U246" s="291"/>
      <c r="V246" s="292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301" t="s">
        <v>123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4">
        <v>4607111039361</v>
      </c>
      <c r="E248" s="285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4"/>
      <c r="R248" s="294"/>
      <c r="S248" s="294"/>
      <c r="T248" s="295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8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296" t="s">
        <v>73</v>
      </c>
      <c r="Q249" s="291"/>
      <c r="R249" s="291"/>
      <c r="S249" s="291"/>
      <c r="T249" s="291"/>
      <c r="U249" s="291"/>
      <c r="V249" s="292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00"/>
      <c r="P250" s="296" t="s">
        <v>73</v>
      </c>
      <c r="Q250" s="291"/>
      <c r="R250" s="291"/>
      <c r="S250" s="291"/>
      <c r="T250" s="291"/>
      <c r="U250" s="291"/>
      <c r="V250" s="292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16" t="s">
        <v>331</v>
      </c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17"/>
      <c r="W251" s="317"/>
      <c r="X251" s="317"/>
      <c r="Y251" s="317"/>
      <c r="Z251" s="317"/>
      <c r="AA251" s="48"/>
      <c r="AB251" s="48"/>
      <c r="AC251" s="48"/>
    </row>
    <row r="252" spans="1:68" ht="16.5" hidden="1" customHeight="1" x14ac:dyDescent="0.25">
      <c r="A252" s="311" t="s">
        <v>331</v>
      </c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73"/>
      <c r="AB252" s="273"/>
      <c r="AC252" s="273"/>
    </row>
    <row r="253" spans="1:68" ht="14.25" hidden="1" customHeight="1" x14ac:dyDescent="0.25">
      <c r="A253" s="301" t="s">
        <v>64</v>
      </c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4">
        <v>4640242181264</v>
      </c>
      <c r="E254" s="285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4"/>
      <c r="R254" s="294"/>
      <c r="S254" s="294"/>
      <c r="T254" s="295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4">
        <v>4640242181325</v>
      </c>
      <c r="E255" s="285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43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4"/>
      <c r="R255" s="294"/>
      <c r="S255" s="294"/>
      <c r="T255" s="295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4">
        <v>4640242180670</v>
      </c>
      <c r="E256" s="285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7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4"/>
      <c r="R256" s="294"/>
      <c r="S256" s="294"/>
      <c r="T256" s="295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8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300"/>
      <c r="P257" s="296" t="s">
        <v>73</v>
      </c>
      <c r="Q257" s="291"/>
      <c r="R257" s="291"/>
      <c r="S257" s="291"/>
      <c r="T257" s="291"/>
      <c r="U257" s="291"/>
      <c r="V257" s="292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300"/>
      <c r="P258" s="296" t="s">
        <v>73</v>
      </c>
      <c r="Q258" s="291"/>
      <c r="R258" s="291"/>
      <c r="S258" s="291"/>
      <c r="T258" s="291"/>
      <c r="U258" s="291"/>
      <c r="V258" s="292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301" t="s">
        <v>77</v>
      </c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4">
        <v>4640242180397</v>
      </c>
      <c r="E260" s="285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4"/>
      <c r="R260" s="294"/>
      <c r="S260" s="294"/>
      <c r="T260" s="295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4">
        <v>4640242181219</v>
      </c>
      <c r="E261" s="285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4"/>
      <c r="R261" s="294"/>
      <c r="S261" s="294"/>
      <c r="T261" s="295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8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00"/>
      <c r="P262" s="296" t="s">
        <v>73</v>
      </c>
      <c r="Q262" s="291"/>
      <c r="R262" s="291"/>
      <c r="S262" s="291"/>
      <c r="T262" s="291"/>
      <c r="U262" s="291"/>
      <c r="V262" s="292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300"/>
      <c r="P263" s="296" t="s">
        <v>73</v>
      </c>
      <c r="Q263" s="291"/>
      <c r="R263" s="291"/>
      <c r="S263" s="291"/>
      <c r="T263" s="291"/>
      <c r="U263" s="291"/>
      <c r="V263" s="292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301" t="s">
        <v>117</v>
      </c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4">
        <v>4640242180304</v>
      </c>
      <c r="E265" s="285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4"/>
      <c r="R265" s="294"/>
      <c r="S265" s="294"/>
      <c r="T265" s="295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4">
        <v>4640242180236</v>
      </c>
      <c r="E266" s="285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4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4"/>
      <c r="R266" s="294"/>
      <c r="S266" s="294"/>
      <c r="T266" s="295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4">
        <v>4640242180410</v>
      </c>
      <c r="E267" s="285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0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4"/>
      <c r="R267" s="294"/>
      <c r="S267" s="294"/>
      <c r="T267" s="295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8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300"/>
      <c r="P268" s="296" t="s">
        <v>73</v>
      </c>
      <c r="Q268" s="291"/>
      <c r="R268" s="291"/>
      <c r="S268" s="291"/>
      <c r="T268" s="291"/>
      <c r="U268" s="291"/>
      <c r="V268" s="292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300"/>
      <c r="P269" s="296" t="s">
        <v>73</v>
      </c>
      <c r="Q269" s="291"/>
      <c r="R269" s="291"/>
      <c r="S269" s="291"/>
      <c r="T269" s="291"/>
      <c r="U269" s="291"/>
      <c r="V269" s="292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301" t="s">
        <v>123</v>
      </c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4">
        <v>4640242181554</v>
      </c>
      <c r="E271" s="285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4"/>
      <c r="R271" s="294"/>
      <c r="S271" s="294"/>
      <c r="T271" s="295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4">
        <v>4640242181561</v>
      </c>
      <c r="E272" s="285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4"/>
      <c r="R272" s="294"/>
      <c r="S272" s="294"/>
      <c r="T272" s="295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4">
        <v>4640242181424</v>
      </c>
      <c r="E273" s="285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46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4"/>
      <c r="R273" s="294"/>
      <c r="S273" s="294"/>
      <c r="T273" s="295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4">
        <v>4640242181523</v>
      </c>
      <c r="E274" s="285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3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4"/>
      <c r="R274" s="294"/>
      <c r="S274" s="294"/>
      <c r="T274" s="295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4">
        <v>4640242181486</v>
      </c>
      <c r="E275" s="285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4"/>
      <c r="R275" s="294"/>
      <c r="S275" s="294"/>
      <c r="T275" s="295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4">
        <v>4640242181493</v>
      </c>
      <c r="E276" s="285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5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4"/>
      <c r="R276" s="294"/>
      <c r="S276" s="294"/>
      <c r="T276" s="295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4">
        <v>4640242181509</v>
      </c>
      <c r="E277" s="285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4"/>
      <c r="R277" s="294"/>
      <c r="S277" s="294"/>
      <c r="T277" s="295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4">
        <v>4640242181240</v>
      </c>
      <c r="E278" s="285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4"/>
      <c r="R278" s="294"/>
      <c r="S278" s="294"/>
      <c r="T278" s="295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4">
        <v>4640242181318</v>
      </c>
      <c r="E279" s="285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4"/>
      <c r="R279" s="294"/>
      <c r="S279" s="294"/>
      <c r="T279" s="295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4">
        <v>4640242181387</v>
      </c>
      <c r="E280" s="285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43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4"/>
      <c r="R280" s="294"/>
      <c r="S280" s="294"/>
      <c r="T280" s="295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4">
        <v>4640242181332</v>
      </c>
      <c r="E281" s="285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4"/>
      <c r="R281" s="294"/>
      <c r="S281" s="294"/>
      <c r="T281" s="295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4">
        <v>4640242181349</v>
      </c>
      <c r="E282" s="285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36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4"/>
      <c r="R282" s="294"/>
      <c r="S282" s="294"/>
      <c r="T282" s="295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4">
        <v>4640242181370</v>
      </c>
      <c r="E283" s="285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41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4"/>
      <c r="R283" s="294"/>
      <c r="S283" s="294"/>
      <c r="T283" s="295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idden="1" x14ac:dyDescent="0.2">
      <c r="A284" s="298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300"/>
      <c r="P284" s="296" t="s">
        <v>73</v>
      </c>
      <c r="Q284" s="291"/>
      <c r="R284" s="291"/>
      <c r="S284" s="291"/>
      <c r="T284" s="291"/>
      <c r="U284" s="291"/>
      <c r="V284" s="292"/>
      <c r="W284" s="37" t="s">
        <v>70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hidden="1" x14ac:dyDescent="0.2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300"/>
      <c r="P285" s="296" t="s">
        <v>73</v>
      </c>
      <c r="Q285" s="291"/>
      <c r="R285" s="291"/>
      <c r="S285" s="291"/>
      <c r="T285" s="291"/>
      <c r="U285" s="291"/>
      <c r="V285" s="292"/>
      <c r="W285" s="37" t="s">
        <v>74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448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404"/>
      <c r="P286" s="356" t="s">
        <v>381</v>
      </c>
      <c r="Q286" s="357"/>
      <c r="R286" s="357"/>
      <c r="S286" s="357"/>
      <c r="T286" s="357"/>
      <c r="U286" s="357"/>
      <c r="V286" s="289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11242.079999999998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11242.079999999998</v>
      </c>
      <c r="Z286" s="37"/>
      <c r="AA286" s="281"/>
      <c r="AB286" s="281"/>
      <c r="AC286" s="281"/>
    </row>
    <row r="287" spans="1:68" x14ac:dyDescent="0.2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404"/>
      <c r="P287" s="356" t="s">
        <v>382</v>
      </c>
      <c r="Q287" s="357"/>
      <c r="R287" s="357"/>
      <c r="S287" s="357"/>
      <c r="T287" s="357"/>
      <c r="U287" s="357"/>
      <c r="V287" s="289"/>
      <c r="W287" s="37" t="s">
        <v>74</v>
      </c>
      <c r="X287" s="280">
        <f>IFERROR(SUM(BM22:BM283),"0")</f>
        <v>12390.1728</v>
      </c>
      <c r="Y287" s="280">
        <f>IFERROR(SUM(BN22:BN283),"0")</f>
        <v>12390.1728</v>
      </c>
      <c r="Z287" s="37"/>
      <c r="AA287" s="281"/>
      <c r="AB287" s="281"/>
      <c r="AC287" s="281"/>
    </row>
    <row r="288" spans="1:68" x14ac:dyDescent="0.2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404"/>
      <c r="P288" s="356" t="s">
        <v>383</v>
      </c>
      <c r="Q288" s="357"/>
      <c r="R288" s="357"/>
      <c r="S288" s="357"/>
      <c r="T288" s="357"/>
      <c r="U288" s="357"/>
      <c r="V288" s="289"/>
      <c r="W288" s="37" t="s">
        <v>384</v>
      </c>
      <c r="X288" s="38">
        <f>ROUNDUP(SUM(BO22:BO283),0)</f>
        <v>31</v>
      </c>
      <c r="Y288" s="38">
        <f>ROUNDUP(SUM(BP22:BP283),0)</f>
        <v>31</v>
      </c>
      <c r="Z288" s="37"/>
      <c r="AA288" s="281"/>
      <c r="AB288" s="281"/>
      <c r="AC288" s="281"/>
    </row>
    <row r="289" spans="1:32" x14ac:dyDescent="0.2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404"/>
      <c r="P289" s="356" t="s">
        <v>385</v>
      </c>
      <c r="Q289" s="357"/>
      <c r="R289" s="357"/>
      <c r="S289" s="357"/>
      <c r="T289" s="357"/>
      <c r="U289" s="357"/>
      <c r="V289" s="289"/>
      <c r="W289" s="37" t="s">
        <v>74</v>
      </c>
      <c r="X289" s="280">
        <f>GrossWeightTotal+PalletQtyTotal*25</f>
        <v>13165.1728</v>
      </c>
      <c r="Y289" s="280">
        <f>GrossWeightTotalR+PalletQtyTotalR*25</f>
        <v>13165.1728</v>
      </c>
      <c r="Z289" s="37"/>
      <c r="AA289" s="281"/>
      <c r="AB289" s="281"/>
      <c r="AC289" s="28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404"/>
      <c r="P290" s="356" t="s">
        <v>386</v>
      </c>
      <c r="Q290" s="357"/>
      <c r="R290" s="357"/>
      <c r="S290" s="357"/>
      <c r="T290" s="357"/>
      <c r="U290" s="357"/>
      <c r="V290" s="289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2588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2588</v>
      </c>
      <c r="Z290" s="37"/>
      <c r="AA290" s="281"/>
      <c r="AB290" s="281"/>
      <c r="AC290" s="281"/>
    </row>
    <row r="291" spans="1:32" ht="14.25" hidden="1" customHeight="1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4"/>
      <c r="P291" s="356" t="s">
        <v>387</v>
      </c>
      <c r="Q291" s="357"/>
      <c r="R291" s="357"/>
      <c r="S291" s="357"/>
      <c r="T291" s="357"/>
      <c r="U291" s="357"/>
      <c r="V291" s="289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38.553640000000001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82" t="s">
        <v>75</v>
      </c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5"/>
      <c r="U293" s="275" t="s">
        <v>225</v>
      </c>
      <c r="V293" s="275" t="s">
        <v>234</v>
      </c>
      <c r="W293" s="282" t="s">
        <v>253</v>
      </c>
      <c r="X293" s="304"/>
      <c r="Y293" s="304"/>
      <c r="Z293" s="304"/>
      <c r="AA293" s="304"/>
      <c r="AB293" s="305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369" t="s">
        <v>390</v>
      </c>
      <c r="B294" s="282" t="s">
        <v>63</v>
      </c>
      <c r="C294" s="282" t="s">
        <v>76</v>
      </c>
      <c r="D294" s="282" t="s">
        <v>85</v>
      </c>
      <c r="E294" s="282" t="s">
        <v>95</v>
      </c>
      <c r="F294" s="282" t="s">
        <v>106</v>
      </c>
      <c r="G294" s="282" t="s">
        <v>131</v>
      </c>
      <c r="H294" s="282" t="s">
        <v>138</v>
      </c>
      <c r="I294" s="282" t="s">
        <v>142</v>
      </c>
      <c r="J294" s="282" t="s">
        <v>150</v>
      </c>
      <c r="K294" s="282" t="s">
        <v>165</v>
      </c>
      <c r="L294" s="282" t="s">
        <v>171</v>
      </c>
      <c r="M294" s="282" t="s">
        <v>191</v>
      </c>
      <c r="N294" s="276"/>
      <c r="O294" s="282" t="s">
        <v>197</v>
      </c>
      <c r="P294" s="282" t="s">
        <v>204</v>
      </c>
      <c r="Q294" s="282" t="s">
        <v>209</v>
      </c>
      <c r="R294" s="282" t="s">
        <v>213</v>
      </c>
      <c r="S294" s="282" t="s">
        <v>216</v>
      </c>
      <c r="T294" s="282" t="s">
        <v>221</v>
      </c>
      <c r="U294" s="282" t="s">
        <v>226</v>
      </c>
      <c r="V294" s="282" t="s">
        <v>235</v>
      </c>
      <c r="W294" s="282" t="s">
        <v>254</v>
      </c>
      <c r="X294" s="282" t="s">
        <v>270</v>
      </c>
      <c r="Y294" s="282" t="s">
        <v>281</v>
      </c>
      <c r="Z294" s="282" t="s">
        <v>292</v>
      </c>
      <c r="AA294" s="282" t="s">
        <v>297</v>
      </c>
      <c r="AB294" s="282" t="s">
        <v>308</v>
      </c>
      <c r="AC294" s="282" t="s">
        <v>315</v>
      </c>
      <c r="AD294" s="282" t="s">
        <v>320</v>
      </c>
      <c r="AE294" s="282" t="s">
        <v>324</v>
      </c>
      <c r="AF294" s="282" t="s">
        <v>331</v>
      </c>
    </row>
    <row r="295" spans="1:32" ht="13.5" customHeight="1" thickBot="1" x14ac:dyDescent="0.25">
      <c r="A295" s="370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76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462</v>
      </c>
      <c r="D296" s="46">
        <f>IFERROR(X34*H34,"0")+IFERROR(X35*H35,"0")+IFERROR(X36*H36,"0")</f>
        <v>2083.1999999999998</v>
      </c>
      <c r="E296" s="46">
        <f>IFERROR(X41*H41,"0")+IFERROR(X42*H42,"0")+IFERROR(X43*H43,"0")+IFERROR(X44*H44,"0")</f>
        <v>1245.5999999999999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808.8</v>
      </c>
      <c r="H296" s="46">
        <f>IFERROR(X79*H79,"0")</f>
        <v>302.40000000000003</v>
      </c>
      <c r="I296" s="46">
        <f>IFERROR(X84*H84,"0")+IFERROR(X85*H85,"0")</f>
        <v>907.2</v>
      </c>
      <c r="J296" s="46">
        <f>IFERROR(X90*H90,"0")+IFERROR(X91*H91,"0")+IFERROR(X92*H92,"0")+IFERROR(X93*H93,"0")+IFERROR(X94*H94,"0")+IFERROR(X95*H95,"0")</f>
        <v>2068.08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3364.8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7502.4000000000005</v>
      </c>
      <c r="B299" s="60">
        <f>SUMPRODUCT(--(BB:BB="ПГП"),--(W:W="кор"),H:H,Y:Y)+SUMPRODUCT(--(BB:BB="ПГП"),--(W:W="кг"),Y:Y)</f>
        <v>3739.6800000000007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5,60"/>
        <filter val="11 242,08"/>
        <filter val="112,00"/>
        <filter val="12 390,17"/>
        <filter val="12,00"/>
        <filter val="126,00"/>
        <filter val="13 165,17"/>
        <filter val="132,00"/>
        <filter val="140,00"/>
        <filter val="144,00"/>
        <filter val="156,00"/>
        <filter val="168,00"/>
        <filter val="180,00"/>
        <filter val="182,00"/>
        <filter val="196,00"/>
        <filter val="2 068,08"/>
        <filter val="2 083,20"/>
        <filter val="2 588,00"/>
        <filter val="228,00"/>
        <filter val="24,00"/>
        <filter val="252,00"/>
        <filter val="264,00"/>
        <filter val="3 364,80"/>
        <filter val="302,40"/>
        <filter val="308,00"/>
        <filter val="31"/>
        <filter val="372,00"/>
        <filter val="42,00"/>
        <filter val="462,00"/>
        <filter val="48,00"/>
        <filter val="492,00"/>
        <filter val="56,00"/>
        <filter val="672,00"/>
        <filter val="70,00"/>
        <filter val="808,80"/>
        <filter val="84,00"/>
        <filter val="907,20"/>
        <filter val="96,00"/>
      </filters>
    </filterColumn>
    <filterColumn colId="29" showButton="0"/>
    <filterColumn colId="30" showButton="0"/>
  </autoFilter>
  <mergeCells count="515"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244:T244"/>
    <mergeCell ref="A270:Z270"/>
    <mergeCell ref="P245:V24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A80:O81"/>
    <mergeCell ref="A160:Z160"/>
    <mergeCell ref="A72:Z72"/>
    <mergeCell ref="P58:V58"/>
    <mergeCell ref="D162:E162"/>
    <mergeCell ref="P79:T79"/>
    <mergeCell ref="P73:T73"/>
    <mergeCell ref="D187:E187"/>
    <mergeCell ref="P87:V87"/>
    <mergeCell ref="A83:Z83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J9:M9"/>
    <mergeCell ref="P141:T141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D283:E283"/>
    <mergeCell ref="D62:E62"/>
    <mergeCell ref="D193:E193"/>
    <mergeCell ref="D114:E114"/>
    <mergeCell ref="P248:T248"/>
    <mergeCell ref="P86:V86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P41:T41"/>
    <mergeCell ref="D22:E22"/>
    <mergeCell ref="P34:T34"/>
    <mergeCell ref="A102:O103"/>
    <mergeCell ref="P276:T276"/>
    <mergeCell ref="P214:T214"/>
    <mergeCell ref="D225:E225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2025-08-28T06:44:55Z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