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359D8C9-DF4F-47F9-88DD-952861D4C2F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AB511" i="1" s="1"/>
  <c r="X495" i="1"/>
  <c r="X494" i="1"/>
  <c r="BP493" i="1"/>
  <c r="BO493" i="1"/>
  <c r="BN493" i="1"/>
  <c r="BM493" i="1"/>
  <c r="Z493" i="1"/>
  <c r="Y493" i="1"/>
  <c r="P493" i="1"/>
  <c r="BO492" i="1"/>
  <c r="BM492" i="1"/>
  <c r="Y492" i="1"/>
  <c r="Y495" i="1" s="1"/>
  <c r="P492" i="1"/>
  <c r="X490" i="1"/>
  <c r="X489" i="1"/>
  <c r="BO488" i="1"/>
  <c r="BM488" i="1"/>
  <c r="Y488" i="1"/>
  <c r="BP488" i="1" s="1"/>
  <c r="P488" i="1"/>
  <c r="BO487" i="1"/>
  <c r="BN487" i="1"/>
  <c r="BM487" i="1"/>
  <c r="Z487" i="1"/>
  <c r="Y487" i="1"/>
  <c r="Y489" i="1" s="1"/>
  <c r="P487" i="1"/>
  <c r="X485" i="1"/>
  <c r="X484" i="1"/>
  <c r="BO483" i="1"/>
  <c r="BM483" i="1"/>
  <c r="Y483" i="1"/>
  <c r="BP483" i="1" s="1"/>
  <c r="P483" i="1"/>
  <c r="BO482" i="1"/>
  <c r="BM482" i="1"/>
  <c r="Y482" i="1"/>
  <c r="Y485" i="1" s="1"/>
  <c r="P482" i="1"/>
  <c r="X480" i="1"/>
  <c r="X479" i="1"/>
  <c r="BO478" i="1"/>
  <c r="BM478" i="1"/>
  <c r="Y478" i="1"/>
  <c r="BP478" i="1" s="1"/>
  <c r="P478" i="1"/>
  <c r="BO477" i="1"/>
  <c r="BM477" i="1"/>
  <c r="Y477" i="1"/>
  <c r="BP477" i="1" s="1"/>
  <c r="BO476" i="1"/>
  <c r="BM476" i="1"/>
  <c r="Y476" i="1"/>
  <c r="Y479" i="1" s="1"/>
  <c r="P476" i="1"/>
  <c r="X474" i="1"/>
  <c r="X473" i="1"/>
  <c r="BO472" i="1"/>
  <c r="BM472" i="1"/>
  <c r="Y472" i="1"/>
  <c r="BP472" i="1" s="1"/>
  <c r="P472" i="1"/>
  <c r="BP471" i="1"/>
  <c r="BO471" i="1"/>
  <c r="BN471" i="1"/>
  <c r="BM471" i="1"/>
  <c r="Z471" i="1"/>
  <c r="Y471" i="1"/>
  <c r="P471" i="1"/>
  <c r="BO470" i="1"/>
  <c r="BM470" i="1"/>
  <c r="Y470" i="1"/>
  <c r="BP470" i="1" s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BP456" i="1" s="1"/>
  <c r="P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Y458" i="1" s="1"/>
  <c r="P452" i="1"/>
  <c r="X450" i="1"/>
  <c r="X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Y415" i="1" s="1"/>
  <c r="P411" i="1"/>
  <c r="X409" i="1"/>
  <c r="X408" i="1"/>
  <c r="BO407" i="1"/>
  <c r="BM407" i="1"/>
  <c r="Y407" i="1"/>
  <c r="W511" i="1" s="1"/>
  <c r="P407" i="1"/>
  <c r="X404" i="1"/>
  <c r="X403" i="1"/>
  <c r="BO402" i="1"/>
  <c r="BM402" i="1"/>
  <c r="Y402" i="1"/>
  <c r="Y404" i="1" s="1"/>
  <c r="P402" i="1"/>
  <c r="BP401" i="1"/>
  <c r="BO401" i="1"/>
  <c r="BN401" i="1"/>
  <c r="BM401" i="1"/>
  <c r="Z401" i="1"/>
  <c r="Y401" i="1"/>
  <c r="P401" i="1"/>
  <c r="X399" i="1"/>
  <c r="X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Y370" i="1" s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Y360" i="1" s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S511" i="1" s="1"/>
  <c r="P334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BO320" i="1"/>
  <c r="BM320" i="1"/>
  <c r="Y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Y311" i="1" s="1"/>
  <c r="P307" i="1"/>
  <c r="BP306" i="1"/>
  <c r="BO306" i="1"/>
  <c r="BN306" i="1"/>
  <c r="BM306" i="1"/>
  <c r="Z306" i="1"/>
  <c r="Y306" i="1"/>
  <c r="P306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Y303" i="1" s="1"/>
  <c r="P297" i="1"/>
  <c r="BP296" i="1"/>
  <c r="BO296" i="1"/>
  <c r="BN296" i="1"/>
  <c r="BM296" i="1"/>
  <c r="Z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11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11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N243" i="1"/>
  <c r="BM243" i="1"/>
  <c r="Z243" i="1"/>
  <c r="Y243" i="1"/>
  <c r="BP243" i="1" s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Y215" i="1" s="1"/>
  <c r="P207" i="1"/>
  <c r="BP206" i="1"/>
  <c r="BO206" i="1"/>
  <c r="BN206" i="1"/>
  <c r="BM206" i="1"/>
  <c r="Z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78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Y114" i="1" s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BO22" i="1"/>
  <c r="X503" i="1" s="1"/>
  <c r="BM22" i="1"/>
  <c r="Y22" i="1"/>
  <c r="B511" i="1" s="1"/>
  <c r="P22" i="1"/>
  <c r="H10" i="1"/>
  <c r="A9" i="1"/>
  <c r="A10" i="1" s="1"/>
  <c r="D7" i="1"/>
  <c r="Q6" i="1"/>
  <c r="P2" i="1"/>
  <c r="BP70" i="1" l="1"/>
  <c r="BN70" i="1"/>
  <c r="Z70" i="1"/>
  <c r="BP105" i="1"/>
  <c r="BN105" i="1"/>
  <c r="Z105" i="1"/>
  <c r="BP136" i="1"/>
  <c r="BN136" i="1"/>
  <c r="Z136" i="1"/>
  <c r="BP186" i="1"/>
  <c r="BN186" i="1"/>
  <c r="Z186" i="1"/>
  <c r="BP210" i="1"/>
  <c r="BN210" i="1"/>
  <c r="Z210" i="1"/>
  <c r="BP253" i="1"/>
  <c r="BN253" i="1"/>
  <c r="Z253" i="1"/>
  <c r="BP262" i="1"/>
  <c r="BN262" i="1"/>
  <c r="Z262" i="1"/>
  <c r="BP300" i="1"/>
  <c r="BN300" i="1"/>
  <c r="Z300" i="1"/>
  <c r="BP328" i="1"/>
  <c r="BN328" i="1"/>
  <c r="Z328" i="1"/>
  <c r="Y375" i="1"/>
  <c r="Y374" i="1"/>
  <c r="BP373" i="1"/>
  <c r="BN373" i="1"/>
  <c r="Z373" i="1"/>
  <c r="Z374" i="1" s="1"/>
  <c r="BP377" i="1"/>
  <c r="BN377" i="1"/>
  <c r="Z377" i="1"/>
  <c r="BP414" i="1"/>
  <c r="BN414" i="1"/>
  <c r="Z414" i="1"/>
  <c r="BP447" i="1"/>
  <c r="BN447" i="1"/>
  <c r="Z447" i="1"/>
  <c r="Z29" i="1"/>
  <c r="BN29" i="1"/>
  <c r="BP41" i="1"/>
  <c r="BN41" i="1"/>
  <c r="BP56" i="1"/>
  <c r="BN56" i="1"/>
  <c r="Z56" i="1"/>
  <c r="BP84" i="1"/>
  <c r="BN84" i="1"/>
  <c r="Z84" i="1"/>
  <c r="BP117" i="1"/>
  <c r="BN117" i="1"/>
  <c r="Z117" i="1"/>
  <c r="I511" i="1"/>
  <c r="Y172" i="1"/>
  <c r="BP165" i="1"/>
  <c r="BN165" i="1"/>
  <c r="Z165" i="1"/>
  <c r="BP200" i="1"/>
  <c r="BN200" i="1"/>
  <c r="Z200" i="1"/>
  <c r="BP225" i="1"/>
  <c r="BN225" i="1"/>
  <c r="Z225" i="1"/>
  <c r="BP261" i="1"/>
  <c r="BN261" i="1"/>
  <c r="Z261" i="1"/>
  <c r="BP290" i="1"/>
  <c r="BN290" i="1"/>
  <c r="Z290" i="1"/>
  <c r="BP310" i="1"/>
  <c r="BN310" i="1"/>
  <c r="Z310" i="1"/>
  <c r="BP347" i="1"/>
  <c r="BN347" i="1"/>
  <c r="Z347" i="1"/>
  <c r="BP395" i="1"/>
  <c r="BN395" i="1"/>
  <c r="Z395" i="1"/>
  <c r="BP434" i="1"/>
  <c r="BN434" i="1"/>
  <c r="Z434" i="1"/>
  <c r="BP463" i="1"/>
  <c r="BN463" i="1"/>
  <c r="Z463" i="1"/>
  <c r="Y44" i="1"/>
  <c r="Y80" i="1"/>
  <c r="Y122" i="1"/>
  <c r="Y380" i="1"/>
  <c r="BP298" i="1"/>
  <c r="BN298" i="1"/>
  <c r="Z298" i="1"/>
  <c r="BP308" i="1"/>
  <c r="BN308" i="1"/>
  <c r="Z308" i="1"/>
  <c r="BP322" i="1"/>
  <c r="BN322" i="1"/>
  <c r="Z322" i="1"/>
  <c r="BP345" i="1"/>
  <c r="BN345" i="1"/>
  <c r="Z345" i="1"/>
  <c r="BP369" i="1"/>
  <c r="BN369" i="1"/>
  <c r="Z369" i="1"/>
  <c r="BP393" i="1"/>
  <c r="BN393" i="1"/>
  <c r="Z393" i="1"/>
  <c r="BP412" i="1"/>
  <c r="BN412" i="1"/>
  <c r="Z412" i="1"/>
  <c r="BP432" i="1"/>
  <c r="BN432" i="1"/>
  <c r="Z432" i="1"/>
  <c r="BP441" i="1"/>
  <c r="BN441" i="1"/>
  <c r="Z441" i="1"/>
  <c r="Y464" i="1"/>
  <c r="BP461" i="1"/>
  <c r="BN461" i="1"/>
  <c r="Z461" i="1"/>
  <c r="X502" i="1"/>
  <c r="X504" i="1" s="1"/>
  <c r="X505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Y71" i="1"/>
  <c r="Z74" i="1"/>
  <c r="BN74" i="1"/>
  <c r="BP74" i="1"/>
  <c r="Y81" i="1"/>
  <c r="Z78" i="1"/>
  <c r="BN78" i="1"/>
  <c r="Z89" i="1"/>
  <c r="BN89" i="1"/>
  <c r="Y92" i="1"/>
  <c r="Y101" i="1"/>
  <c r="Z98" i="1"/>
  <c r="BN98" i="1"/>
  <c r="F511" i="1"/>
  <c r="Z107" i="1"/>
  <c r="BN107" i="1"/>
  <c r="Y115" i="1"/>
  <c r="Z113" i="1"/>
  <c r="BN113" i="1"/>
  <c r="Y121" i="1"/>
  <c r="Z119" i="1"/>
  <c r="BN119" i="1"/>
  <c r="Z130" i="1"/>
  <c r="BN130" i="1"/>
  <c r="Y133" i="1"/>
  <c r="Z140" i="1"/>
  <c r="BN140" i="1"/>
  <c r="BP140" i="1"/>
  <c r="Y143" i="1"/>
  <c r="H511" i="1"/>
  <c r="Y154" i="1"/>
  <c r="Z163" i="1"/>
  <c r="BN163" i="1"/>
  <c r="Z167" i="1"/>
  <c r="BN167" i="1"/>
  <c r="Z175" i="1"/>
  <c r="BN175" i="1"/>
  <c r="J511" i="1"/>
  <c r="Z190" i="1"/>
  <c r="BN190" i="1"/>
  <c r="BP190" i="1"/>
  <c r="Y193" i="1"/>
  <c r="Y203" i="1"/>
  <c r="Z198" i="1"/>
  <c r="BN198" i="1"/>
  <c r="Z202" i="1"/>
  <c r="BN202" i="1"/>
  <c r="Y216" i="1"/>
  <c r="Z208" i="1"/>
  <c r="BN208" i="1"/>
  <c r="Z212" i="1"/>
  <c r="BN212" i="1"/>
  <c r="Z218" i="1"/>
  <c r="BN218" i="1"/>
  <c r="BP218" i="1"/>
  <c r="Y221" i="1"/>
  <c r="K511" i="1"/>
  <c r="Z227" i="1"/>
  <c r="BN227" i="1"/>
  <c r="Z251" i="1"/>
  <c r="BN251" i="1"/>
  <c r="Z267" i="1"/>
  <c r="BN267" i="1"/>
  <c r="Y270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BP292" i="1"/>
  <c r="BN292" i="1"/>
  <c r="Z292" i="1"/>
  <c r="BP302" i="1"/>
  <c r="BN302" i="1"/>
  <c r="Z302" i="1"/>
  <c r="Y318" i="1"/>
  <c r="BP314" i="1"/>
  <c r="BN314" i="1"/>
  <c r="Z314" i="1"/>
  <c r="BP335" i="1"/>
  <c r="BN335" i="1"/>
  <c r="Z335" i="1"/>
  <c r="BP353" i="1"/>
  <c r="BN353" i="1"/>
  <c r="Z353" i="1"/>
  <c r="V511" i="1"/>
  <c r="BP389" i="1"/>
  <c r="BN389" i="1"/>
  <c r="Z389" i="1"/>
  <c r="BP397" i="1"/>
  <c r="BN397" i="1"/>
  <c r="Z397" i="1"/>
  <c r="X511" i="1"/>
  <c r="Y420" i="1"/>
  <c r="BP419" i="1"/>
  <c r="BN419" i="1"/>
  <c r="Z419" i="1"/>
  <c r="Z420" i="1" s="1"/>
  <c r="Y511" i="1"/>
  <c r="Y425" i="1"/>
  <c r="BP424" i="1"/>
  <c r="BN424" i="1"/>
  <c r="Z424" i="1"/>
  <c r="Z425" i="1" s="1"/>
  <c r="BP431" i="1"/>
  <c r="BN431" i="1"/>
  <c r="Z431" i="1"/>
  <c r="BP436" i="1"/>
  <c r="BN436" i="1"/>
  <c r="Z436" i="1"/>
  <c r="BP453" i="1"/>
  <c r="BN453" i="1"/>
  <c r="Z453" i="1"/>
  <c r="BP455" i="1"/>
  <c r="BN455" i="1"/>
  <c r="Z455" i="1"/>
  <c r="Y474" i="1"/>
  <c r="BP469" i="1"/>
  <c r="BN469" i="1"/>
  <c r="Z469" i="1"/>
  <c r="Y293" i="1"/>
  <c r="Y304" i="1"/>
  <c r="Y312" i="1"/>
  <c r="Y317" i="1"/>
  <c r="Y325" i="1"/>
  <c r="Y331" i="1"/>
  <c r="T511" i="1"/>
  <c r="Y359" i="1"/>
  <c r="Y379" i="1"/>
  <c r="Y403" i="1"/>
  <c r="Y450" i="1"/>
  <c r="F9" i="1"/>
  <c r="J9" i="1"/>
  <c r="F10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Y33" i="1"/>
  <c r="C511" i="1"/>
  <c r="Z42" i="1"/>
  <c r="Z44" i="1" s="1"/>
  <c r="BN42" i="1"/>
  <c r="BP42" i="1"/>
  <c r="Y45" i="1"/>
  <c r="D511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BN69" i="1"/>
  <c r="BP69" i="1"/>
  <c r="Z75" i="1"/>
  <c r="Z80" i="1" s="1"/>
  <c r="BN75" i="1"/>
  <c r="BP75" i="1"/>
  <c r="Z77" i="1"/>
  <c r="BN77" i="1"/>
  <c r="Z79" i="1"/>
  <c r="BN79" i="1"/>
  <c r="Z83" i="1"/>
  <c r="Z85" i="1" s="1"/>
  <c r="BN83" i="1"/>
  <c r="BP83" i="1"/>
  <c r="Y86" i="1"/>
  <c r="E511" i="1"/>
  <c r="Z90" i="1"/>
  <c r="Z92" i="1" s="1"/>
  <c r="BN90" i="1"/>
  <c r="BP90" i="1"/>
  <c r="Y93" i="1"/>
  <c r="Z95" i="1"/>
  <c r="Z100" i="1" s="1"/>
  <c r="BN95" i="1"/>
  <c r="BP95" i="1"/>
  <c r="Z97" i="1"/>
  <c r="BN97" i="1"/>
  <c r="Z99" i="1"/>
  <c r="BN99" i="1"/>
  <c r="Y100" i="1"/>
  <c r="Z104" i="1"/>
  <c r="Z108" i="1" s="1"/>
  <c r="BN104" i="1"/>
  <c r="BP104" i="1"/>
  <c r="Z106" i="1"/>
  <c r="BN106" i="1"/>
  <c r="Y109" i="1"/>
  <c r="Z112" i="1"/>
  <c r="Z114" i="1" s="1"/>
  <c r="BN112" i="1"/>
  <c r="BP112" i="1"/>
  <c r="Z118" i="1"/>
  <c r="BN118" i="1"/>
  <c r="BP118" i="1"/>
  <c r="Z120" i="1"/>
  <c r="BN120" i="1"/>
  <c r="Z124" i="1"/>
  <c r="Z126" i="1" s="1"/>
  <c r="BN124" i="1"/>
  <c r="BP124" i="1"/>
  <c r="Y127" i="1"/>
  <c r="G511" i="1"/>
  <c r="Z131" i="1"/>
  <c r="Z132" i="1" s="1"/>
  <c r="BN131" i="1"/>
  <c r="BP131" i="1"/>
  <c r="Y132" i="1"/>
  <c r="Z135" i="1"/>
  <c r="Z137" i="1" s="1"/>
  <c r="BN135" i="1"/>
  <c r="BP135" i="1"/>
  <c r="Y138" i="1"/>
  <c r="Z141" i="1"/>
  <c r="BN141" i="1"/>
  <c r="BP141" i="1"/>
  <c r="Z146" i="1"/>
  <c r="Z147" i="1" s="1"/>
  <c r="BN146" i="1"/>
  <c r="BP146" i="1"/>
  <c r="Y147" i="1"/>
  <c r="Z150" i="1"/>
  <c r="Z153" i="1" s="1"/>
  <c r="BN150" i="1"/>
  <c r="BP150" i="1"/>
  <c r="Z152" i="1"/>
  <c r="BN152" i="1"/>
  <c r="Y153" i="1"/>
  <c r="Z158" i="1"/>
  <c r="Z159" i="1" s="1"/>
  <c r="BN158" i="1"/>
  <c r="BP158" i="1"/>
  <c r="Y159" i="1"/>
  <c r="Z162" i="1"/>
  <c r="Z171" i="1" s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Z177" i="1" s="1"/>
  <c r="BN174" i="1"/>
  <c r="BP174" i="1"/>
  <c r="Z176" i="1"/>
  <c r="BN176" i="1"/>
  <c r="Y177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Y204" i="1"/>
  <c r="Z207" i="1"/>
  <c r="BN207" i="1"/>
  <c r="BP207" i="1"/>
  <c r="Z209" i="1"/>
  <c r="BN209" i="1"/>
  <c r="Z211" i="1"/>
  <c r="BN211" i="1"/>
  <c r="Z213" i="1"/>
  <c r="BN213" i="1"/>
  <c r="Z219" i="1"/>
  <c r="Z220" i="1" s="1"/>
  <c r="BN219" i="1"/>
  <c r="BP219" i="1"/>
  <c r="Z224" i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Y235" i="1"/>
  <c r="Y246" i="1"/>
  <c r="BP252" i="1"/>
  <c r="BN252" i="1"/>
  <c r="Z252" i="1"/>
  <c r="BP260" i="1"/>
  <c r="BN260" i="1"/>
  <c r="Z260" i="1"/>
  <c r="H9" i="1"/>
  <c r="Y24" i="1"/>
  <c r="Y108" i="1"/>
  <c r="Y148" i="1"/>
  <c r="Y160" i="1"/>
  <c r="Y187" i="1"/>
  <c r="Y232" i="1"/>
  <c r="BP245" i="1"/>
  <c r="BN245" i="1"/>
  <c r="Z245" i="1"/>
  <c r="Z246" i="1" s="1"/>
  <c r="Y247" i="1"/>
  <c r="L511" i="1"/>
  <c r="Y255" i="1"/>
  <c r="BP250" i="1"/>
  <c r="BN250" i="1"/>
  <c r="Z250" i="1"/>
  <c r="BP254" i="1"/>
  <c r="BN254" i="1"/>
  <c r="Z254" i="1"/>
  <c r="Y256" i="1"/>
  <c r="M511" i="1"/>
  <c r="Y264" i="1"/>
  <c r="BP259" i="1"/>
  <c r="BN259" i="1"/>
  <c r="Z259" i="1"/>
  <c r="Z263" i="1" s="1"/>
  <c r="Y263" i="1"/>
  <c r="Z317" i="1"/>
  <c r="O511" i="1"/>
  <c r="Z268" i="1"/>
  <c r="Z270" i="1" s="1"/>
  <c r="BN268" i="1"/>
  <c r="BP268" i="1"/>
  <c r="Y271" i="1"/>
  <c r="Y276" i="1"/>
  <c r="Y285" i="1"/>
  <c r="R511" i="1"/>
  <c r="Z289" i="1"/>
  <c r="BN289" i="1"/>
  <c r="BP289" i="1"/>
  <c r="Z291" i="1"/>
  <c r="BN291" i="1"/>
  <c r="Y294" i="1"/>
  <c r="Z297" i="1"/>
  <c r="BN297" i="1"/>
  <c r="BP297" i="1"/>
  <c r="Z299" i="1"/>
  <c r="BN299" i="1"/>
  <c r="Z301" i="1"/>
  <c r="BN301" i="1"/>
  <c r="Z307" i="1"/>
  <c r="Z311" i="1" s="1"/>
  <c r="BN307" i="1"/>
  <c r="BP307" i="1"/>
  <c r="Z309" i="1"/>
  <c r="BN309" i="1"/>
  <c r="Z315" i="1"/>
  <c r="BN315" i="1"/>
  <c r="BP315" i="1"/>
  <c r="Z320" i="1"/>
  <c r="Z324" i="1" s="1"/>
  <c r="BN320" i="1"/>
  <c r="BP320" i="1"/>
  <c r="Z321" i="1"/>
  <c r="BN321" i="1"/>
  <c r="Z323" i="1"/>
  <c r="BN323" i="1"/>
  <c r="Y324" i="1"/>
  <c r="Z327" i="1"/>
  <c r="Z330" i="1" s="1"/>
  <c r="BN327" i="1"/>
  <c r="BP327" i="1"/>
  <c r="Z329" i="1"/>
  <c r="BN329" i="1"/>
  <c r="Y330" i="1"/>
  <c r="Z334" i="1"/>
  <c r="Z337" i="1" s="1"/>
  <c r="BN334" i="1"/>
  <c r="BP334" i="1"/>
  <c r="Z336" i="1"/>
  <c r="BN336" i="1"/>
  <c r="Y337" i="1"/>
  <c r="Z342" i="1"/>
  <c r="Z349" i="1" s="1"/>
  <c r="BN342" i="1"/>
  <c r="BP342" i="1"/>
  <c r="Z344" i="1"/>
  <c r="BN344" i="1"/>
  <c r="Z346" i="1"/>
  <c r="BN346" i="1"/>
  <c r="Z348" i="1"/>
  <c r="BN348" i="1"/>
  <c r="Y349" i="1"/>
  <c r="Z352" i="1"/>
  <c r="Z354" i="1" s="1"/>
  <c r="BN352" i="1"/>
  <c r="BP352" i="1"/>
  <c r="Y355" i="1"/>
  <c r="Z358" i="1"/>
  <c r="Z359" i="1" s="1"/>
  <c r="BN358" i="1"/>
  <c r="BP358" i="1"/>
  <c r="U511" i="1"/>
  <c r="Z368" i="1"/>
  <c r="Z370" i="1" s="1"/>
  <c r="BN368" i="1"/>
  <c r="BP368" i="1"/>
  <c r="Y371" i="1"/>
  <c r="Z378" i="1"/>
  <c r="Z379" i="1" s="1"/>
  <c r="BN378" i="1"/>
  <c r="BP378" i="1"/>
  <c r="Z382" i="1"/>
  <c r="Z383" i="1" s="1"/>
  <c r="BN382" i="1"/>
  <c r="BP382" i="1"/>
  <c r="Y383" i="1"/>
  <c r="Z388" i="1"/>
  <c r="BN388" i="1"/>
  <c r="BP388" i="1"/>
  <c r="Z390" i="1"/>
  <c r="BN390" i="1"/>
  <c r="Z392" i="1"/>
  <c r="BN392" i="1"/>
  <c r="Z394" i="1"/>
  <c r="BN394" i="1"/>
  <c r="Z396" i="1"/>
  <c r="BN396" i="1"/>
  <c r="Y399" i="1"/>
  <c r="Z402" i="1"/>
  <c r="Z403" i="1" s="1"/>
  <c r="BN402" i="1"/>
  <c r="BP402" i="1"/>
  <c r="Z407" i="1"/>
  <c r="Z408" i="1" s="1"/>
  <c r="BN407" i="1"/>
  <c r="BP407" i="1"/>
  <c r="Y408" i="1"/>
  <c r="Z411" i="1"/>
  <c r="Z415" i="1" s="1"/>
  <c r="BN411" i="1"/>
  <c r="BP411" i="1"/>
  <c r="Z413" i="1"/>
  <c r="BN413" i="1"/>
  <c r="Y416" i="1"/>
  <c r="Y421" i="1"/>
  <c r="Y426" i="1"/>
  <c r="Z511" i="1"/>
  <c r="Y444" i="1"/>
  <c r="Y443" i="1"/>
  <c r="BP430" i="1"/>
  <c r="BN430" i="1"/>
  <c r="Z430" i="1"/>
  <c r="BP435" i="1"/>
  <c r="BN435" i="1"/>
  <c r="Z435" i="1"/>
  <c r="Y338" i="1"/>
  <c r="Y350" i="1"/>
  <c r="Y398" i="1"/>
  <c r="Y409" i="1"/>
  <c r="BP433" i="1"/>
  <c r="BN433" i="1"/>
  <c r="Z433" i="1"/>
  <c r="BP437" i="1"/>
  <c r="BN437" i="1"/>
  <c r="Z437" i="1"/>
  <c r="Z440" i="1"/>
  <c r="BN440" i="1"/>
  <c r="Z442" i="1"/>
  <c r="BN442" i="1"/>
  <c r="Z446" i="1"/>
  <c r="BN446" i="1"/>
  <c r="BP446" i="1"/>
  <c r="Z448" i="1"/>
  <c r="BN448" i="1"/>
  <c r="Y449" i="1"/>
  <c r="Z452" i="1"/>
  <c r="BN452" i="1"/>
  <c r="BP452" i="1"/>
  <c r="Z454" i="1"/>
  <c r="BN454" i="1"/>
  <c r="Z456" i="1"/>
  <c r="BN456" i="1"/>
  <c r="Y459" i="1"/>
  <c r="Z462" i="1"/>
  <c r="BN462" i="1"/>
  <c r="Y465" i="1"/>
  <c r="Z470" i="1"/>
  <c r="BN470" i="1"/>
  <c r="Z472" i="1"/>
  <c r="BN472" i="1"/>
  <c r="Y473" i="1"/>
  <c r="Z476" i="1"/>
  <c r="BN476" i="1"/>
  <c r="BP476" i="1"/>
  <c r="Z477" i="1"/>
  <c r="BN477" i="1"/>
  <c r="Y480" i="1"/>
  <c r="Z483" i="1"/>
  <c r="BN483" i="1"/>
  <c r="Y484" i="1"/>
  <c r="BP487" i="1"/>
  <c r="Y490" i="1"/>
  <c r="Y494" i="1"/>
  <c r="Y500" i="1"/>
  <c r="AA511" i="1"/>
  <c r="Z478" i="1"/>
  <c r="BN478" i="1"/>
  <c r="Z482" i="1"/>
  <c r="Z484" i="1" s="1"/>
  <c r="BN482" i="1"/>
  <c r="BP482" i="1"/>
  <c r="Z488" i="1"/>
  <c r="Z489" i="1" s="1"/>
  <c r="BN488" i="1"/>
  <c r="Z492" i="1"/>
  <c r="Z494" i="1" s="1"/>
  <c r="BN492" i="1"/>
  <c r="BP492" i="1"/>
  <c r="Z498" i="1"/>
  <c r="Z499" i="1" s="1"/>
  <c r="BN498" i="1"/>
  <c r="BP498" i="1"/>
  <c r="Y499" i="1"/>
  <c r="Z473" i="1" l="1"/>
  <c r="Z464" i="1"/>
  <c r="Z142" i="1"/>
  <c r="Z71" i="1"/>
  <c r="Z303" i="1"/>
  <c r="Z215" i="1"/>
  <c r="Z458" i="1"/>
  <c r="Z449" i="1"/>
  <c r="Z293" i="1"/>
  <c r="Z121" i="1"/>
  <c r="Z58" i="1"/>
  <c r="Z479" i="1"/>
  <c r="Y503" i="1"/>
  <c r="Z443" i="1"/>
  <c r="Z398" i="1"/>
  <c r="Z255" i="1"/>
  <c r="Y501" i="1"/>
  <c r="Z231" i="1"/>
  <c r="Z203" i="1"/>
  <c r="Z65" i="1"/>
  <c r="Z32" i="1"/>
  <c r="Y505" i="1"/>
  <c r="Y502" i="1"/>
  <c r="Y504" i="1" s="1"/>
  <c r="Z506" i="1" l="1"/>
</calcChain>
</file>

<file path=xl/sharedStrings.xml><?xml version="1.0" encoding="utf-8"?>
<sst xmlns="http://schemas.openxmlformats.org/spreadsheetml/2006/main" count="2208" uniqueCount="807">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</sst>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95" sqref="AA95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2"/>
      <c r="F1" s="572"/>
      <c r="G1" s="12" t="s">
        <v>1</v>
      </c>
      <c r="H1" s="631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8" t="s">
        <v>8</v>
      </c>
      <c r="B5" s="591"/>
      <c r="C5" s="592"/>
      <c r="D5" s="637"/>
      <c r="E5" s="638"/>
      <c r="F5" s="844" t="s">
        <v>9</v>
      </c>
      <c r="G5" s="592"/>
      <c r="H5" s="637" t="s">
        <v>806</v>
      </c>
      <c r="I5" s="793"/>
      <c r="J5" s="793"/>
      <c r="K5" s="793"/>
      <c r="L5" s="793"/>
      <c r="M5" s="638"/>
      <c r="N5" s="58"/>
      <c r="P5" s="24" t="s">
        <v>10</v>
      </c>
      <c r="Q5" s="850">
        <v>45899</v>
      </c>
      <c r="R5" s="647"/>
      <c r="T5" s="719" t="s">
        <v>11</v>
      </c>
      <c r="U5" s="706"/>
      <c r="V5" s="721" t="s">
        <v>12</v>
      </c>
      <c r="W5" s="647"/>
      <c r="AB5" s="51"/>
      <c r="AC5" s="51"/>
      <c r="AD5" s="51"/>
      <c r="AE5" s="51"/>
    </row>
    <row r="6" spans="1:32" s="543" customFormat="1" ht="24" customHeight="1" x14ac:dyDescent="0.2">
      <c r="A6" s="648" t="s">
        <v>13</v>
      </c>
      <c r="B6" s="591"/>
      <c r="C6" s="592"/>
      <c r="D6" s="798" t="s">
        <v>783</v>
      </c>
      <c r="E6" s="799"/>
      <c r="F6" s="799"/>
      <c r="G6" s="799"/>
      <c r="H6" s="799"/>
      <c r="I6" s="799"/>
      <c r="J6" s="799"/>
      <c r="K6" s="799"/>
      <c r="L6" s="799"/>
      <c r="M6" s="647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Суббота</v>
      </c>
      <c r="R6" s="565"/>
      <c r="T6" s="705" t="s">
        <v>16</v>
      </c>
      <c r="U6" s="706"/>
      <c r="V6" s="774" t="s">
        <v>17</v>
      </c>
      <c r="W6" s="617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4" t="str">
        <f>IFERROR(VLOOKUP(DeliveryAddress,Table,3,0),1)</f>
        <v>5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54"/>
      <c r="U7" s="706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58"/>
      <c r="C8" s="559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12">
        <v>0.45833333333333331</v>
      </c>
      <c r="R8" s="606"/>
      <c r="T8" s="554"/>
      <c r="U8" s="706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1"/>
      <c r="E9" s="556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4"/>
      <c r="R9" s="645"/>
      <c r="T9" s="554"/>
      <c r="U9" s="706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1"/>
      <c r="E10" s="556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6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07"/>
      <c r="R10" s="708"/>
      <c r="U10" s="24" t="s">
        <v>22</v>
      </c>
      <c r="V10" s="616" t="s">
        <v>23</v>
      </c>
      <c r="W10" s="617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46"/>
      <c r="R11" s="647"/>
      <c r="U11" s="24" t="s">
        <v>26</v>
      </c>
      <c r="V11" s="810" t="s">
        <v>27</v>
      </c>
      <c r="W11" s="645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15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12"/>
      <c r="R12" s="606"/>
      <c r="S12" s="23"/>
      <c r="U12" s="24"/>
      <c r="V12" s="572"/>
      <c r="W12" s="554"/>
      <c r="AB12" s="51"/>
      <c r="AC12" s="51"/>
      <c r="AD12" s="51"/>
      <c r="AE12" s="51"/>
    </row>
    <row r="13" spans="1:32" s="543" customFormat="1" ht="23.25" customHeight="1" x14ac:dyDescent="0.2">
      <c r="A13" s="615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10"/>
      <c r="R13" s="6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15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9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83" t="s">
        <v>34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8" t="s">
        <v>37</v>
      </c>
      <c r="D17" s="588" t="s">
        <v>38</v>
      </c>
      <c r="E17" s="664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63"/>
      <c r="R17" s="663"/>
      <c r="S17" s="663"/>
      <c r="T17" s="664"/>
      <c r="U17" s="873" t="s">
        <v>50</v>
      </c>
      <c r="V17" s="592"/>
      <c r="W17" s="588" t="s">
        <v>51</v>
      </c>
      <c r="X17" s="588" t="s">
        <v>52</v>
      </c>
      <c r="Y17" s="871" t="s">
        <v>53</v>
      </c>
      <c r="Z17" s="788" t="s">
        <v>54</v>
      </c>
      <c r="AA17" s="764" t="s">
        <v>55</v>
      </c>
      <c r="AB17" s="764" t="s">
        <v>56</v>
      </c>
      <c r="AC17" s="764" t="s">
        <v>57</v>
      </c>
      <c r="AD17" s="764" t="s">
        <v>58</v>
      </c>
      <c r="AE17" s="839"/>
      <c r="AF17" s="840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65"/>
      <c r="E18" s="667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65"/>
      <c r="Q18" s="666"/>
      <c r="R18" s="666"/>
      <c r="S18" s="666"/>
      <c r="T18" s="667"/>
      <c r="U18" s="67" t="s">
        <v>60</v>
      </c>
      <c r="V18" s="67" t="s">
        <v>61</v>
      </c>
      <c r="W18" s="589"/>
      <c r="X18" s="589"/>
      <c r="Y18" s="872"/>
      <c r="Z18" s="789"/>
      <c r="AA18" s="765"/>
      <c r="AB18" s="765"/>
      <c r="AC18" s="765"/>
      <c r="AD18" s="841"/>
      <c r="AE18" s="842"/>
      <c r="AF18" s="843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600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9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9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70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9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70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97" t="s">
        <v>100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600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9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hidden="1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70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9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70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600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9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hidden="1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70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1"/>
      <c r="R64" s="561"/>
      <c r="S64" s="561"/>
      <c r="T64" s="562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9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70"/>
      <c r="P65" s="557" t="s">
        <v>70</v>
      </c>
      <c r="Q65" s="558"/>
      <c r="R65" s="558"/>
      <c r="S65" s="558"/>
      <c r="T65" s="558"/>
      <c r="U65" s="558"/>
      <c r="V65" s="559"/>
      <c r="W65" s="37" t="s">
        <v>71</v>
      </c>
      <c r="X65" s="551">
        <f>IFERROR(X61/H61,"0")+IFERROR(X62/H62,"0")+IFERROR(X63/H63,"0")+IFERROR(X64/H64,"0")</f>
        <v>0</v>
      </c>
      <c r="Y65" s="551">
        <f>IFERROR(Y61/H61,"0")+IFERROR(Y62/H62,"0")+IFERROR(Y63/H63,"0")+IFERROR(Y64/H64,"0")</f>
        <v>0</v>
      </c>
      <c r="Z65" s="551">
        <f>IFERROR(IF(Z61="",0,Z61),"0")+IFERROR(IF(Z62="",0,Z62),"0")+IFERROR(IF(Z63="",0,Z63),"0")+IFERROR(IF(Z64="",0,Z64),"0")</f>
        <v>0</v>
      </c>
      <c r="AA65" s="552"/>
      <c r="AB65" s="552"/>
      <c r="AC65" s="552"/>
    </row>
    <row r="66" spans="1:68" hidden="1" x14ac:dyDescent="0.2">
      <c r="A66" s="554"/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70"/>
      <c r="P66" s="557" t="s">
        <v>70</v>
      </c>
      <c r="Q66" s="558"/>
      <c r="R66" s="558"/>
      <c r="S66" s="558"/>
      <c r="T66" s="558"/>
      <c r="U66" s="558"/>
      <c r="V66" s="559"/>
      <c r="W66" s="37" t="s">
        <v>68</v>
      </c>
      <c r="X66" s="551">
        <f>IFERROR(SUM(X61:X64),"0")</f>
        <v>0</v>
      </c>
      <c r="Y66" s="551">
        <f>IFERROR(SUM(Y61:Y64),"0")</f>
        <v>0</v>
      </c>
      <c r="Z66" s="37"/>
      <c r="AA66" s="552"/>
      <c r="AB66" s="552"/>
      <c r="AC66" s="552"/>
    </row>
    <row r="67" spans="1:68" ht="14.25" hidden="1" customHeight="1" x14ac:dyDescent="0.25">
      <c r="A67" s="553" t="s">
        <v>63</v>
      </c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4"/>
      <c r="P67" s="554"/>
      <c r="Q67" s="554"/>
      <c r="R67" s="554"/>
      <c r="S67" s="554"/>
      <c r="T67" s="554"/>
      <c r="U67" s="554"/>
      <c r="V67" s="554"/>
      <c r="W67" s="554"/>
      <c r="X67" s="554"/>
      <c r="Y67" s="554"/>
      <c r="Z67" s="554"/>
      <c r="AA67" s="545"/>
      <c r="AB67" s="545"/>
      <c r="AC67" s="54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1"/>
      <c r="R70" s="561"/>
      <c r="S70" s="561"/>
      <c r="T70" s="562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9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70"/>
      <c r="P71" s="557" t="s">
        <v>70</v>
      </c>
      <c r="Q71" s="558"/>
      <c r="R71" s="558"/>
      <c r="S71" s="558"/>
      <c r="T71" s="558"/>
      <c r="U71" s="558"/>
      <c r="V71" s="559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hidden="1" x14ac:dyDescent="0.2">
      <c r="A72" s="554"/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70"/>
      <c r="P72" s="557" t="s">
        <v>70</v>
      </c>
      <c r="Q72" s="558"/>
      <c r="R72" s="558"/>
      <c r="S72" s="558"/>
      <c r="T72" s="558"/>
      <c r="U72" s="558"/>
      <c r="V72" s="559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hidden="1" customHeight="1" x14ac:dyDescent="0.25">
      <c r="A73" s="553" t="s">
        <v>72</v>
      </c>
      <c r="B73" s="554"/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  <c r="P73" s="554"/>
      <c r="Q73" s="554"/>
      <c r="R73" s="554"/>
      <c r="S73" s="554"/>
      <c r="T73" s="554"/>
      <c r="U73" s="554"/>
      <c r="V73" s="554"/>
      <c r="W73" s="554"/>
      <c r="X73" s="554"/>
      <c r="Y73" s="554"/>
      <c r="Z73" s="554"/>
      <c r="AA73" s="545"/>
      <c r="AB73" s="545"/>
      <c r="AC73" s="54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1"/>
      <c r="R78" s="561"/>
      <c r="S78" s="561"/>
      <c r="T78" s="562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1"/>
      <c r="R79" s="561"/>
      <c r="S79" s="561"/>
      <c r="T79" s="562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9"/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70"/>
      <c r="P80" s="557" t="s">
        <v>70</v>
      </c>
      <c r="Q80" s="558"/>
      <c r="R80" s="558"/>
      <c r="S80" s="558"/>
      <c r="T80" s="558"/>
      <c r="U80" s="558"/>
      <c r="V80" s="559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hidden="1" x14ac:dyDescent="0.2">
      <c r="A81" s="554"/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70"/>
      <c r="P81" s="557" t="s">
        <v>70</v>
      </c>
      <c r="Q81" s="558"/>
      <c r="R81" s="558"/>
      <c r="S81" s="558"/>
      <c r="T81" s="558"/>
      <c r="U81" s="558"/>
      <c r="V81" s="559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hidden="1" customHeight="1" x14ac:dyDescent="0.25">
      <c r="A82" s="553" t="s">
        <v>169</v>
      </c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4"/>
      <c r="P82" s="554"/>
      <c r="Q82" s="554"/>
      <c r="R82" s="554"/>
      <c r="S82" s="554"/>
      <c r="T82" s="554"/>
      <c r="U82" s="554"/>
      <c r="V82" s="554"/>
      <c r="W82" s="554"/>
      <c r="X82" s="554"/>
      <c r="Y82" s="554"/>
      <c r="Z82" s="554"/>
      <c r="AA82" s="545"/>
      <c r="AB82" s="545"/>
      <c r="AC82" s="545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1"/>
      <c r="R83" s="561"/>
      <c r="S83" s="561"/>
      <c r="T83" s="562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1"/>
      <c r="R84" s="561"/>
      <c r="S84" s="561"/>
      <c r="T84" s="562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9"/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70"/>
      <c r="P85" s="557" t="s">
        <v>70</v>
      </c>
      <c r="Q85" s="558"/>
      <c r="R85" s="558"/>
      <c r="S85" s="558"/>
      <c r="T85" s="558"/>
      <c r="U85" s="558"/>
      <c r="V85" s="559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hidden="1" x14ac:dyDescent="0.2">
      <c r="A86" s="554"/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70"/>
      <c r="P86" s="557" t="s">
        <v>70</v>
      </c>
      <c r="Q86" s="558"/>
      <c r="R86" s="558"/>
      <c r="S86" s="558"/>
      <c r="T86" s="558"/>
      <c r="U86" s="558"/>
      <c r="V86" s="559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hidden="1" customHeight="1" x14ac:dyDescent="0.25">
      <c r="A87" s="600" t="s">
        <v>176</v>
      </c>
      <c r="B87" s="554"/>
      <c r="C87" s="554"/>
      <c r="D87" s="554"/>
      <c r="E87" s="554"/>
      <c r="F87" s="554"/>
      <c r="G87" s="554"/>
      <c r="H87" s="554"/>
      <c r="I87" s="554"/>
      <c r="J87" s="554"/>
      <c r="K87" s="554"/>
      <c r="L87" s="554"/>
      <c r="M87" s="554"/>
      <c r="N87" s="554"/>
      <c r="O87" s="554"/>
      <c r="P87" s="554"/>
      <c r="Q87" s="554"/>
      <c r="R87" s="554"/>
      <c r="S87" s="554"/>
      <c r="T87" s="554"/>
      <c r="U87" s="554"/>
      <c r="V87" s="554"/>
      <c r="W87" s="554"/>
      <c r="X87" s="554"/>
      <c r="Y87" s="554"/>
      <c r="Z87" s="554"/>
      <c r="AA87" s="544"/>
      <c r="AB87" s="544"/>
      <c r="AC87" s="544"/>
    </row>
    <row r="88" spans="1:68" ht="14.25" hidden="1" customHeight="1" x14ac:dyDescent="0.25">
      <c r="A88" s="553" t="s">
        <v>102</v>
      </c>
      <c r="B88" s="554"/>
      <c r="C88" s="554"/>
      <c r="D88" s="554"/>
      <c r="E88" s="554"/>
      <c r="F88" s="554"/>
      <c r="G88" s="554"/>
      <c r="H88" s="554"/>
      <c r="I88" s="554"/>
      <c r="J88" s="554"/>
      <c r="K88" s="554"/>
      <c r="L88" s="554"/>
      <c r="M88" s="554"/>
      <c r="N88" s="554"/>
      <c r="O88" s="554"/>
      <c r="P88" s="554"/>
      <c r="Q88" s="554"/>
      <c r="R88" s="554"/>
      <c r="S88" s="554"/>
      <c r="T88" s="554"/>
      <c r="U88" s="554"/>
      <c r="V88" s="554"/>
      <c r="W88" s="554"/>
      <c r="X88" s="554"/>
      <c r="Y88" s="554"/>
      <c r="Z88" s="554"/>
      <c r="AA88" s="545"/>
      <c r="AB88" s="545"/>
      <c r="AC88" s="545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1"/>
      <c r="R90" s="561"/>
      <c r="S90" s="561"/>
      <c r="T90" s="562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1"/>
      <c r="R91" s="561"/>
      <c r="S91" s="561"/>
      <c r="T91" s="562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9"/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70"/>
      <c r="P92" s="557" t="s">
        <v>70</v>
      </c>
      <c r="Q92" s="558"/>
      <c r="R92" s="558"/>
      <c r="S92" s="558"/>
      <c r="T92" s="558"/>
      <c r="U92" s="558"/>
      <c r="V92" s="559"/>
      <c r="W92" s="37" t="s">
        <v>71</v>
      </c>
      <c r="X92" s="551">
        <f>IFERROR(X89/H89,"0")+IFERROR(X90/H90,"0")+IFERROR(X91/H91,"0")</f>
        <v>0</v>
      </c>
      <c r="Y92" s="551">
        <f>IFERROR(Y89/H89,"0")+IFERROR(Y90/H90,"0")+IFERROR(Y91/H91,"0")</f>
        <v>0</v>
      </c>
      <c r="Z92" s="551">
        <f>IFERROR(IF(Z89="",0,Z89),"0")+IFERROR(IF(Z90="",0,Z90),"0")+IFERROR(IF(Z91="",0,Z91),"0")</f>
        <v>0</v>
      </c>
      <c r="AA92" s="552"/>
      <c r="AB92" s="552"/>
      <c r="AC92" s="552"/>
    </row>
    <row r="93" spans="1:68" hidden="1" x14ac:dyDescent="0.2">
      <c r="A93" s="554"/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4"/>
      <c r="M93" s="554"/>
      <c r="N93" s="554"/>
      <c r="O93" s="570"/>
      <c r="P93" s="557" t="s">
        <v>70</v>
      </c>
      <c r="Q93" s="558"/>
      <c r="R93" s="558"/>
      <c r="S93" s="558"/>
      <c r="T93" s="558"/>
      <c r="U93" s="558"/>
      <c r="V93" s="559"/>
      <c r="W93" s="37" t="s">
        <v>68</v>
      </c>
      <c r="X93" s="551">
        <f>IFERROR(SUM(X89:X91),"0")</f>
        <v>0</v>
      </c>
      <c r="Y93" s="551">
        <f>IFERROR(SUM(Y89:Y91),"0")</f>
        <v>0</v>
      </c>
      <c r="Z93" s="37"/>
      <c r="AA93" s="552"/>
      <c r="AB93" s="552"/>
      <c r="AC93" s="552"/>
    </row>
    <row r="94" spans="1:68" ht="14.25" hidden="1" customHeight="1" x14ac:dyDescent="0.25">
      <c r="A94" s="553" t="s">
        <v>72</v>
      </c>
      <c r="B94" s="554"/>
      <c r="C94" s="554"/>
      <c r="D94" s="554"/>
      <c r="E94" s="554"/>
      <c r="F94" s="554"/>
      <c r="G94" s="554"/>
      <c r="H94" s="554"/>
      <c r="I94" s="554"/>
      <c r="J94" s="554"/>
      <c r="K94" s="554"/>
      <c r="L94" s="554"/>
      <c r="M94" s="554"/>
      <c r="N94" s="554"/>
      <c r="O94" s="554"/>
      <c r="P94" s="554"/>
      <c r="Q94" s="554"/>
      <c r="R94" s="554"/>
      <c r="S94" s="554"/>
      <c r="T94" s="554"/>
      <c r="U94" s="554"/>
      <c r="V94" s="554"/>
      <c r="W94" s="554"/>
      <c r="X94" s="554"/>
      <c r="Y94" s="554"/>
      <c r="Z94" s="554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8" t="s">
        <v>186</v>
      </c>
      <c r="Q95" s="561"/>
      <c r="R95" s="561"/>
      <c r="S95" s="561"/>
      <c r="T95" s="562"/>
      <c r="U95" s="34"/>
      <c r="V95" s="34"/>
      <c r="W95" s="35" t="s">
        <v>68</v>
      </c>
      <c r="X95" s="549">
        <v>89</v>
      </c>
      <c r="Y95" s="550">
        <f>IFERROR(IF(X95="",0,CEILING((X95/$H95),1)*$H95),"")</f>
        <v>89.1</v>
      </c>
      <c r="Z95" s="36">
        <f>IFERROR(IF(Y95=0,"",ROUNDUP(Y95/H95,0)*0.01898),"")</f>
        <v>0.20877999999999999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94.702592592592595</v>
      </c>
      <c r="BN95" s="64">
        <f>IFERROR(Y95*I95/H95,"0")</f>
        <v>94.808999999999983</v>
      </c>
      <c r="BO95" s="64">
        <f>IFERROR(1/J95*(X95/H95),"0")</f>
        <v>0.17168209876543211</v>
      </c>
      <c r="BP95" s="64">
        <f>IFERROR(1/J95*(Y95/H95),"0")</f>
        <v>0.171875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4301052039</v>
      </c>
      <c r="D97" s="564">
        <v>4607091385731</v>
      </c>
      <c r="E97" s="565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5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61"/>
      <c r="R97" s="561"/>
      <c r="S97" s="561"/>
      <c r="T97" s="562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191</v>
      </c>
      <c r="B98" s="54" t="s">
        <v>194</v>
      </c>
      <c r="C98" s="31">
        <v>4301051718</v>
      </c>
      <c r="D98" s="564">
        <v>4607091385731</v>
      </c>
      <c r="E98" s="565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1"/>
      <c r="R98" s="561"/>
      <c r="S98" s="561"/>
      <c r="T98" s="562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1"/>
      <c r="R99" s="561"/>
      <c r="S99" s="561"/>
      <c r="T99" s="562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9"/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70"/>
      <c r="P100" s="557" t="s">
        <v>70</v>
      </c>
      <c r="Q100" s="558"/>
      <c r="R100" s="558"/>
      <c r="S100" s="558"/>
      <c r="T100" s="558"/>
      <c r="U100" s="558"/>
      <c r="V100" s="559"/>
      <c r="W100" s="37" t="s">
        <v>71</v>
      </c>
      <c r="X100" s="551">
        <f>IFERROR(X95/H95,"0")+IFERROR(X96/H96,"0")+IFERROR(X97/H97,"0")+IFERROR(X98/H98,"0")+IFERROR(X99/H99,"0")</f>
        <v>10.987654320987655</v>
      </c>
      <c r="Y100" s="551">
        <f>IFERROR(Y95/H95,"0")+IFERROR(Y96/H96,"0")+IFERROR(Y97/H97,"0")+IFERROR(Y98/H98,"0")+IFERROR(Y99/H99,"0")</f>
        <v>11</v>
      </c>
      <c r="Z100" s="551">
        <f>IFERROR(IF(Z95="",0,Z95),"0")+IFERROR(IF(Z96="",0,Z96),"0")+IFERROR(IF(Z97="",0,Z97),"0")+IFERROR(IF(Z98="",0,Z98),"0")+IFERROR(IF(Z99="",0,Z99),"0")</f>
        <v>0.20877999999999999</v>
      </c>
      <c r="AA100" s="552"/>
      <c r="AB100" s="552"/>
      <c r="AC100" s="552"/>
    </row>
    <row r="101" spans="1:68" x14ac:dyDescent="0.2">
      <c r="A101" s="554"/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70"/>
      <c r="P101" s="557" t="s">
        <v>70</v>
      </c>
      <c r="Q101" s="558"/>
      <c r="R101" s="558"/>
      <c r="S101" s="558"/>
      <c r="T101" s="558"/>
      <c r="U101" s="558"/>
      <c r="V101" s="559"/>
      <c r="W101" s="37" t="s">
        <v>68</v>
      </c>
      <c r="X101" s="551">
        <f>IFERROR(SUM(X95:X99),"0")</f>
        <v>89</v>
      </c>
      <c r="Y101" s="551">
        <f>IFERROR(SUM(Y95:Y99),"0")</f>
        <v>89.1</v>
      </c>
      <c r="Z101" s="37"/>
      <c r="AA101" s="552"/>
      <c r="AB101" s="552"/>
      <c r="AC101" s="552"/>
    </row>
    <row r="102" spans="1:68" ht="16.5" hidden="1" customHeight="1" x14ac:dyDescent="0.25">
      <c r="A102" s="600" t="s">
        <v>198</v>
      </c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554"/>
      <c r="Q102" s="554"/>
      <c r="R102" s="554"/>
      <c r="S102" s="554"/>
      <c r="T102" s="554"/>
      <c r="U102" s="554"/>
      <c r="V102" s="554"/>
      <c r="W102" s="554"/>
      <c r="X102" s="554"/>
      <c r="Y102" s="554"/>
      <c r="Z102" s="554"/>
      <c r="AA102" s="544"/>
      <c r="AB102" s="544"/>
      <c r="AC102" s="544"/>
    </row>
    <row r="103" spans="1:68" ht="14.25" hidden="1" customHeight="1" x14ac:dyDescent="0.25">
      <c r="A103" s="553" t="s">
        <v>102</v>
      </c>
      <c r="B103" s="554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554"/>
      <c r="Q103" s="554"/>
      <c r="R103" s="554"/>
      <c r="S103" s="554"/>
      <c r="T103" s="554"/>
      <c r="U103" s="554"/>
      <c r="V103" s="554"/>
      <c r="W103" s="554"/>
      <c r="X103" s="554"/>
      <c r="Y103" s="554"/>
      <c r="Z103" s="554"/>
      <c r="AA103" s="545"/>
      <c r="AB103" s="545"/>
      <c r="AC103" s="545"/>
    </row>
    <row r="104" spans="1:68" ht="27" hidden="1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1"/>
      <c r="R105" s="561"/>
      <c r="S105" s="561"/>
      <c r="T105" s="562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8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1"/>
      <c r="R106" s="561"/>
      <c r="S106" s="561"/>
      <c r="T106" s="562"/>
      <c r="U106" s="34"/>
      <c r="V106" s="34"/>
      <c r="W106" s="35" t="s">
        <v>68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1"/>
      <c r="R107" s="561"/>
      <c r="S107" s="561"/>
      <c r="T107" s="562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9"/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70"/>
      <c r="P108" s="557" t="s">
        <v>70</v>
      </c>
      <c r="Q108" s="558"/>
      <c r="R108" s="558"/>
      <c r="S108" s="558"/>
      <c r="T108" s="558"/>
      <c r="U108" s="558"/>
      <c r="V108" s="559"/>
      <c r="W108" s="37" t="s">
        <v>71</v>
      </c>
      <c r="X108" s="551">
        <f>IFERROR(X104/H104,"0")+IFERROR(X105/H105,"0")+IFERROR(X106/H106,"0")+IFERROR(X107/H107,"0")</f>
        <v>0</v>
      </c>
      <c r="Y108" s="551">
        <f>IFERROR(Y104/H104,"0")+IFERROR(Y105/H105,"0")+IFERROR(Y106/H106,"0")+IFERROR(Y107/H107,"0")</f>
        <v>0</v>
      </c>
      <c r="Z108" s="551">
        <f>IFERROR(IF(Z104="",0,Z104),"0")+IFERROR(IF(Z105="",0,Z105),"0")+IFERROR(IF(Z106="",0,Z106),"0")+IFERROR(IF(Z107="",0,Z107),"0")</f>
        <v>0</v>
      </c>
      <c r="AA108" s="552"/>
      <c r="AB108" s="552"/>
      <c r="AC108" s="552"/>
    </row>
    <row r="109" spans="1:68" hidden="1" x14ac:dyDescent="0.2">
      <c r="A109" s="554"/>
      <c r="B109" s="554"/>
      <c r="C109" s="554"/>
      <c r="D109" s="554"/>
      <c r="E109" s="554"/>
      <c r="F109" s="554"/>
      <c r="G109" s="554"/>
      <c r="H109" s="554"/>
      <c r="I109" s="554"/>
      <c r="J109" s="554"/>
      <c r="K109" s="554"/>
      <c r="L109" s="554"/>
      <c r="M109" s="554"/>
      <c r="N109" s="554"/>
      <c r="O109" s="570"/>
      <c r="P109" s="557" t="s">
        <v>70</v>
      </c>
      <c r="Q109" s="558"/>
      <c r="R109" s="558"/>
      <c r="S109" s="558"/>
      <c r="T109" s="558"/>
      <c r="U109" s="558"/>
      <c r="V109" s="559"/>
      <c r="W109" s="37" t="s">
        <v>68</v>
      </c>
      <c r="X109" s="551">
        <f>IFERROR(SUM(X104:X107),"0")</f>
        <v>0</v>
      </c>
      <c r="Y109" s="551">
        <f>IFERROR(SUM(Y104:Y107),"0")</f>
        <v>0</v>
      </c>
      <c r="Z109" s="37"/>
      <c r="AA109" s="552"/>
      <c r="AB109" s="552"/>
      <c r="AC109" s="552"/>
    </row>
    <row r="110" spans="1:68" ht="14.25" hidden="1" customHeight="1" x14ac:dyDescent="0.25">
      <c r="A110" s="553" t="s">
        <v>134</v>
      </c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554"/>
      <c r="Q110" s="554"/>
      <c r="R110" s="554"/>
      <c r="S110" s="554"/>
      <c r="T110" s="554"/>
      <c r="U110" s="554"/>
      <c r="V110" s="554"/>
      <c r="W110" s="554"/>
      <c r="X110" s="554"/>
      <c r="Y110" s="554"/>
      <c r="Z110" s="554"/>
      <c r="AA110" s="545"/>
      <c r="AB110" s="545"/>
      <c r="AC110" s="54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1"/>
      <c r="R111" s="561"/>
      <c r="S111" s="561"/>
      <c r="T111" s="562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1"/>
      <c r="R112" s="561"/>
      <c r="S112" s="561"/>
      <c r="T112" s="562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1"/>
      <c r="R113" s="561"/>
      <c r="S113" s="561"/>
      <c r="T113" s="562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9"/>
      <c r="B114" s="554"/>
      <c r="C114" s="554"/>
      <c r="D114" s="554"/>
      <c r="E114" s="554"/>
      <c r="F114" s="554"/>
      <c r="G114" s="554"/>
      <c r="H114" s="554"/>
      <c r="I114" s="554"/>
      <c r="J114" s="554"/>
      <c r="K114" s="554"/>
      <c r="L114" s="554"/>
      <c r="M114" s="554"/>
      <c r="N114" s="554"/>
      <c r="O114" s="570"/>
      <c r="P114" s="557" t="s">
        <v>70</v>
      </c>
      <c r="Q114" s="558"/>
      <c r="R114" s="558"/>
      <c r="S114" s="558"/>
      <c r="T114" s="558"/>
      <c r="U114" s="558"/>
      <c r="V114" s="559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hidden="1" x14ac:dyDescent="0.2">
      <c r="A115" s="554"/>
      <c r="B115" s="554"/>
      <c r="C115" s="554"/>
      <c r="D115" s="554"/>
      <c r="E115" s="554"/>
      <c r="F115" s="554"/>
      <c r="G115" s="554"/>
      <c r="H115" s="554"/>
      <c r="I115" s="554"/>
      <c r="J115" s="554"/>
      <c r="K115" s="554"/>
      <c r="L115" s="554"/>
      <c r="M115" s="554"/>
      <c r="N115" s="554"/>
      <c r="O115" s="570"/>
      <c r="P115" s="557" t="s">
        <v>70</v>
      </c>
      <c r="Q115" s="558"/>
      <c r="R115" s="558"/>
      <c r="S115" s="558"/>
      <c r="T115" s="558"/>
      <c r="U115" s="558"/>
      <c r="V115" s="559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hidden="1" customHeight="1" x14ac:dyDescent="0.25">
      <c r="A116" s="553" t="s">
        <v>72</v>
      </c>
      <c r="B116" s="554"/>
      <c r="C116" s="554"/>
      <c r="D116" s="554"/>
      <c r="E116" s="554"/>
      <c r="F116" s="554"/>
      <c r="G116" s="554"/>
      <c r="H116" s="554"/>
      <c r="I116" s="554"/>
      <c r="J116" s="554"/>
      <c r="K116" s="554"/>
      <c r="L116" s="554"/>
      <c r="M116" s="554"/>
      <c r="N116" s="554"/>
      <c r="O116" s="554"/>
      <c r="P116" s="554"/>
      <c r="Q116" s="554"/>
      <c r="R116" s="554"/>
      <c r="S116" s="554"/>
      <c r="T116" s="554"/>
      <c r="U116" s="554"/>
      <c r="V116" s="554"/>
      <c r="W116" s="554"/>
      <c r="X116" s="554"/>
      <c r="Y116" s="554"/>
      <c r="Z116" s="554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145</v>
      </c>
      <c r="Y117" s="550">
        <f>IFERROR(IF(X117="",0,CEILING((X117/$H117),1)*$H117),"")</f>
        <v>145.79999999999998</v>
      </c>
      <c r="Z117" s="36">
        <f>IFERROR(IF(Y117=0,"",ROUNDUP(Y117/H117,0)*0.01898),"")</f>
        <v>0.34164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154.18333333333334</v>
      </c>
      <c r="BN117" s="64">
        <f>IFERROR(Y117*I117/H117,"0")</f>
        <v>155.03399999999996</v>
      </c>
      <c r="BO117" s="64">
        <f>IFERROR(1/J117*(X117/H117),"0")</f>
        <v>0.27970679012345678</v>
      </c>
      <c r="BP117" s="64">
        <f>IFERROR(1/J117*(Y117/H117),"0")</f>
        <v>0.28125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1"/>
      <c r="R118" s="561"/>
      <c r="S118" s="561"/>
      <c r="T118" s="562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1"/>
      <c r="R119" s="561"/>
      <c r="S119" s="561"/>
      <c r="T119" s="562"/>
      <c r="U119" s="34"/>
      <c r="V119" s="34"/>
      <c r="W119" s="35" t="s">
        <v>68</v>
      </c>
      <c r="X119" s="549">
        <v>0</v>
      </c>
      <c r="Y119" s="55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1"/>
      <c r="R120" s="561"/>
      <c r="S120" s="561"/>
      <c r="T120" s="562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51">
        <f>IFERROR(X117/H117,"0")+IFERROR(X118/H118,"0")+IFERROR(X119/H119,"0")+IFERROR(X120/H120,"0")</f>
        <v>17.901234567901234</v>
      </c>
      <c r="Y121" s="551">
        <f>IFERROR(Y117/H117,"0")+IFERROR(Y118/H118,"0")+IFERROR(Y119/H119,"0")+IFERROR(Y120/H120,"0")</f>
        <v>18</v>
      </c>
      <c r="Z121" s="551">
        <f>IFERROR(IF(Z117="",0,Z117),"0")+IFERROR(IF(Z118="",0,Z118),"0")+IFERROR(IF(Z119="",0,Z119),"0")+IFERROR(IF(Z120="",0,Z120),"0")</f>
        <v>0.34164</v>
      </c>
      <c r="AA121" s="552"/>
      <c r="AB121" s="552"/>
      <c r="AC121" s="552"/>
    </row>
    <row r="122" spans="1:68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51">
        <f>IFERROR(SUM(X117:X120),"0")</f>
        <v>145</v>
      </c>
      <c r="Y122" s="551">
        <f>IFERROR(SUM(Y117:Y120),"0")</f>
        <v>145.79999999999998</v>
      </c>
      <c r="Z122" s="37"/>
      <c r="AA122" s="552"/>
      <c r="AB122" s="552"/>
      <c r="AC122" s="552"/>
    </row>
    <row r="123" spans="1:68" ht="14.25" hidden="1" customHeight="1" x14ac:dyDescent="0.25">
      <c r="A123" s="553" t="s">
        <v>169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45"/>
      <c r="AB123" s="545"/>
      <c r="AC123" s="54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1"/>
      <c r="R124" s="561"/>
      <c r="S124" s="561"/>
      <c r="T124" s="562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7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1"/>
      <c r="R125" s="561"/>
      <c r="S125" s="561"/>
      <c r="T125" s="562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9"/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70"/>
      <c r="P126" s="557" t="s">
        <v>70</v>
      </c>
      <c r="Q126" s="558"/>
      <c r="R126" s="558"/>
      <c r="S126" s="558"/>
      <c r="T126" s="558"/>
      <c r="U126" s="558"/>
      <c r="V126" s="559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hidden="1" x14ac:dyDescent="0.2">
      <c r="A127" s="554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hidden="1" customHeight="1" x14ac:dyDescent="0.25">
      <c r="A128" s="600" t="s">
        <v>231</v>
      </c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4"/>
      <c r="P128" s="554"/>
      <c r="Q128" s="554"/>
      <c r="R128" s="554"/>
      <c r="S128" s="554"/>
      <c r="T128" s="554"/>
      <c r="U128" s="554"/>
      <c r="V128" s="554"/>
      <c r="W128" s="554"/>
      <c r="X128" s="554"/>
      <c r="Y128" s="554"/>
      <c r="Z128" s="554"/>
      <c r="AA128" s="544"/>
      <c r="AB128" s="544"/>
      <c r="AC128" s="544"/>
    </row>
    <row r="129" spans="1:68" ht="14.25" hidden="1" customHeight="1" x14ac:dyDescent="0.25">
      <c r="A129" s="553" t="s">
        <v>102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45"/>
      <c r="AB129" s="545"/>
      <c r="AC129" s="545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64">
        <v>4680115882577</v>
      </c>
      <c r="E130" s="565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1"/>
      <c r="R130" s="561"/>
      <c r="S130" s="561"/>
      <c r="T130" s="562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64">
        <v>4680115882577</v>
      </c>
      <c r="E131" s="565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1"/>
      <c r="R131" s="561"/>
      <c r="S131" s="561"/>
      <c r="T131" s="562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9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hidden="1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hidden="1" customHeight="1" x14ac:dyDescent="0.25">
      <c r="A134" s="553" t="s">
        <v>63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45"/>
      <c r="AB134" s="545"/>
      <c r="AC134" s="545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64">
        <v>4680115883444</v>
      </c>
      <c r="E135" s="565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1"/>
      <c r="R135" s="561"/>
      <c r="S135" s="561"/>
      <c r="T135" s="562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64">
        <v>4680115883444</v>
      </c>
      <c r="E136" s="565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1"/>
      <c r="R136" s="561"/>
      <c r="S136" s="561"/>
      <c r="T136" s="562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9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hidden="1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hidden="1" customHeight="1" x14ac:dyDescent="0.25">
      <c r="A139" s="553" t="s">
        <v>72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45"/>
      <c r="AB139" s="545"/>
      <c r="AC139" s="54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1"/>
      <c r="R140" s="561"/>
      <c r="S140" s="561"/>
      <c r="T140" s="562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1"/>
      <c r="R141" s="561"/>
      <c r="S141" s="561"/>
      <c r="T141" s="562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9"/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70"/>
      <c r="P142" s="557" t="s">
        <v>70</v>
      </c>
      <c r="Q142" s="558"/>
      <c r="R142" s="558"/>
      <c r="S142" s="558"/>
      <c r="T142" s="558"/>
      <c r="U142" s="558"/>
      <c r="V142" s="559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hidden="1" x14ac:dyDescent="0.2">
      <c r="A143" s="554"/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hidden="1" customHeight="1" x14ac:dyDescent="0.25">
      <c r="A144" s="600" t="s">
        <v>100</v>
      </c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4"/>
      <c r="P144" s="554"/>
      <c r="Q144" s="554"/>
      <c r="R144" s="554"/>
      <c r="S144" s="554"/>
      <c r="T144" s="554"/>
      <c r="U144" s="554"/>
      <c r="V144" s="554"/>
      <c r="W144" s="554"/>
      <c r="X144" s="554"/>
      <c r="Y144" s="554"/>
      <c r="Z144" s="554"/>
      <c r="AA144" s="544"/>
      <c r="AB144" s="544"/>
      <c r="AC144" s="544"/>
    </row>
    <row r="145" spans="1:68" ht="14.25" hidden="1" customHeight="1" x14ac:dyDescent="0.25">
      <c r="A145" s="553" t="s">
        <v>102</v>
      </c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4"/>
      <c r="Y145" s="554"/>
      <c r="Z145" s="554"/>
      <c r="AA145" s="545"/>
      <c r="AB145" s="545"/>
      <c r="AC145" s="54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1"/>
      <c r="R146" s="561"/>
      <c r="S146" s="561"/>
      <c r="T146" s="562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9"/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70"/>
      <c r="P147" s="557" t="s">
        <v>70</v>
      </c>
      <c r="Q147" s="558"/>
      <c r="R147" s="558"/>
      <c r="S147" s="558"/>
      <c r="T147" s="558"/>
      <c r="U147" s="558"/>
      <c r="V147" s="559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hidden="1" x14ac:dyDescent="0.2">
      <c r="A148" s="554"/>
      <c r="B148" s="554"/>
      <c r="C148" s="554"/>
      <c r="D148" s="554"/>
      <c r="E148" s="554"/>
      <c r="F148" s="554"/>
      <c r="G148" s="554"/>
      <c r="H148" s="554"/>
      <c r="I148" s="554"/>
      <c r="J148" s="554"/>
      <c r="K148" s="554"/>
      <c r="L148" s="554"/>
      <c r="M148" s="554"/>
      <c r="N148" s="554"/>
      <c r="O148" s="570"/>
      <c r="P148" s="557" t="s">
        <v>70</v>
      </c>
      <c r="Q148" s="558"/>
      <c r="R148" s="558"/>
      <c r="S148" s="558"/>
      <c r="T148" s="558"/>
      <c r="U148" s="558"/>
      <c r="V148" s="559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hidden="1" customHeight="1" x14ac:dyDescent="0.25">
      <c r="A149" s="553" t="s">
        <v>63</v>
      </c>
      <c r="B149" s="554"/>
      <c r="C149" s="554"/>
      <c r="D149" s="554"/>
      <c r="E149" s="554"/>
      <c r="F149" s="554"/>
      <c r="G149" s="554"/>
      <c r="H149" s="554"/>
      <c r="I149" s="554"/>
      <c r="J149" s="554"/>
      <c r="K149" s="554"/>
      <c r="L149" s="554"/>
      <c r="M149" s="554"/>
      <c r="N149" s="554"/>
      <c r="O149" s="554"/>
      <c r="P149" s="554"/>
      <c r="Q149" s="554"/>
      <c r="R149" s="554"/>
      <c r="S149" s="554"/>
      <c r="T149" s="554"/>
      <c r="U149" s="554"/>
      <c r="V149" s="554"/>
      <c r="W149" s="554"/>
      <c r="X149" s="554"/>
      <c r="Y149" s="554"/>
      <c r="Z149" s="554"/>
      <c r="AA149" s="545"/>
      <c r="AB149" s="545"/>
      <c r="AC149" s="54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1"/>
      <c r="R151" s="561"/>
      <c r="S151" s="561"/>
      <c r="T151" s="562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1"/>
      <c r="R152" s="561"/>
      <c r="S152" s="561"/>
      <c r="T152" s="562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9"/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70"/>
      <c r="P153" s="557" t="s">
        <v>70</v>
      </c>
      <c r="Q153" s="558"/>
      <c r="R153" s="558"/>
      <c r="S153" s="558"/>
      <c r="T153" s="558"/>
      <c r="U153" s="558"/>
      <c r="V153" s="559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hidden="1" x14ac:dyDescent="0.2">
      <c r="A154" s="554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70"/>
      <c r="P154" s="557" t="s">
        <v>70</v>
      </c>
      <c r="Q154" s="558"/>
      <c r="R154" s="558"/>
      <c r="S154" s="558"/>
      <c r="T154" s="558"/>
      <c r="U154" s="558"/>
      <c r="V154" s="559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hidden="1" customHeight="1" x14ac:dyDescent="0.2">
      <c r="A155" s="597" t="s">
        <v>255</v>
      </c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598"/>
      <c r="P155" s="598"/>
      <c r="Q155" s="598"/>
      <c r="R155" s="598"/>
      <c r="S155" s="598"/>
      <c r="T155" s="598"/>
      <c r="U155" s="598"/>
      <c r="V155" s="598"/>
      <c r="W155" s="598"/>
      <c r="X155" s="598"/>
      <c r="Y155" s="598"/>
      <c r="Z155" s="598"/>
      <c r="AA155" s="48"/>
      <c r="AB155" s="48"/>
      <c r="AC155" s="48"/>
    </row>
    <row r="156" spans="1:68" ht="16.5" hidden="1" customHeight="1" x14ac:dyDescent="0.25">
      <c r="A156" s="600" t="s">
        <v>256</v>
      </c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54"/>
      <c r="P156" s="554"/>
      <c r="Q156" s="554"/>
      <c r="R156" s="554"/>
      <c r="S156" s="554"/>
      <c r="T156" s="554"/>
      <c r="U156" s="554"/>
      <c r="V156" s="554"/>
      <c r="W156" s="554"/>
      <c r="X156" s="554"/>
      <c r="Y156" s="554"/>
      <c r="Z156" s="554"/>
      <c r="AA156" s="544"/>
      <c r="AB156" s="544"/>
      <c r="AC156" s="544"/>
    </row>
    <row r="157" spans="1:68" ht="14.25" hidden="1" customHeight="1" x14ac:dyDescent="0.25">
      <c r="A157" s="553" t="s">
        <v>134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45"/>
      <c r="AB157" s="545"/>
      <c r="AC157" s="545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1"/>
      <c r="R158" s="561"/>
      <c r="S158" s="561"/>
      <c r="T158" s="562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9"/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70"/>
      <c r="P159" s="557" t="s">
        <v>70</v>
      </c>
      <c r="Q159" s="558"/>
      <c r="R159" s="558"/>
      <c r="S159" s="558"/>
      <c r="T159" s="558"/>
      <c r="U159" s="558"/>
      <c r="V159" s="559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hidden="1" x14ac:dyDescent="0.2">
      <c r="A160" s="554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70"/>
      <c r="P160" s="557" t="s">
        <v>70</v>
      </c>
      <c r="Q160" s="558"/>
      <c r="R160" s="558"/>
      <c r="S160" s="558"/>
      <c r="T160" s="558"/>
      <c r="U160" s="558"/>
      <c r="V160" s="559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hidden="1" customHeight="1" x14ac:dyDescent="0.25">
      <c r="A161" s="553" t="s">
        <v>63</v>
      </c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  <c r="P161" s="554"/>
      <c r="Q161" s="554"/>
      <c r="R161" s="554"/>
      <c r="S161" s="554"/>
      <c r="T161" s="554"/>
      <c r="U161" s="554"/>
      <c r="V161" s="554"/>
      <c r="W161" s="554"/>
      <c r="X161" s="554"/>
      <c r="Y161" s="554"/>
      <c r="Z161" s="554"/>
      <c r="AA161" s="545"/>
      <c r="AB161" s="545"/>
      <c r="AC161" s="545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0</v>
      </c>
      <c r="Y164" s="55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5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1"/>
      <c r="R168" s="561"/>
      <c r="S168" s="561"/>
      <c r="T168" s="562"/>
      <c r="U168" s="34"/>
      <c r="V168" s="34"/>
      <c r="W168" s="35" t="s">
        <v>68</v>
      </c>
      <c r="X168" s="549">
        <v>0</v>
      </c>
      <c r="Y168" s="55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1"/>
      <c r="R169" s="561"/>
      <c r="S169" s="561"/>
      <c r="T169" s="562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1"/>
      <c r="R170" s="561"/>
      <c r="S170" s="561"/>
      <c r="T170" s="562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9"/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70"/>
      <c r="P171" s="557" t="s">
        <v>70</v>
      </c>
      <c r="Q171" s="558"/>
      <c r="R171" s="558"/>
      <c r="S171" s="558"/>
      <c r="T171" s="558"/>
      <c r="U171" s="558"/>
      <c r="V171" s="559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0</v>
      </c>
      <c r="Y171" s="551">
        <f>IFERROR(Y162/H162,"0")+IFERROR(Y163/H163,"0")+IFERROR(Y164/H164,"0")+IFERROR(Y165/H165,"0")+IFERROR(Y166/H166,"0")+IFERROR(Y167/H167,"0")+IFERROR(Y168/H168,"0")+IFERROR(Y169/H169,"0")+IFERROR(Y170/H170,"0")</f>
        <v>0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52"/>
      <c r="AB171" s="552"/>
      <c r="AC171" s="552"/>
    </row>
    <row r="172" spans="1:68" hidden="1" x14ac:dyDescent="0.2">
      <c r="A172" s="554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70"/>
      <c r="P172" s="557" t="s">
        <v>70</v>
      </c>
      <c r="Q172" s="558"/>
      <c r="R172" s="558"/>
      <c r="S172" s="558"/>
      <c r="T172" s="558"/>
      <c r="U172" s="558"/>
      <c r="V172" s="559"/>
      <c r="W172" s="37" t="s">
        <v>68</v>
      </c>
      <c r="X172" s="551">
        <f>IFERROR(SUM(X162:X170),"0")</f>
        <v>0</v>
      </c>
      <c r="Y172" s="551">
        <f>IFERROR(SUM(Y162:Y170),"0")</f>
        <v>0</v>
      </c>
      <c r="Z172" s="37"/>
      <c r="AA172" s="552"/>
      <c r="AB172" s="552"/>
      <c r="AC172" s="552"/>
    </row>
    <row r="173" spans="1:68" ht="14.25" hidden="1" customHeight="1" x14ac:dyDescent="0.25">
      <c r="A173" s="553" t="s">
        <v>94</v>
      </c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4"/>
      <c r="P173" s="554"/>
      <c r="Q173" s="554"/>
      <c r="R173" s="554"/>
      <c r="S173" s="554"/>
      <c r="T173" s="554"/>
      <c r="U173" s="554"/>
      <c r="V173" s="554"/>
      <c r="W173" s="554"/>
      <c r="X173" s="554"/>
      <c r="Y173" s="554"/>
      <c r="Z173" s="554"/>
      <c r="AA173" s="545"/>
      <c r="AB173" s="545"/>
      <c r="AC173" s="54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0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1"/>
      <c r="R175" s="561"/>
      <c r="S175" s="561"/>
      <c r="T175" s="562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2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1"/>
      <c r="R176" s="561"/>
      <c r="S176" s="561"/>
      <c r="T176" s="562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9"/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hidden="1" x14ac:dyDescent="0.2">
      <c r="A178" s="554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hidden="1" customHeight="1" x14ac:dyDescent="0.25">
      <c r="A179" s="553" t="s">
        <v>293</v>
      </c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4"/>
      <c r="P179" s="554"/>
      <c r="Q179" s="554"/>
      <c r="R179" s="554"/>
      <c r="S179" s="554"/>
      <c r="T179" s="554"/>
      <c r="U179" s="554"/>
      <c r="V179" s="554"/>
      <c r="W179" s="554"/>
      <c r="X179" s="554"/>
      <c r="Y179" s="554"/>
      <c r="Z179" s="554"/>
      <c r="AA179" s="545"/>
      <c r="AB179" s="545"/>
      <c r="AC179" s="54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1"/>
      <c r="R180" s="561"/>
      <c r="S180" s="561"/>
      <c r="T180" s="562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9"/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70"/>
      <c r="P181" s="557" t="s">
        <v>70</v>
      </c>
      <c r="Q181" s="558"/>
      <c r="R181" s="558"/>
      <c r="S181" s="558"/>
      <c r="T181" s="558"/>
      <c r="U181" s="558"/>
      <c r="V181" s="559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hidden="1" x14ac:dyDescent="0.2">
      <c r="A182" s="554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70"/>
      <c r="P182" s="557" t="s">
        <v>70</v>
      </c>
      <c r="Q182" s="558"/>
      <c r="R182" s="558"/>
      <c r="S182" s="558"/>
      <c r="T182" s="558"/>
      <c r="U182" s="558"/>
      <c r="V182" s="559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hidden="1" customHeight="1" x14ac:dyDescent="0.25">
      <c r="A183" s="600" t="s">
        <v>296</v>
      </c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4"/>
      <c r="P183" s="554"/>
      <c r="Q183" s="554"/>
      <c r="R183" s="554"/>
      <c r="S183" s="554"/>
      <c r="T183" s="554"/>
      <c r="U183" s="554"/>
      <c r="V183" s="554"/>
      <c r="W183" s="554"/>
      <c r="X183" s="554"/>
      <c r="Y183" s="554"/>
      <c r="Z183" s="554"/>
      <c r="AA183" s="544"/>
      <c r="AB183" s="544"/>
      <c r="AC183" s="544"/>
    </row>
    <row r="184" spans="1:68" ht="14.25" hidden="1" customHeight="1" x14ac:dyDescent="0.25">
      <c r="A184" s="553" t="s">
        <v>102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45"/>
      <c r="AB184" s="545"/>
      <c r="AC184" s="54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6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1"/>
      <c r="R185" s="561"/>
      <c r="S185" s="561"/>
      <c r="T185" s="562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1"/>
      <c r="R186" s="561"/>
      <c r="S186" s="561"/>
      <c r="T186" s="562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9"/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70"/>
      <c r="P187" s="557" t="s">
        <v>70</v>
      </c>
      <c r="Q187" s="558"/>
      <c r="R187" s="558"/>
      <c r="S187" s="558"/>
      <c r="T187" s="558"/>
      <c r="U187" s="558"/>
      <c r="V187" s="559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hidden="1" x14ac:dyDescent="0.2">
      <c r="A188" s="554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hidden="1" customHeight="1" x14ac:dyDescent="0.25">
      <c r="A189" s="553" t="s">
        <v>134</v>
      </c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4"/>
      <c r="P189" s="554"/>
      <c r="Q189" s="554"/>
      <c r="R189" s="554"/>
      <c r="S189" s="554"/>
      <c r="T189" s="554"/>
      <c r="U189" s="554"/>
      <c r="V189" s="554"/>
      <c r="W189" s="554"/>
      <c r="X189" s="554"/>
      <c r="Y189" s="554"/>
      <c r="Z189" s="554"/>
      <c r="AA189" s="545"/>
      <c r="AB189" s="545"/>
      <c r="AC189" s="54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1"/>
      <c r="R190" s="561"/>
      <c r="S190" s="561"/>
      <c r="T190" s="562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1"/>
      <c r="R191" s="561"/>
      <c r="S191" s="561"/>
      <c r="T191" s="562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9"/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70"/>
      <c r="P192" s="557" t="s">
        <v>70</v>
      </c>
      <c r="Q192" s="558"/>
      <c r="R192" s="558"/>
      <c r="S192" s="558"/>
      <c r="T192" s="558"/>
      <c r="U192" s="558"/>
      <c r="V192" s="559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hidden="1" x14ac:dyDescent="0.2">
      <c r="A193" s="554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70"/>
      <c r="P193" s="557" t="s">
        <v>70</v>
      </c>
      <c r="Q193" s="558"/>
      <c r="R193" s="558"/>
      <c r="S193" s="558"/>
      <c r="T193" s="558"/>
      <c r="U193" s="558"/>
      <c r="V193" s="559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hidden="1" customHeight="1" x14ac:dyDescent="0.25">
      <c r="A194" s="553" t="s">
        <v>63</v>
      </c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4"/>
      <c r="P194" s="554"/>
      <c r="Q194" s="554"/>
      <c r="R194" s="554"/>
      <c r="S194" s="554"/>
      <c r="T194" s="554"/>
      <c r="U194" s="554"/>
      <c r="V194" s="554"/>
      <c r="W194" s="554"/>
      <c r="X194" s="554"/>
      <c r="Y194" s="554"/>
      <c r="Z194" s="554"/>
      <c r="AA194" s="545"/>
      <c r="AB194" s="545"/>
      <c r="AC194" s="545"/>
    </row>
    <row r="195" spans="1:68" ht="27" hidden="1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0</v>
      </c>
      <c r="Y195" s="55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0</v>
      </c>
      <c r="Y196" s="55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1"/>
      <c r="R201" s="561"/>
      <c r="S201" s="561"/>
      <c r="T201" s="562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1"/>
      <c r="R202" s="561"/>
      <c r="S202" s="561"/>
      <c r="T202" s="562"/>
      <c r="U202" s="34"/>
      <c r="V202" s="34"/>
      <c r="W202" s="35" t="s">
        <v>68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9"/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70"/>
      <c r="P203" s="557" t="s">
        <v>70</v>
      </c>
      <c r="Q203" s="558"/>
      <c r="R203" s="558"/>
      <c r="S203" s="558"/>
      <c r="T203" s="558"/>
      <c r="U203" s="558"/>
      <c r="V203" s="559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0</v>
      </c>
      <c r="Y203" s="551">
        <f>IFERROR(Y195/H195,"0")+IFERROR(Y196/H196,"0")+IFERROR(Y197/H197,"0")+IFERROR(Y198/H198,"0")+IFERROR(Y199/H199,"0")+IFERROR(Y200/H200,"0")+IFERROR(Y201/H201,"0")+IFERROR(Y202/H202,"0")</f>
        <v>0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52"/>
      <c r="AB203" s="552"/>
      <c r="AC203" s="552"/>
    </row>
    <row r="204" spans="1:68" hidden="1" x14ac:dyDescent="0.2">
      <c r="A204" s="554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70"/>
      <c r="P204" s="557" t="s">
        <v>70</v>
      </c>
      <c r="Q204" s="558"/>
      <c r="R204" s="558"/>
      <c r="S204" s="558"/>
      <c r="T204" s="558"/>
      <c r="U204" s="558"/>
      <c r="V204" s="559"/>
      <c r="W204" s="37" t="s">
        <v>68</v>
      </c>
      <c r="X204" s="551">
        <f>IFERROR(SUM(X195:X202),"0")</f>
        <v>0</v>
      </c>
      <c r="Y204" s="551">
        <f>IFERROR(SUM(Y195:Y202),"0")</f>
        <v>0</v>
      </c>
      <c r="Z204" s="37"/>
      <c r="AA204" s="552"/>
      <c r="AB204" s="552"/>
      <c r="AC204" s="552"/>
    </row>
    <row r="205" spans="1:68" ht="14.25" hidden="1" customHeight="1" x14ac:dyDescent="0.25">
      <c r="A205" s="553" t="s">
        <v>72</v>
      </c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4"/>
      <c r="P205" s="554"/>
      <c r="Q205" s="554"/>
      <c r="R205" s="554"/>
      <c r="S205" s="554"/>
      <c r="T205" s="554"/>
      <c r="U205" s="554"/>
      <c r="V205" s="554"/>
      <c r="W205" s="554"/>
      <c r="X205" s="554"/>
      <c r="Y205" s="554"/>
      <c r="Z205" s="554"/>
      <c r="AA205" s="545"/>
      <c r="AB205" s="545"/>
      <c r="AC205" s="54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0</v>
      </c>
      <c r="Y208" s="55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0</v>
      </c>
      <c r="Y209" s="55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78</v>
      </c>
      <c r="Y211" s="550">
        <f t="shared" si="26"/>
        <v>79.2</v>
      </c>
      <c r="Z211" s="36">
        <f t="shared" si="31"/>
        <v>0.21482999999999999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86.190000000000012</v>
      </c>
      <c r="BN211" s="64">
        <f t="shared" si="28"/>
        <v>87.51600000000002</v>
      </c>
      <c r="BO211" s="64">
        <f t="shared" si="29"/>
        <v>0.17857142857142858</v>
      </c>
      <c r="BP211" s="64">
        <f t="shared" si="30"/>
        <v>0.18131868131868134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9">
        <v>86</v>
      </c>
      <c r="Y212" s="550">
        <f t="shared" si="26"/>
        <v>86.399999999999991</v>
      </c>
      <c r="Z212" s="36">
        <f t="shared" si="31"/>
        <v>0.23436000000000001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95.03</v>
      </c>
      <c r="BN212" s="64">
        <f t="shared" si="28"/>
        <v>95.472000000000008</v>
      </c>
      <c r="BO212" s="64">
        <f t="shared" si="29"/>
        <v>0.19688644688644691</v>
      </c>
      <c r="BP212" s="64">
        <f t="shared" si="30"/>
        <v>0.19780219780219782</v>
      </c>
    </row>
    <row r="213" spans="1:68" ht="27" hidden="1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1"/>
      <c r="R213" s="561"/>
      <c r="S213" s="561"/>
      <c r="T213" s="562"/>
      <c r="U213" s="34"/>
      <c r="V213" s="34"/>
      <c r="W213" s="35" t="s">
        <v>68</v>
      </c>
      <c r="X213" s="549">
        <v>0</v>
      </c>
      <c r="Y213" s="55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1"/>
      <c r="R214" s="561"/>
      <c r="S214" s="561"/>
      <c r="T214" s="562"/>
      <c r="U214" s="34"/>
      <c r="V214" s="34"/>
      <c r="W214" s="35" t="s">
        <v>68</v>
      </c>
      <c r="X214" s="549">
        <v>0</v>
      </c>
      <c r="Y214" s="550">
        <f t="shared" si="26"/>
        <v>0</v>
      </c>
      <c r="Z214" s="36" t="str">
        <f t="shared" si="31"/>
        <v/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9"/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70"/>
      <c r="P215" s="557" t="s">
        <v>70</v>
      </c>
      <c r="Q215" s="558"/>
      <c r="R215" s="558"/>
      <c r="S215" s="558"/>
      <c r="T215" s="558"/>
      <c r="U215" s="558"/>
      <c r="V215" s="559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68.333333333333343</v>
      </c>
      <c r="Y215" s="551">
        <f>IFERROR(Y206/H206,"0")+IFERROR(Y207/H207,"0")+IFERROR(Y208/H208,"0")+IFERROR(Y209/H209,"0")+IFERROR(Y210/H210,"0")+IFERROR(Y211/H211,"0")+IFERROR(Y212/H212,"0")+IFERROR(Y213/H213,"0")+IFERROR(Y214/H214,"0")</f>
        <v>69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0.44918999999999998</v>
      </c>
      <c r="AA215" s="552"/>
      <c r="AB215" s="552"/>
      <c r="AC215" s="552"/>
    </row>
    <row r="216" spans="1:68" x14ac:dyDescent="0.2">
      <c r="A216" s="554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68</v>
      </c>
      <c r="X216" s="551">
        <f>IFERROR(SUM(X206:X214),"0")</f>
        <v>164</v>
      </c>
      <c r="Y216" s="551">
        <f>IFERROR(SUM(Y206:Y214),"0")</f>
        <v>165.6</v>
      </c>
      <c r="Z216" s="37"/>
      <c r="AA216" s="552"/>
      <c r="AB216" s="552"/>
      <c r="AC216" s="552"/>
    </row>
    <row r="217" spans="1:68" ht="14.25" hidden="1" customHeight="1" x14ac:dyDescent="0.25">
      <c r="A217" s="553" t="s">
        <v>169</v>
      </c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4"/>
      <c r="P217" s="554"/>
      <c r="Q217" s="554"/>
      <c r="R217" s="554"/>
      <c r="S217" s="554"/>
      <c r="T217" s="554"/>
      <c r="U217" s="554"/>
      <c r="V217" s="554"/>
      <c r="W217" s="554"/>
      <c r="X217" s="554"/>
      <c r="Y217" s="554"/>
      <c r="Z217" s="554"/>
      <c r="AA217" s="545"/>
      <c r="AB217" s="545"/>
      <c r="AC217" s="545"/>
    </row>
    <row r="218" spans="1:68" ht="27" hidden="1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1"/>
      <c r="R218" s="561"/>
      <c r="S218" s="561"/>
      <c r="T218" s="562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1"/>
      <c r="R219" s="561"/>
      <c r="S219" s="561"/>
      <c r="T219" s="562"/>
      <c r="U219" s="34"/>
      <c r="V219" s="34"/>
      <c r="W219" s="35" t="s">
        <v>68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9"/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70"/>
      <c r="P220" s="557" t="s">
        <v>70</v>
      </c>
      <c r="Q220" s="558"/>
      <c r="R220" s="558"/>
      <c r="S220" s="558"/>
      <c r="T220" s="558"/>
      <c r="U220" s="558"/>
      <c r="V220" s="559"/>
      <c r="W220" s="37" t="s">
        <v>71</v>
      </c>
      <c r="X220" s="551">
        <f>IFERROR(X218/H218,"0")+IFERROR(X219/H219,"0")</f>
        <v>0</v>
      </c>
      <c r="Y220" s="551">
        <f>IFERROR(Y218/H218,"0")+IFERROR(Y219/H219,"0")</f>
        <v>0</v>
      </c>
      <c r="Z220" s="551">
        <f>IFERROR(IF(Z218="",0,Z218),"0")+IFERROR(IF(Z219="",0,Z219),"0")</f>
        <v>0</v>
      </c>
      <c r="AA220" s="552"/>
      <c r="AB220" s="552"/>
      <c r="AC220" s="552"/>
    </row>
    <row r="221" spans="1:68" hidden="1" x14ac:dyDescent="0.2">
      <c r="A221" s="554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70"/>
      <c r="P221" s="557" t="s">
        <v>70</v>
      </c>
      <c r="Q221" s="558"/>
      <c r="R221" s="558"/>
      <c r="S221" s="558"/>
      <c r="T221" s="558"/>
      <c r="U221" s="558"/>
      <c r="V221" s="559"/>
      <c r="W221" s="37" t="s">
        <v>68</v>
      </c>
      <c r="X221" s="551">
        <f>IFERROR(SUM(X218:X219),"0")</f>
        <v>0</v>
      </c>
      <c r="Y221" s="551">
        <f>IFERROR(SUM(Y218:Y219),"0")</f>
        <v>0</v>
      </c>
      <c r="Z221" s="37"/>
      <c r="AA221" s="552"/>
      <c r="AB221" s="552"/>
      <c r="AC221" s="552"/>
    </row>
    <row r="222" spans="1:68" ht="16.5" hidden="1" customHeight="1" x14ac:dyDescent="0.25">
      <c r="A222" s="600" t="s">
        <v>356</v>
      </c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4"/>
      <c r="P222" s="554"/>
      <c r="Q222" s="554"/>
      <c r="R222" s="554"/>
      <c r="S222" s="554"/>
      <c r="T222" s="554"/>
      <c r="U222" s="554"/>
      <c r="V222" s="554"/>
      <c r="W222" s="554"/>
      <c r="X222" s="554"/>
      <c r="Y222" s="554"/>
      <c r="Z222" s="554"/>
      <c r="AA222" s="544"/>
      <c r="AB222" s="544"/>
      <c r="AC222" s="544"/>
    </row>
    <row r="223" spans="1:68" ht="14.25" hidden="1" customHeight="1" x14ac:dyDescent="0.25">
      <c r="A223" s="553" t="s">
        <v>102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45"/>
      <c r="AB223" s="545"/>
      <c r="AC223" s="545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1"/>
      <c r="R230" s="561"/>
      <c r="S230" s="561"/>
      <c r="T230" s="562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9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70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70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53" t="s">
        <v>134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59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9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70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70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3" t="s">
        <v>379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27" t="s">
        <v>382</v>
      </c>
      <c r="Q238" s="561"/>
      <c r="R238" s="561"/>
      <c r="S238" s="561"/>
      <c r="T238" s="562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9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70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70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53" t="s">
        <v>384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1" t="s">
        <v>390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8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9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70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600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9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70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600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61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17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9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70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600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28</v>
      </c>
      <c r="Y268" s="550">
        <f>IFERROR(IF(X268="",0,CEILING((X268/$H268),1)*$H268),"")</f>
        <v>28.799999999999997</v>
      </c>
      <c r="Z268" s="36">
        <f>IFERROR(IF(Y268=0,"",ROUNDUP(Y268/H268,0)*0.00651),"")</f>
        <v>7.8119999999999995E-2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30.94</v>
      </c>
      <c r="BN268" s="64">
        <f>IFERROR(Y268*I268/H268,"0")</f>
        <v>31.824000000000002</v>
      </c>
      <c r="BO268" s="64">
        <f>IFERROR(1/J268*(X268/H268),"0")</f>
        <v>6.4102564102564111E-2</v>
      </c>
      <c r="BP268" s="64">
        <f>IFERROR(1/J268*(Y268/H268),"0")</f>
        <v>6.5934065934065936E-2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29</v>
      </c>
      <c r="Y269" s="550">
        <f>IFERROR(IF(X269="",0,CEILING((X269/$H269),1)*$H269),"")</f>
        <v>31.2</v>
      </c>
      <c r="Z269" s="36">
        <f>IFERROR(IF(Y269=0,"",ROUNDUP(Y269/H269,0)*0.00651),"")</f>
        <v>8.4629999999999997E-2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31.175000000000004</v>
      </c>
      <c r="BN269" s="64">
        <f>IFERROR(Y269*I269/H269,"0")</f>
        <v>33.54</v>
      </c>
      <c r="BO269" s="64">
        <f>IFERROR(1/J269*(X269/H269),"0")</f>
        <v>6.6391941391941406E-2</v>
      </c>
      <c r="BP269" s="64">
        <f>IFERROR(1/J269*(Y269/H269),"0")</f>
        <v>7.1428571428571438E-2</v>
      </c>
    </row>
    <row r="270" spans="1:68" x14ac:dyDescent="0.2">
      <c r="A270" s="569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23.75</v>
      </c>
      <c r="Y270" s="551">
        <f>IFERROR(Y267/H267,"0")+IFERROR(Y268/H268,"0")+IFERROR(Y269/H269,"0")</f>
        <v>25</v>
      </c>
      <c r="Z270" s="551">
        <f>IFERROR(IF(Z267="",0,Z267),"0")+IFERROR(IF(Z268="",0,Z268),"0")+IFERROR(IF(Z269="",0,Z269),"0")</f>
        <v>0.16275000000000001</v>
      </c>
      <c r="AA270" s="552"/>
      <c r="AB270" s="552"/>
      <c r="AC270" s="552"/>
    </row>
    <row r="271" spans="1:68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70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57</v>
      </c>
      <c r="Y271" s="551">
        <f>IFERROR(SUM(Y267:Y269),"0")</f>
        <v>60</v>
      </c>
      <c r="Z271" s="37"/>
      <c r="AA271" s="552"/>
      <c r="AB271" s="552"/>
      <c r="AC271" s="552"/>
    </row>
    <row r="272" spans="1:68" ht="16.5" hidden="1" customHeight="1" x14ac:dyDescent="0.25">
      <c r="A272" s="600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9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70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9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70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600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9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70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600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9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70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6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hidden="1" x14ac:dyDescent="0.2">
      <c r="A303" s="569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70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9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70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169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80</v>
      </c>
      <c r="Y315" s="550">
        <f>IFERROR(IF(X315="",0,CEILING((X315/$H315),1)*$H315),"")</f>
        <v>85.8</v>
      </c>
      <c r="Z315" s="36">
        <f>IFERROR(IF(Y315=0,"",ROUNDUP(Y315/H315,0)*0.01898),"")</f>
        <v>0.20877999999999999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85.32307692307694</v>
      </c>
      <c r="BN315" s="64">
        <f>IFERROR(Y315*I315/H315,"0")</f>
        <v>91.509000000000015</v>
      </c>
      <c r="BO315" s="64">
        <f>IFERROR(1/J315*(X315/H315),"0")</f>
        <v>0.16025641025641027</v>
      </c>
      <c r="BP315" s="64">
        <f>IFERROR(1/J315*(Y315/H315),"0")</f>
        <v>0.171875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9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10.256410256410257</v>
      </c>
      <c r="Y317" s="551">
        <f>IFERROR(Y314/H314,"0")+IFERROR(Y315/H315,"0")+IFERROR(Y316/H316,"0")</f>
        <v>11</v>
      </c>
      <c r="Z317" s="551">
        <f>IFERROR(IF(Z314="",0,Z314),"0")+IFERROR(IF(Z315="",0,Z315),"0")+IFERROR(IF(Z316="",0,Z316),"0")</f>
        <v>0.20877999999999999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70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80</v>
      </c>
      <c r="Y318" s="551">
        <f>IFERROR(SUM(Y314:Y316),"0")</f>
        <v>85.8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34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9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70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9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70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600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9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70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597" t="s">
        <v>536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600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132</v>
      </c>
      <c r="Y342" s="550">
        <f t="shared" ref="Y342:Y348" si="42">IFERROR(IF(X342="",0,CEILING((X342/$H342),1)*$H342),"")</f>
        <v>135</v>
      </c>
      <c r="Z342" s="36">
        <f>IFERROR(IF(Y342=0,"",ROUNDUP(Y342/H342,0)*0.02175),"")</f>
        <v>0.19574999999999998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136.22400000000002</v>
      </c>
      <c r="BN342" s="64">
        <f t="shared" ref="BN342:BN348" si="44">IFERROR(Y342*I342/H342,"0")</f>
        <v>139.32000000000002</v>
      </c>
      <c r="BO342" s="64">
        <f t="shared" ref="BO342:BO348" si="45">IFERROR(1/J342*(X342/H342),"0")</f>
        <v>0.18333333333333335</v>
      </c>
      <c r="BP342" s="64">
        <f t="shared" ref="BP342:BP348" si="46">IFERROR(1/J342*(Y342/H342),"0")</f>
        <v>0.1875</v>
      </c>
    </row>
    <row r="343" spans="1:68" ht="27" hidden="1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0</v>
      </c>
      <c r="Y343" s="550">
        <f t="shared" si="42"/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0</v>
      </c>
      <c r="BN343" s="64">
        <f t="shared" si="44"/>
        <v>0</v>
      </c>
      <c r="BO343" s="64">
        <f t="shared" si="45"/>
        <v>0</v>
      </c>
      <c r="BP343" s="64">
        <f t="shared" si="46"/>
        <v>0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120</v>
      </c>
      <c r="Y344" s="550">
        <f t="shared" si="42"/>
        <v>120</v>
      </c>
      <c r="Z344" s="36">
        <f>IFERROR(IF(Y344=0,"",ROUNDUP(Y344/H344,0)*0.02175),"")</f>
        <v>0.17399999999999999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123.84</v>
      </c>
      <c r="BN344" s="64">
        <f t="shared" si="44"/>
        <v>123.84</v>
      </c>
      <c r="BO344" s="64">
        <f t="shared" si="45"/>
        <v>0.16666666666666666</v>
      </c>
      <c r="BP344" s="64">
        <f t="shared" si="46"/>
        <v>0.16666666666666666</v>
      </c>
    </row>
    <row r="345" spans="1:68" ht="37.5" hidden="1" customHeight="1" x14ac:dyDescent="0.25">
      <c r="A345" s="54" t="s">
        <v>547</v>
      </c>
      <c r="B345" s="54" t="s">
        <v>548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0</v>
      </c>
      <c r="Y345" s="550">
        <f t="shared" si="42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0</v>
      </c>
      <c r="BN345" s="64">
        <f t="shared" si="44"/>
        <v>0</v>
      </c>
      <c r="BO345" s="64">
        <f t="shared" si="45"/>
        <v>0</v>
      </c>
      <c r="BP345" s="64">
        <f t="shared" si="46"/>
        <v>0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5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69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16.8</v>
      </c>
      <c r="Y349" s="551">
        <f>IFERROR(Y342/H342,"0")+IFERROR(Y343/H343,"0")+IFERROR(Y344/H344,"0")+IFERROR(Y345/H345,"0")+IFERROR(Y346/H346,"0")+IFERROR(Y347/H347,"0")+IFERROR(Y348/H348,"0")</f>
        <v>17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0.36974999999999997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70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252</v>
      </c>
      <c r="Y350" s="551">
        <f>IFERROR(SUM(Y342:Y348),"0")</f>
        <v>255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104</v>
      </c>
      <c r="Y352" s="550">
        <f>IFERROR(IF(X352="",0,CEILING((X352/$H352),1)*$H352),"")</f>
        <v>105</v>
      </c>
      <c r="Z352" s="36">
        <f>IFERROR(IF(Y352=0,"",ROUNDUP(Y352/H352,0)*0.02175),"")</f>
        <v>0.15225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107.328</v>
      </c>
      <c r="BN352" s="64">
        <f>IFERROR(Y352*I352/H352,"0")</f>
        <v>108.36</v>
      </c>
      <c r="BO352" s="64">
        <f>IFERROR(1/J352*(X352/H352),"0")</f>
        <v>0.14444444444444443</v>
      </c>
      <c r="BP352" s="64">
        <f>IFERROR(1/J352*(Y352/H352),"0")</f>
        <v>0.14583333333333331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6.9333333333333336</v>
      </c>
      <c r="Y354" s="551">
        <f>IFERROR(Y352/H352,"0")+IFERROR(Y353/H353,"0")</f>
        <v>7</v>
      </c>
      <c r="Z354" s="551">
        <f>IFERROR(IF(Z352="",0,Z352),"0")+IFERROR(IF(Z353="",0,Z353),"0")</f>
        <v>0.15225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70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104</v>
      </c>
      <c r="Y355" s="551">
        <f>IFERROR(SUM(Y352:Y353),"0")</f>
        <v>105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9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70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169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hidden="1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7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9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hidden="1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70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hidden="1" customHeight="1" x14ac:dyDescent="0.25">
      <c r="A365" s="600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9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70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9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70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hidden="1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9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hidden="1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70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169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9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70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97" t="s">
        <v>592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600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hidden="1" x14ac:dyDescent="0.2">
      <c r="A398" s="569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70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9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70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600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9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70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0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9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70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600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9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70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600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9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70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97" t="s">
        <v>648</v>
      </c>
      <c r="B427" s="598"/>
      <c r="C427" s="598"/>
      <c r="D427" s="598"/>
      <c r="E427" s="598"/>
      <c r="F427" s="598"/>
      <c r="G427" s="598"/>
      <c r="H427" s="598"/>
      <c r="I427" s="598"/>
      <c r="J427" s="598"/>
      <c r="K427" s="598"/>
      <c r="L427" s="598"/>
      <c r="M427" s="598"/>
      <c r="N427" s="598"/>
      <c r="O427" s="598"/>
      <c r="P427" s="598"/>
      <c r="Q427" s="598"/>
      <c r="R427" s="598"/>
      <c r="S427" s="598"/>
      <c r="T427" s="598"/>
      <c r="U427" s="598"/>
      <c r="V427" s="598"/>
      <c r="W427" s="598"/>
      <c r="X427" s="598"/>
      <c r="Y427" s="598"/>
      <c r="Z427" s="598"/>
      <c r="AA427" s="48"/>
      <c r="AB427" s="48"/>
      <c r="AC427" s="48"/>
    </row>
    <row r="428" spans="1:68" ht="16.5" hidden="1" customHeight="1" x14ac:dyDescent="0.25">
      <c r="A428" s="600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64">
        <v>4607091383522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0" t="s">
        <v>657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hidden="1" customHeight="1" x14ac:dyDescent="0.25">
      <c r="A433" s="54" t="s">
        <v>659</v>
      </c>
      <c r="B433" s="54" t="s">
        <v>660</v>
      </c>
      <c r="C433" s="31">
        <v>4301011376</v>
      </c>
      <c r="D433" s="564">
        <v>4680115885226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7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0</v>
      </c>
      <c r="Y433" s="550">
        <f t="shared" si="53"/>
        <v>0</v>
      </c>
      <c r="Z433" s="36" t="str">
        <f t="shared" si="54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393</v>
      </c>
      <c r="Y435" s="550">
        <f t="shared" si="53"/>
        <v>396</v>
      </c>
      <c r="Z435" s="36">
        <f t="shared" si="54"/>
        <v>0.89700000000000002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419.7954545454545</v>
      </c>
      <c r="BN435" s="64">
        <f t="shared" si="56"/>
        <v>423</v>
      </c>
      <c r="BO435" s="64">
        <f t="shared" si="57"/>
        <v>0.71569055944055937</v>
      </c>
      <c r="BP435" s="64">
        <f t="shared" si="58"/>
        <v>0.72115384615384615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15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69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70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74.431818181818173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75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0.89700000000000002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70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393</v>
      </c>
      <c r="Y444" s="551">
        <f>IFERROR(SUM(Y430:Y442),"0")</f>
        <v>396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125</v>
      </c>
      <c r="Y446" s="550">
        <f>IFERROR(IF(X446="",0,CEILING((X446/$H446),1)*$H446),"")</f>
        <v>126.72</v>
      </c>
      <c r="Z446" s="36">
        <f>IFERROR(IF(Y446=0,"",ROUNDUP(Y446/H446,0)*0.01196),"")</f>
        <v>0.28704000000000002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133.52272727272728</v>
      </c>
      <c r="BN446" s="64">
        <f>IFERROR(Y446*I446/H446,"0")</f>
        <v>135.35999999999999</v>
      </c>
      <c r="BO446" s="64">
        <f>IFERROR(1/J446*(X446/H446),"0")</f>
        <v>0.22763694638694637</v>
      </c>
      <c r="BP446" s="64">
        <f>IFERROR(1/J446*(Y446/H446),"0")</f>
        <v>0.23076923076923078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9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70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23.674242424242422</v>
      </c>
      <c r="Y449" s="551">
        <f>IFERROR(Y446/H446,"0")+IFERROR(Y447/H447,"0")+IFERROR(Y448/H448,"0")</f>
        <v>24</v>
      </c>
      <c r="Z449" s="551">
        <f>IFERROR(IF(Z446="",0,Z446),"0")+IFERROR(IF(Z447="",0,Z447),"0")+IFERROR(IF(Z448="",0,Z448),"0")</f>
        <v>0.28704000000000002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70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125</v>
      </c>
      <c r="Y450" s="551">
        <f>IFERROR(SUM(Y446:Y448),"0")</f>
        <v>126.72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64</v>
      </c>
      <c r="Y452" s="550">
        <f t="shared" ref="Y452:Y457" si="59">IFERROR(IF(X452="",0,CEILING((X452/$H452),1)*$H452),"")</f>
        <v>68.64</v>
      </c>
      <c r="Z452" s="36">
        <f>IFERROR(IF(Y452=0,"",ROUNDUP(Y452/H452,0)*0.01196),"")</f>
        <v>0.15548000000000001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68.36363636363636</v>
      </c>
      <c r="BN452" s="64">
        <f t="shared" ref="BN452:BN457" si="61">IFERROR(Y452*I452/H452,"0")</f>
        <v>73.319999999999993</v>
      </c>
      <c r="BO452" s="64">
        <f t="shared" ref="BO452:BO457" si="62">IFERROR(1/J452*(X452/H452),"0")</f>
        <v>0.11655011655011656</v>
      </c>
      <c r="BP452" s="64">
        <f t="shared" ref="BP452:BP457" si="63">IFERROR(1/J452*(Y452/H452),"0")</f>
        <v>0.125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62</v>
      </c>
      <c r="Y453" s="550">
        <f t="shared" si="59"/>
        <v>63.36</v>
      </c>
      <c r="Z453" s="36">
        <f>IFERROR(IF(Y453=0,"",ROUNDUP(Y453/H453,0)*0.01196),"")</f>
        <v>0.14352000000000001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66.22727272727272</v>
      </c>
      <c r="BN453" s="64">
        <f t="shared" si="61"/>
        <v>67.679999999999993</v>
      </c>
      <c r="BO453" s="64">
        <f t="shared" si="62"/>
        <v>0.11290792540792541</v>
      </c>
      <c r="BP453" s="64">
        <f t="shared" si="63"/>
        <v>0.11538461538461539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98</v>
      </c>
      <c r="Y454" s="550">
        <f t="shared" si="59"/>
        <v>100.32000000000001</v>
      </c>
      <c r="Z454" s="36">
        <f>IFERROR(IF(Y454=0,"",ROUNDUP(Y454/H454,0)*0.01196),"")</f>
        <v>0.22724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104.68181818181816</v>
      </c>
      <c r="BN454" s="64">
        <f t="shared" si="61"/>
        <v>107.16</v>
      </c>
      <c r="BO454" s="64">
        <f t="shared" si="62"/>
        <v>0.17846736596736595</v>
      </c>
      <c r="BP454" s="64">
        <f t="shared" si="63"/>
        <v>0.18269230769230771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69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70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42.424242424242422</v>
      </c>
      <c r="Y458" s="551">
        <f>IFERROR(Y452/H452,"0")+IFERROR(Y453/H453,"0")+IFERROR(Y454/H454,"0")+IFERROR(Y455/H455,"0")+IFERROR(Y456/H456,"0")+IFERROR(Y457/H457,"0")</f>
        <v>44</v>
      </c>
      <c r="Z458" s="551">
        <f>IFERROR(IF(Z452="",0,Z452),"0")+IFERROR(IF(Z453="",0,Z453),"0")+IFERROR(IF(Z454="",0,Z454),"0")+IFERROR(IF(Z455="",0,Z455),"0")+IFERROR(IF(Z456="",0,Z456),"0")+IFERROR(IF(Z457="",0,Z457),"0")</f>
        <v>0.52624000000000004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70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224</v>
      </c>
      <c r="Y459" s="551">
        <f>IFERROR(SUM(Y452:Y457),"0")</f>
        <v>232.32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9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70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70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97" t="s">
        <v>715</v>
      </c>
      <c r="B466" s="598"/>
      <c r="C466" s="598"/>
      <c r="D466" s="598"/>
      <c r="E466" s="598"/>
      <c r="F466" s="598"/>
      <c r="G466" s="598"/>
      <c r="H466" s="598"/>
      <c r="I466" s="598"/>
      <c r="J466" s="598"/>
      <c r="K466" s="598"/>
      <c r="L466" s="598"/>
      <c r="M466" s="598"/>
      <c r="N466" s="598"/>
      <c r="O466" s="598"/>
      <c r="P466" s="598"/>
      <c r="Q466" s="598"/>
      <c r="R466" s="598"/>
      <c r="S466" s="598"/>
      <c r="T466" s="598"/>
      <c r="U466" s="598"/>
      <c r="V466" s="598"/>
      <c r="W466" s="598"/>
      <c r="X466" s="598"/>
      <c r="Y466" s="598"/>
      <c r="Z466" s="598"/>
      <c r="AA466" s="48"/>
      <c r="AB466" s="48"/>
      <c r="AC466" s="48"/>
    </row>
    <row r="467" spans="1:68" ht="16.5" hidden="1" customHeight="1" x14ac:dyDescent="0.25">
      <c r="A467" s="600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7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4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9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70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70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8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9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70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70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7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9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70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70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9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70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70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169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9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70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70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600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5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9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70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70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827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06"/>
      <c r="P501" s="590" t="s">
        <v>759</v>
      </c>
      <c r="Q501" s="591"/>
      <c r="R501" s="591"/>
      <c r="S501" s="591"/>
      <c r="T501" s="591"/>
      <c r="U501" s="591"/>
      <c r="V501" s="592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1633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1661.34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06"/>
      <c r="P502" s="590" t="s">
        <v>760</v>
      </c>
      <c r="Q502" s="591"/>
      <c r="R502" s="591"/>
      <c r="S502" s="591"/>
      <c r="T502" s="591"/>
      <c r="U502" s="591"/>
      <c r="V502" s="592"/>
      <c r="W502" s="37" t="s">
        <v>68</v>
      </c>
      <c r="X502" s="551">
        <f>IFERROR(SUM(BM22:BM498),"0")</f>
        <v>1737.526911939912</v>
      </c>
      <c r="Y502" s="551">
        <f>IFERROR(SUM(BN22:BN498),"0")</f>
        <v>1767.7440000000001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06"/>
      <c r="P503" s="590" t="s">
        <v>761</v>
      </c>
      <c r="Q503" s="591"/>
      <c r="R503" s="591"/>
      <c r="S503" s="591"/>
      <c r="T503" s="591"/>
      <c r="U503" s="591"/>
      <c r="V503" s="592"/>
      <c r="W503" s="37" t="s">
        <v>762</v>
      </c>
      <c r="X503" s="38">
        <f>ROUNDUP(SUM(BO22:BO498),0)</f>
        <v>3</v>
      </c>
      <c r="Y503" s="38">
        <f>ROUNDUP(SUM(BP22:BP498),0)</f>
        <v>4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06"/>
      <c r="P504" s="590" t="s">
        <v>763</v>
      </c>
      <c r="Q504" s="591"/>
      <c r="R504" s="591"/>
      <c r="S504" s="591"/>
      <c r="T504" s="591"/>
      <c r="U504" s="591"/>
      <c r="V504" s="592"/>
      <c r="W504" s="37" t="s">
        <v>68</v>
      </c>
      <c r="X504" s="551">
        <f>GrossWeightTotal+PalletQtyTotal*25</f>
        <v>1812.526911939912</v>
      </c>
      <c r="Y504" s="551">
        <f>GrossWeightTotalR+PalletQtyTotalR*25</f>
        <v>1867.7440000000001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06"/>
      <c r="P505" s="590" t="s">
        <v>764</v>
      </c>
      <c r="Q505" s="591"/>
      <c r="R505" s="591"/>
      <c r="S505" s="591"/>
      <c r="T505" s="591"/>
      <c r="U505" s="591"/>
      <c r="V505" s="592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295.49226884226886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301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06"/>
      <c r="P506" s="590" t="s">
        <v>765</v>
      </c>
      <c r="Q506" s="591"/>
      <c r="R506" s="591"/>
      <c r="S506" s="591"/>
      <c r="T506" s="591"/>
      <c r="U506" s="591"/>
      <c r="V506" s="592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3.6034200000000003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3" t="s">
        <v>100</v>
      </c>
      <c r="D508" s="670"/>
      <c r="E508" s="670"/>
      <c r="F508" s="670"/>
      <c r="G508" s="670"/>
      <c r="H508" s="671"/>
      <c r="I508" s="573" t="s">
        <v>255</v>
      </c>
      <c r="J508" s="670"/>
      <c r="K508" s="670"/>
      <c r="L508" s="670"/>
      <c r="M508" s="670"/>
      <c r="N508" s="670"/>
      <c r="O508" s="670"/>
      <c r="P508" s="670"/>
      <c r="Q508" s="670"/>
      <c r="R508" s="670"/>
      <c r="S508" s="671"/>
      <c r="T508" s="573" t="s">
        <v>536</v>
      </c>
      <c r="U508" s="671"/>
      <c r="V508" s="573" t="s">
        <v>592</v>
      </c>
      <c r="W508" s="670"/>
      <c r="X508" s="670"/>
      <c r="Y508" s="671"/>
      <c r="Z508" s="546" t="s">
        <v>648</v>
      </c>
      <c r="AA508" s="573" t="s">
        <v>715</v>
      </c>
      <c r="AB508" s="671"/>
      <c r="AC508" s="52"/>
      <c r="AF508" s="547"/>
    </row>
    <row r="509" spans="1:68" ht="14.25" customHeight="1" thickTop="1" x14ac:dyDescent="0.2">
      <c r="A509" s="629" t="s">
        <v>768</v>
      </c>
      <c r="B509" s="573" t="s">
        <v>62</v>
      </c>
      <c r="C509" s="573" t="s">
        <v>101</v>
      </c>
      <c r="D509" s="573" t="s">
        <v>116</v>
      </c>
      <c r="E509" s="573" t="s">
        <v>176</v>
      </c>
      <c r="F509" s="573" t="s">
        <v>198</v>
      </c>
      <c r="G509" s="573" t="s">
        <v>231</v>
      </c>
      <c r="H509" s="573" t="s">
        <v>100</v>
      </c>
      <c r="I509" s="573" t="s">
        <v>256</v>
      </c>
      <c r="J509" s="573" t="s">
        <v>296</v>
      </c>
      <c r="K509" s="573" t="s">
        <v>356</v>
      </c>
      <c r="L509" s="573" t="s">
        <v>395</v>
      </c>
      <c r="M509" s="573" t="s">
        <v>411</v>
      </c>
      <c r="N509" s="547"/>
      <c r="O509" s="573" t="s">
        <v>425</v>
      </c>
      <c r="P509" s="573" t="s">
        <v>435</v>
      </c>
      <c r="Q509" s="573" t="s">
        <v>442</v>
      </c>
      <c r="R509" s="573" t="s">
        <v>447</v>
      </c>
      <c r="S509" s="573" t="s">
        <v>526</v>
      </c>
      <c r="T509" s="573" t="s">
        <v>537</v>
      </c>
      <c r="U509" s="573" t="s">
        <v>572</v>
      </c>
      <c r="V509" s="573" t="s">
        <v>593</v>
      </c>
      <c r="W509" s="573" t="s">
        <v>625</v>
      </c>
      <c r="X509" s="573" t="s">
        <v>640</v>
      </c>
      <c r="Y509" s="573" t="s">
        <v>644</v>
      </c>
      <c r="Z509" s="573" t="s">
        <v>648</v>
      </c>
      <c r="AA509" s="573" t="s">
        <v>715</v>
      </c>
      <c r="AB509" s="573" t="s">
        <v>754</v>
      </c>
      <c r="AC509" s="52"/>
      <c r="AF509" s="547"/>
    </row>
    <row r="510" spans="1:68" ht="13.5" customHeight="1" thickBot="1" x14ac:dyDescent="0.25">
      <c r="A510" s="630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47"/>
      <c r="O510" s="574"/>
      <c r="P510" s="574"/>
      <c r="Q510" s="574"/>
      <c r="R510" s="574"/>
      <c r="S510" s="574"/>
      <c r="T510" s="574"/>
      <c r="U510" s="574"/>
      <c r="V510" s="574"/>
      <c r="W510" s="574"/>
      <c r="X510" s="574"/>
      <c r="Y510" s="574"/>
      <c r="Z510" s="574"/>
      <c r="AA510" s="574"/>
      <c r="AB510" s="574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1" s="46">
        <f>IFERROR(Y89*1,"0")+IFERROR(Y90*1,"0")+IFERROR(Y91*1,"0")+IFERROR(Y95*1,"0")+IFERROR(Y96*1,"0")+IFERROR(Y97*1,"0")+IFERROR(Y98*1,"0")+IFERROR(Y99*1,"0")</f>
        <v>89.1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145.79999999999998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165.6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60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85.8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360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755.04000000000008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33,00"/>
        <filter val="1 737,53"/>
        <filter val="1 812,53"/>
        <filter val="10,26"/>
        <filter val="10,99"/>
        <filter val="104,00"/>
        <filter val="120,00"/>
        <filter val="125,00"/>
        <filter val="132,00"/>
        <filter val="145,00"/>
        <filter val="16,80"/>
        <filter val="164,00"/>
        <filter val="17,90"/>
        <filter val="224,00"/>
        <filter val="23,67"/>
        <filter val="23,75"/>
        <filter val="252,00"/>
        <filter val="28,00"/>
        <filter val="29,00"/>
        <filter val="295,49"/>
        <filter val="3"/>
        <filter val="393,00"/>
        <filter val="42,42"/>
        <filter val="57,00"/>
        <filter val="6,93"/>
        <filter val="62,00"/>
        <filter val="64,00"/>
        <filter val="68,33"/>
        <filter val="74,43"/>
        <filter val="78,00"/>
        <filter val="80,00"/>
        <filter val="86,00"/>
        <filter val="89,00"/>
        <filter val="98,00"/>
      </filters>
    </filterColumn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Z509:Z510"/>
    <mergeCell ref="P494:V494"/>
    <mergeCell ref="A484:O485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P436:T436"/>
    <mergeCell ref="P292:T292"/>
    <mergeCell ref="P81:V81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P430:T430"/>
    <mergeCell ref="P350:V350"/>
    <mergeCell ref="A248:Z248"/>
    <mergeCell ref="P196:T196"/>
    <mergeCell ref="D226:E226"/>
    <mergeCell ref="D164:E164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78:T478"/>
    <mergeCell ref="Q509:Q510"/>
    <mergeCell ref="S509:S510"/>
    <mergeCell ref="A284:O285"/>
    <mergeCell ref="F509:F510"/>
    <mergeCell ref="H509:H510"/>
    <mergeCell ref="R509:R510"/>
    <mergeCell ref="T509:T510"/>
    <mergeCell ref="AA508:AB508"/>
    <mergeCell ref="P505:V505"/>
    <mergeCell ref="I508:S508"/>
    <mergeCell ref="A501:O506"/>
    <mergeCell ref="P495:V495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D321:E321"/>
    <mergeCell ref="P278:T278"/>
    <mergeCell ref="D198:E198"/>
    <mergeCell ref="D440:E440"/>
    <mergeCell ref="D296:E296"/>
    <mergeCell ref="D269:E269"/>
    <mergeCell ref="P275:V275"/>
    <mergeCell ref="P27:T27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P346:T346"/>
    <mergeCell ref="D227:E227"/>
    <mergeCell ref="P220:V220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D219:E219"/>
    <mergeCell ref="D104:E104"/>
    <mergeCell ref="P90:T90"/>
    <mergeCell ref="H17:H18"/>
    <mergeCell ref="P388:T388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P474:V474"/>
    <mergeCell ref="D389:E389"/>
    <mergeCell ref="P62:T62"/>
    <mergeCell ref="P146:T146"/>
    <mergeCell ref="D152:E152"/>
    <mergeCell ref="D29:E29"/>
    <mergeCell ref="A20:Z20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D267:E267"/>
    <mergeCell ref="A220:O221"/>
    <mergeCell ref="P261:T261"/>
    <mergeCell ref="P309:T309"/>
    <mergeCell ref="P126:V126"/>
    <mergeCell ref="D424:E424"/>
    <mergeCell ref="D342:E342"/>
    <mergeCell ref="D336:E336"/>
    <mergeCell ref="D407:E407"/>
    <mergeCell ref="P379:V379"/>
    <mergeCell ref="P450:V450"/>
    <mergeCell ref="D196:E196"/>
    <mergeCell ref="A126:O127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A486:Z486"/>
    <mergeCell ref="P479:V479"/>
    <mergeCell ref="P66:V66"/>
    <mergeCell ref="P449:V449"/>
    <mergeCell ref="D335:E335"/>
    <mergeCell ref="D68:E68"/>
    <mergeCell ref="P245:T245"/>
    <mergeCell ref="A359:O360"/>
    <mergeCell ref="D346:E346"/>
    <mergeCell ref="P229:T229"/>
    <mergeCell ref="D477:E477"/>
    <mergeCell ref="A153:O154"/>
    <mergeCell ref="P77:T77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P26:T26"/>
    <mergeCell ref="D463:E463"/>
    <mergeCell ref="A270:O271"/>
    <mergeCell ref="P338:V338"/>
    <mergeCell ref="P71:V71"/>
    <mergeCell ref="P444:V444"/>
    <mergeCell ref="A15:M15"/>
    <mergeCell ref="D125:E125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A494:O495"/>
    <mergeCell ref="L509:L510"/>
    <mergeCell ref="P304:V304"/>
    <mergeCell ref="D492:E492"/>
    <mergeCell ref="P181:V181"/>
    <mergeCell ref="D96:E96"/>
    <mergeCell ref="D52:E52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A349:O350"/>
    <mergeCell ref="P239:V239"/>
    <mergeCell ref="A257:Z257"/>
    <mergeCell ref="P439:T439"/>
    <mergeCell ref="P433:T433"/>
    <mergeCell ref="P262:T262"/>
    <mergeCell ref="D105:E105"/>
    <mergeCell ref="P70:T70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425:O426"/>
    <mergeCell ref="P411:T411"/>
    <mergeCell ref="P442:T442"/>
    <mergeCell ref="P489:V489"/>
    <mergeCell ref="D448:E448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D388:E388"/>
    <mergeCell ref="D90:E90"/>
    <mergeCell ref="P119:T119"/>
    <mergeCell ref="P354:V35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I509:I510"/>
    <mergeCell ref="P52:T52"/>
    <mergeCell ref="K509:K510"/>
    <mergeCell ref="X509:X510"/>
    <mergeCell ref="D210:E210"/>
    <mergeCell ref="D308:E308"/>
    <mergeCell ref="A468:Z468"/>
    <mergeCell ref="D498:E498"/>
    <mergeCell ref="P482:T482"/>
    <mergeCell ref="A475:Z475"/>
    <mergeCell ref="P490:V490"/>
    <mergeCell ref="P492:T492"/>
    <mergeCell ref="P465:V465"/>
    <mergeCell ref="D442:E442"/>
    <mergeCell ref="D493:E493"/>
    <mergeCell ref="D431:E431"/>
    <mergeCell ref="A422:Z422"/>
    <mergeCell ref="A458:O459"/>
    <mergeCell ref="P85:V85"/>
    <mergeCell ref="P383:V383"/>
    <mergeCell ref="A145:Z145"/>
    <mergeCell ref="A272:Z272"/>
    <mergeCell ref="A406:Z406"/>
    <mergeCell ref="J509:J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P399:V399"/>
    <mergeCell ref="A87:Z87"/>
    <mergeCell ref="D316:E316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P402:T402"/>
    <mergeCell ref="D274:E274"/>
    <mergeCell ref="D301:E301"/>
    <mergeCell ref="D245:E245"/>
    <mergeCell ref="A376:Z376"/>
    <mergeCell ref="D224:E224"/>
    <mergeCell ref="A398:O399"/>
    <mergeCell ref="P401:T401"/>
    <mergeCell ref="D382:E382"/>
    <mergeCell ref="P268:T268"/>
    <mergeCell ref="P230:T230"/>
    <mergeCell ref="P398:V398"/>
    <mergeCell ref="D251:E251"/>
    <mergeCell ref="A381:Z381"/>
    <mergeCell ref="P360:V360"/>
    <mergeCell ref="P36:V36"/>
    <mergeCell ref="P78:T78"/>
    <mergeCell ref="D302:E302"/>
    <mergeCell ref="A159:O160"/>
    <mergeCell ref="A386:Z386"/>
    <mergeCell ref="D378:E378"/>
    <mergeCell ref="D253:E253"/>
    <mergeCell ref="D53:E53"/>
    <mergeCell ref="P232:V232"/>
    <mergeCell ref="D47:E47"/>
    <mergeCell ref="A46:Z46"/>
    <mergeCell ref="D209:E209"/>
    <mergeCell ref="P166:T166"/>
    <mergeCell ref="A282:Z282"/>
    <mergeCell ref="P188:V188"/>
    <mergeCell ref="A187:O188"/>
    <mergeCell ref="P177:V177"/>
    <mergeCell ref="A50:Z50"/>
    <mergeCell ref="A139:Z139"/>
    <mergeCell ref="D130:E130"/>
    <mergeCell ref="D201:E201"/>
    <mergeCell ref="D43:E43"/>
    <mergeCell ref="D63:E63"/>
    <mergeCell ref="P96:T96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P33:V33"/>
    <mergeCell ref="P264:V264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P99:T99"/>
    <mergeCell ref="P170:T170"/>
    <mergeCell ref="P316:T316"/>
    <mergeCell ref="D197:E197"/>
    <mergeCell ref="D482:E482"/>
    <mergeCell ref="P330:V330"/>
    <mergeCell ref="D289:E289"/>
    <mergeCell ref="P159:V159"/>
    <mergeCell ref="P209:T209"/>
    <mergeCell ref="A149:Z149"/>
    <mergeCell ref="A385:Z385"/>
    <mergeCell ref="P234:T234"/>
    <mergeCell ref="A330:O331"/>
    <mergeCell ref="A365:Z365"/>
    <mergeCell ref="D357:E357"/>
    <mergeCell ref="P315:T315"/>
    <mergeCell ref="P302:T302"/>
    <mergeCell ref="D174:E174"/>
    <mergeCell ref="D472:E472"/>
    <mergeCell ref="P455:T455"/>
    <mergeCell ref="D208:E208"/>
    <mergeCell ref="A387:Z387"/>
    <mergeCell ref="A287:Z287"/>
    <mergeCell ref="A281:Z281"/>
    <mergeCell ref="D211:E211"/>
    <mergeCell ref="P168:T168"/>
    <mergeCell ref="A313:Z313"/>
    <mergeCell ref="D369:E369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A473:O474"/>
    <mergeCell ref="D411:E411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A379:O380"/>
    <mergeCell ref="W17:W18"/>
    <mergeCell ref="A258:Z258"/>
    <mergeCell ref="P29:T29"/>
    <mergeCell ref="P93:V93"/>
    <mergeCell ref="P97:T97"/>
    <mergeCell ref="P59:V59"/>
    <mergeCell ref="P47:T47"/>
    <mergeCell ref="P131:T1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2025-08-28T10:38:29Z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