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C399A6A-4F9C-4E11-A81B-F7443F07046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Y232" i="1" s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J511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N83" i="1"/>
  <c r="BM83" i="1"/>
  <c r="Z83" i="1"/>
  <c r="Z85" i="1" s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61" i="1" l="1"/>
  <c r="BN61" i="1"/>
  <c r="Z61" i="1"/>
  <c r="BP107" i="1"/>
  <c r="BN107" i="1"/>
  <c r="Z107" i="1"/>
  <c r="BP140" i="1"/>
  <c r="BN140" i="1"/>
  <c r="Z140" i="1"/>
  <c r="BP190" i="1"/>
  <c r="BN190" i="1"/>
  <c r="Z190" i="1"/>
  <c r="BP212" i="1"/>
  <c r="BN212" i="1"/>
  <c r="Z212" i="1"/>
  <c r="BP250" i="1"/>
  <c r="BN250" i="1"/>
  <c r="Z250" i="1"/>
  <c r="BP301" i="1"/>
  <c r="BN301" i="1"/>
  <c r="Z301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X501" i="1"/>
  <c r="Y32" i="1"/>
  <c r="Z42" i="1"/>
  <c r="BN42" i="1"/>
  <c r="D511" i="1"/>
  <c r="BP77" i="1"/>
  <c r="BN77" i="1"/>
  <c r="Z77" i="1"/>
  <c r="BP117" i="1"/>
  <c r="BN117" i="1"/>
  <c r="Z117" i="1"/>
  <c r="BP167" i="1"/>
  <c r="BN167" i="1"/>
  <c r="Z167" i="1"/>
  <c r="BP202" i="1"/>
  <c r="BN202" i="1"/>
  <c r="Z202" i="1"/>
  <c r="BP227" i="1"/>
  <c r="BN227" i="1"/>
  <c r="Z227" i="1"/>
  <c r="BP289" i="1"/>
  <c r="BN289" i="1"/>
  <c r="Z289" i="1"/>
  <c r="BP323" i="1"/>
  <c r="BN323" i="1"/>
  <c r="Z323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Y66" i="1"/>
  <c r="Y122" i="1"/>
  <c r="Y193" i="1"/>
  <c r="Y203" i="1"/>
  <c r="Y337" i="1"/>
  <c r="Y114" i="1"/>
  <c r="Y246" i="1"/>
  <c r="BP291" i="1"/>
  <c r="BN291" i="1"/>
  <c r="Z291" i="1"/>
  <c r="BP307" i="1"/>
  <c r="BN307" i="1"/>
  <c r="Z307" i="1"/>
  <c r="BP320" i="1"/>
  <c r="BN320" i="1"/>
  <c r="Z320" i="1"/>
  <c r="Y331" i="1"/>
  <c r="BP327" i="1"/>
  <c r="BN327" i="1"/>
  <c r="Z327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Z22" i="1"/>
  <c r="Z23" i="1" s="1"/>
  <c r="BN22" i="1"/>
  <c r="BP22" i="1"/>
  <c r="Z26" i="1"/>
  <c r="BN26" i="1"/>
  <c r="BP26" i="1"/>
  <c r="Y33" i="1"/>
  <c r="Z30" i="1"/>
  <c r="BN30" i="1"/>
  <c r="C511" i="1"/>
  <c r="Z53" i="1"/>
  <c r="BN53" i="1"/>
  <c r="Z57" i="1"/>
  <c r="BN57" i="1"/>
  <c r="Y65" i="1"/>
  <c r="Z63" i="1"/>
  <c r="BN63" i="1"/>
  <c r="Y72" i="1"/>
  <c r="Z75" i="1"/>
  <c r="BN75" i="1"/>
  <c r="Z79" i="1"/>
  <c r="BN79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Z246" i="1" s="1"/>
  <c r="BN243" i="1"/>
  <c r="Z252" i="1"/>
  <c r="BN252" i="1"/>
  <c r="Z259" i="1"/>
  <c r="BN259" i="1"/>
  <c r="Z260" i="1"/>
  <c r="BN260" i="1"/>
  <c r="Y264" i="1"/>
  <c r="Z268" i="1"/>
  <c r="BN268" i="1"/>
  <c r="BP299" i="1"/>
  <c r="BN299" i="1"/>
  <c r="Z299" i="1"/>
  <c r="BP315" i="1"/>
  <c r="BN315" i="1"/>
  <c r="Z315" i="1"/>
  <c r="BP321" i="1"/>
  <c r="BN321" i="1"/>
  <c r="Z321" i="1"/>
  <c r="Y330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04" i="1"/>
  <c r="Y324" i="1"/>
  <c r="U511" i="1"/>
  <c r="Y370" i="1"/>
  <c r="Y458" i="1"/>
  <c r="Y489" i="1"/>
  <c r="H9" i="1"/>
  <c r="A10" i="1"/>
  <c r="B511" i="1"/>
  <c r="X502" i="1"/>
  <c r="X503" i="1"/>
  <c r="X505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Y86" i="1"/>
  <c r="BP83" i="1"/>
  <c r="Y100" i="1"/>
  <c r="BP95" i="1"/>
  <c r="BN95" i="1"/>
  <c r="Z95" i="1"/>
  <c r="BP99" i="1"/>
  <c r="BN99" i="1"/>
  <c r="Z99" i="1"/>
  <c r="Y101" i="1"/>
  <c r="F51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1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F9" i="1"/>
  <c r="J9" i="1"/>
  <c r="Y45" i="1"/>
  <c r="Y58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1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E511" i="1"/>
  <c r="Y93" i="1"/>
  <c r="G511" i="1"/>
  <c r="Y132" i="1"/>
  <c r="Z180" i="1"/>
  <c r="Z181" i="1" s="1"/>
  <c r="BN180" i="1"/>
  <c r="BP180" i="1"/>
  <c r="Y181" i="1"/>
  <c r="Z185" i="1"/>
  <c r="Z187" i="1" s="1"/>
  <c r="BN185" i="1"/>
  <c r="BP185" i="1"/>
  <c r="Y188" i="1"/>
  <c r="Z191" i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Z330" i="1" s="1"/>
  <c r="S511" i="1"/>
  <c r="BP343" i="1"/>
  <c r="BN343" i="1"/>
  <c r="Z343" i="1"/>
  <c r="BP347" i="1"/>
  <c r="BN347" i="1"/>
  <c r="Z347" i="1"/>
  <c r="Y354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Y398" i="1"/>
  <c r="BP392" i="1"/>
  <c r="BN392" i="1"/>
  <c r="Z392" i="1"/>
  <c r="BP396" i="1"/>
  <c r="BN396" i="1"/>
  <c r="Z396" i="1"/>
  <c r="BP432" i="1"/>
  <c r="BN432" i="1"/>
  <c r="Z432" i="1"/>
  <c r="BP436" i="1"/>
  <c r="BN436" i="1"/>
  <c r="Z436" i="1"/>
  <c r="BP439" i="1"/>
  <c r="BN439" i="1"/>
  <c r="Z439" i="1"/>
  <c r="Y443" i="1"/>
  <c r="BP447" i="1"/>
  <c r="BN447" i="1"/>
  <c r="Z447" i="1"/>
  <c r="Z449" i="1" s="1"/>
  <c r="Y449" i="1"/>
  <c r="O511" i="1"/>
  <c r="Y187" i="1"/>
  <c r="Z215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BP353" i="1"/>
  <c r="BN353" i="1"/>
  <c r="Z353" i="1"/>
  <c r="Z354" i="1" s="1"/>
  <c r="Y355" i="1"/>
  <c r="Y359" i="1"/>
  <c r="Y360" i="1"/>
  <c r="BP357" i="1"/>
  <c r="BN357" i="1"/>
  <c r="Z357" i="1"/>
  <c r="Z359" i="1" s="1"/>
  <c r="BP413" i="1"/>
  <c r="BN413" i="1"/>
  <c r="Z413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337" i="1" l="1"/>
  <c r="Z303" i="1"/>
  <c r="Z293" i="1"/>
  <c r="Z263" i="1"/>
  <c r="Z255" i="1"/>
  <c r="Z379" i="1"/>
  <c r="Z192" i="1"/>
  <c r="Z32" i="1"/>
  <c r="Z443" i="1"/>
  <c r="Z317" i="1"/>
  <c r="Y502" i="1"/>
  <c r="Y503" i="1"/>
  <c r="Z65" i="1"/>
  <c r="Z58" i="1"/>
  <c r="Z44" i="1"/>
  <c r="Z349" i="1"/>
  <c r="Y505" i="1"/>
  <c r="Z108" i="1"/>
  <c r="Z80" i="1"/>
  <c r="Z71" i="1"/>
  <c r="X504" i="1"/>
  <c r="Z398" i="1"/>
  <c r="Z311" i="1"/>
  <c r="Z473" i="1"/>
  <c r="Z231" i="1"/>
  <c r="Z270" i="1"/>
  <c r="Z203" i="1"/>
  <c r="Z177" i="1"/>
  <c r="Z171" i="1"/>
  <c r="Z153" i="1"/>
  <c r="Z100" i="1"/>
  <c r="Y501" i="1"/>
  <c r="Y504" i="1" l="1"/>
  <c r="Z506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<sst xmlns="http://schemas.openxmlformats.org/spreadsheetml/2006/main" count="2208" uniqueCount="807">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</sst>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45899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Суббота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1800</v>
      </c>
      <c r="Y342" s="550">
        <f t="shared" ref="Y342:Y348" si="42">IFERROR(IF(X342="",0,CEILING((X342/$H342),1)*$H342),"")</f>
        <v>1800</v>
      </c>
      <c r="Z342" s="36">
        <f>IFERROR(IF(Y342=0,"",ROUNDUP(Y342/H342,0)*0.02175),"")</f>
        <v>2.61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1857.6</v>
      </c>
      <c r="BN342" s="64">
        <f t="shared" ref="BN342:BN348" si="44">IFERROR(Y342*I342/H342,"0")</f>
        <v>1857.6</v>
      </c>
      <c r="BO342" s="64">
        <f t="shared" ref="BO342:BO348" si="45">IFERROR(1/J342*(X342/H342),"0")</f>
        <v>2.5</v>
      </c>
      <c r="BP342" s="64">
        <f t="shared" ref="BP342:BP348" si="46">IFERROR(1/J342*(Y342/H342),"0")</f>
        <v>2.5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1400</v>
      </c>
      <c r="Y343" s="550">
        <f t="shared" si="42"/>
        <v>1410</v>
      </c>
      <c r="Z343" s="36">
        <f>IFERROR(IF(Y343=0,"",ROUNDUP(Y343/H343,0)*0.02175),"")</f>
        <v>2.0444999999999998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1444.8</v>
      </c>
      <c r="BN343" s="64">
        <f t="shared" si="44"/>
        <v>1455.12</v>
      </c>
      <c r="BO343" s="64">
        <f t="shared" si="45"/>
        <v>1.9444444444444442</v>
      </c>
      <c r="BP343" s="64">
        <f t="shared" si="46"/>
        <v>1.9583333333333333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hidden="1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0</v>
      </c>
      <c r="Y345" s="550">
        <f t="shared" si="42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0</v>
      </c>
      <c r="BN345" s="64">
        <f t="shared" si="44"/>
        <v>0</v>
      </c>
      <c r="BO345" s="64">
        <f t="shared" si="45"/>
        <v>0</v>
      </c>
      <c r="BP345" s="64">
        <f t="shared" si="46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213.33333333333331</v>
      </c>
      <c r="Y349" s="551">
        <f>IFERROR(Y342/H342,"0")+IFERROR(Y343/H343,"0")+IFERROR(Y344/H344,"0")+IFERROR(Y345/H345,"0")+IFERROR(Y346/H346,"0")+IFERROR(Y347/H347,"0")+IFERROR(Y348/H348,"0")</f>
        <v>214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4.6544999999999996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3200</v>
      </c>
      <c r="Y350" s="551">
        <f>IFERROR(SUM(Y342:Y348),"0")</f>
        <v>3210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2000</v>
      </c>
      <c r="Y352" s="550">
        <f>IFERROR(IF(X352="",0,CEILING((X352/$H352),1)*$H352),"")</f>
        <v>2010</v>
      </c>
      <c r="Z352" s="36">
        <f>IFERROR(IF(Y352=0,"",ROUNDUP(Y352/H352,0)*0.02175),"")</f>
        <v>2.9144999999999999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2064</v>
      </c>
      <c r="BN352" s="64">
        <f>IFERROR(Y352*I352/H352,"0")</f>
        <v>2074.3200000000002</v>
      </c>
      <c r="BO352" s="64">
        <f>IFERROR(1/J352*(X352/H352),"0")</f>
        <v>2.7777777777777777</v>
      </c>
      <c r="BP352" s="64">
        <f>IFERROR(1/J352*(Y352/H352),"0")</f>
        <v>2.7916666666666665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133.33333333333334</v>
      </c>
      <c r="Y354" s="551">
        <f>IFERROR(Y352/H352,"0")+IFERROR(Y353/H353,"0")</f>
        <v>134</v>
      </c>
      <c r="Z354" s="551">
        <f>IFERROR(IF(Z352="",0,Z352),"0")+IFERROR(IF(Z353="",0,Z353),"0")</f>
        <v>2.9144999999999999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2000</v>
      </c>
      <c r="Y355" s="551">
        <f>IFERROR(SUM(Y352:Y353),"0")</f>
        <v>2010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3000</v>
      </c>
      <c r="Y377" s="550">
        <f>IFERROR(IF(X377="",0,CEILING((X377/$H377),1)*$H377),"")</f>
        <v>3006</v>
      </c>
      <c r="Z377" s="36">
        <f>IFERROR(IF(Y377=0,"",ROUNDUP(Y377/H377,0)*0.01898),"")</f>
        <v>6.3393199999999998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3173</v>
      </c>
      <c r="BN377" s="64">
        <f>IFERROR(Y377*I377/H377,"0")</f>
        <v>3179.346</v>
      </c>
      <c r="BO377" s="64">
        <f>IFERROR(1/J377*(X377/H377),"0")</f>
        <v>5.208333333333333</v>
      </c>
      <c r="BP377" s="64">
        <f>IFERROR(1/J377*(Y377/H377),"0")</f>
        <v>5.21875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333.33333333333331</v>
      </c>
      <c r="Y379" s="551">
        <f>IFERROR(Y377/H377,"0")+IFERROR(Y378/H378,"0")</f>
        <v>334</v>
      </c>
      <c r="Z379" s="551">
        <f>IFERROR(IF(Z377="",0,Z377),"0")+IFERROR(IF(Z378="",0,Z378),"0")</f>
        <v>6.3393199999999998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3000</v>
      </c>
      <c r="Y380" s="551">
        <f>IFERROR(SUM(Y377:Y378),"0")</f>
        <v>3006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900</v>
      </c>
      <c r="Y433" s="550">
        <f t="shared" si="53"/>
        <v>902.88</v>
      </c>
      <c r="Z433" s="36">
        <f t="shared" si="54"/>
        <v>2.0451600000000001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961.36363636363637</v>
      </c>
      <c r="BN433" s="64">
        <f t="shared" si="56"/>
        <v>964.43999999999994</v>
      </c>
      <c r="BO433" s="64">
        <f t="shared" si="57"/>
        <v>1.638986013986014</v>
      </c>
      <c r="BP433" s="64">
        <f t="shared" si="58"/>
        <v>1.6442307692307694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1200</v>
      </c>
      <c r="Y435" s="550">
        <f t="shared" si="53"/>
        <v>1203.8400000000001</v>
      </c>
      <c r="Z435" s="36">
        <f t="shared" si="54"/>
        <v>2.72688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1281.8181818181818</v>
      </c>
      <c r="BN435" s="64">
        <f t="shared" si="56"/>
        <v>1285.92</v>
      </c>
      <c r="BO435" s="64">
        <f t="shared" si="57"/>
        <v>2.1853146853146854</v>
      </c>
      <c r="BP435" s="64">
        <f t="shared" si="58"/>
        <v>2.1923076923076925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397.72727272727269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399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4.7720400000000005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2100</v>
      </c>
      <c r="Y444" s="551">
        <f>IFERROR(SUM(Y430:Y442),"0")</f>
        <v>2106.7200000000003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hidden="1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hidden="1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700</v>
      </c>
      <c r="Y454" s="550">
        <f t="shared" si="59"/>
        <v>702.24</v>
      </c>
      <c r="Z454" s="36">
        <f>IFERROR(IF(Y454=0,"",ROUNDUP(Y454/H454,0)*0.01196),"")</f>
        <v>1.5906800000000001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747.72727272727275</v>
      </c>
      <c r="BN454" s="64">
        <f t="shared" si="61"/>
        <v>750.11999999999989</v>
      </c>
      <c r="BO454" s="64">
        <f t="shared" si="62"/>
        <v>1.2747668997668997</v>
      </c>
      <c r="BP454" s="64">
        <f t="shared" si="63"/>
        <v>1.278846153846154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132.57575757575756</v>
      </c>
      <c r="Y458" s="551">
        <f>IFERROR(Y452/H452,"0")+IFERROR(Y453/H453,"0")+IFERROR(Y454/H454,"0")+IFERROR(Y455/H455,"0")+IFERROR(Y456/H456,"0")+IFERROR(Y457/H457,"0")</f>
        <v>133</v>
      </c>
      <c r="Z458" s="551">
        <f>IFERROR(IF(Z452="",0,Z452),"0")+IFERROR(IF(Z453="",0,Z453),"0")+IFERROR(IF(Z454="",0,Z454),"0")+IFERROR(IF(Z455="",0,Z455),"0")+IFERROR(IF(Z456="",0,Z456),"0")+IFERROR(IF(Z457="",0,Z457),"0")</f>
        <v>1.5906800000000001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700</v>
      </c>
      <c r="Y459" s="551">
        <f>IFERROR(SUM(Y452:Y457),"0")</f>
        <v>702.24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11000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11034.960000000001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11530.30909090909</v>
      </c>
      <c r="Y502" s="551">
        <f>IFERROR(SUM(BN22:BN498),"0")</f>
        <v>11566.866000000002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18</v>
      </c>
      <c r="Y503" s="38">
        <f>ROUNDUP(SUM(BP22:BP498),0)</f>
        <v>18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11980.30909090909</v>
      </c>
      <c r="Y504" s="551">
        <f>GrossWeightTotalR+PalletQtyTotalR*25</f>
        <v>12016.866000000002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1210.3030303030303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1214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20.271039999999999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5220</v>
      </c>
      <c r="U511" s="46">
        <f>IFERROR(Y367*1,"0")+IFERROR(Y368*1,"0")+IFERROR(Y369*1,"0")+IFERROR(Y373*1,"0")+IFERROR(Y377*1,"0")+IFERROR(Y378*1,"0")+IFERROR(Y382*1,"0")</f>
        <v>3006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2808.96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00,00"/>
        <filter val="1 210,30"/>
        <filter val="1 400,00"/>
        <filter val="1 800,00"/>
        <filter val="11 000,00"/>
        <filter val="11 530,31"/>
        <filter val="11 980,31"/>
        <filter val="132,58"/>
        <filter val="133,33"/>
        <filter val="18"/>
        <filter val="2 000,00"/>
        <filter val="2 100,00"/>
        <filter val="213,33"/>
        <filter val="3 000,00"/>
        <filter val="3 200,00"/>
        <filter val="333,33"/>
        <filter val="397,73"/>
        <filter val="700,00"/>
        <filter val="900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