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EF275D-E78D-4910-988C-D7C8352C25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70" i="1" l="1"/>
  <c r="BN70" i="1"/>
  <c r="Z70" i="1"/>
  <c r="BP107" i="1"/>
  <c r="BN107" i="1"/>
  <c r="Z107" i="1"/>
  <c r="BP140" i="1"/>
  <c r="BN140" i="1"/>
  <c r="Z140" i="1"/>
  <c r="BP190" i="1"/>
  <c r="BN190" i="1"/>
  <c r="Z190" i="1"/>
  <c r="BP212" i="1"/>
  <c r="BN212" i="1"/>
  <c r="Z212" i="1"/>
  <c r="BP250" i="1"/>
  <c r="BN250" i="1"/>
  <c r="Z250" i="1"/>
  <c r="BP301" i="1"/>
  <c r="BN301" i="1"/>
  <c r="Z301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B511" i="1"/>
  <c r="X503" i="1"/>
  <c r="X501" i="1"/>
  <c r="Y32" i="1"/>
  <c r="Z35" i="1"/>
  <c r="Z36" i="1" s="1"/>
  <c r="BN35" i="1"/>
  <c r="BP35" i="1"/>
  <c r="Y36" i="1"/>
  <c r="Z41" i="1"/>
  <c r="BN41" i="1"/>
  <c r="Y44" i="1"/>
  <c r="Z56" i="1"/>
  <c r="BN56" i="1"/>
  <c r="BP84" i="1"/>
  <c r="BN84" i="1"/>
  <c r="Z84" i="1"/>
  <c r="BP119" i="1"/>
  <c r="BN119" i="1"/>
  <c r="Z119" i="1"/>
  <c r="BP167" i="1"/>
  <c r="BN167" i="1"/>
  <c r="Z167" i="1"/>
  <c r="BP202" i="1"/>
  <c r="BN202" i="1"/>
  <c r="Z202" i="1"/>
  <c r="BP227" i="1"/>
  <c r="BN227" i="1"/>
  <c r="Z227" i="1"/>
  <c r="BP289" i="1"/>
  <c r="BN289" i="1"/>
  <c r="Z289" i="1"/>
  <c r="BP323" i="1"/>
  <c r="BN323" i="1"/>
  <c r="Z323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81" i="1"/>
  <c r="Y143" i="1"/>
  <c r="Y193" i="1"/>
  <c r="Y203" i="1"/>
  <c r="Y337" i="1"/>
  <c r="Y92" i="1"/>
  <c r="Y246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X502" i="1"/>
  <c r="X505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Z78" i="1"/>
  <c r="BN78" i="1"/>
  <c r="Z89" i="1"/>
  <c r="BN89" i="1"/>
  <c r="Z96" i="1"/>
  <c r="BN96" i="1"/>
  <c r="Z105" i="1"/>
  <c r="BN105" i="1"/>
  <c r="Z111" i="1"/>
  <c r="BN111" i="1"/>
  <c r="Y114" i="1"/>
  <c r="Z117" i="1"/>
  <c r="BN117" i="1"/>
  <c r="BP117" i="1"/>
  <c r="Z125" i="1"/>
  <c r="BN125" i="1"/>
  <c r="Z136" i="1"/>
  <c r="BN136" i="1"/>
  <c r="Y142" i="1"/>
  <c r="Z151" i="1"/>
  <c r="BN151" i="1"/>
  <c r="I511" i="1"/>
  <c r="Y172" i="1"/>
  <c r="Z165" i="1"/>
  <c r="BN165" i="1"/>
  <c r="Z169" i="1"/>
  <c r="BN169" i="1"/>
  <c r="Y178" i="1"/>
  <c r="Z186" i="1"/>
  <c r="BN186" i="1"/>
  <c r="Y192" i="1"/>
  <c r="Z196" i="1"/>
  <c r="BN196" i="1"/>
  <c r="Z200" i="1"/>
  <c r="BN200" i="1"/>
  <c r="Z206" i="1"/>
  <c r="BN206" i="1"/>
  <c r="Y215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59" i="1"/>
  <c r="BN259" i="1"/>
  <c r="Z260" i="1"/>
  <c r="BN260" i="1"/>
  <c r="Y264" i="1"/>
  <c r="Z268" i="1"/>
  <c r="BN268" i="1"/>
  <c r="BP299" i="1"/>
  <c r="BN299" i="1"/>
  <c r="Z299" i="1"/>
  <c r="BP315" i="1"/>
  <c r="BN315" i="1"/>
  <c r="Z315" i="1"/>
  <c r="BP321" i="1"/>
  <c r="BN321" i="1"/>
  <c r="Z321" i="1"/>
  <c r="Y330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04" i="1"/>
  <c r="Y324" i="1"/>
  <c r="U511" i="1"/>
  <c r="Y370" i="1"/>
  <c r="Y458" i="1"/>
  <c r="Y489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Z77" i="1"/>
  <c r="BN77" i="1"/>
  <c r="Z79" i="1"/>
  <c r="BN79" i="1"/>
  <c r="Y80" i="1"/>
  <c r="Z83" i="1"/>
  <c r="BN83" i="1"/>
  <c r="BP90" i="1"/>
  <c r="BN90" i="1"/>
  <c r="Z90" i="1"/>
  <c r="BP97" i="1"/>
  <c r="BN97" i="1"/>
  <c r="Z97" i="1"/>
  <c r="BP106" i="1"/>
  <c r="BN106" i="1"/>
  <c r="Z106" i="1"/>
  <c r="Y115" i="1"/>
  <c r="BP118" i="1"/>
  <c r="BN118" i="1"/>
  <c r="Z118" i="1"/>
  <c r="H9" i="1"/>
  <c r="Y24" i="1"/>
  <c r="Y59" i="1"/>
  <c r="Y86" i="1"/>
  <c r="BP83" i="1"/>
  <c r="Y100" i="1"/>
  <c r="BP95" i="1"/>
  <c r="BN95" i="1"/>
  <c r="Z95" i="1"/>
  <c r="BP99" i="1"/>
  <c r="BN99" i="1"/>
  <c r="Z99" i="1"/>
  <c r="Y101" i="1"/>
  <c r="F511" i="1"/>
  <c r="Y109" i="1"/>
  <c r="BP104" i="1"/>
  <c r="BN104" i="1"/>
  <c r="Z104" i="1"/>
  <c r="Y108" i="1"/>
  <c r="BP112" i="1"/>
  <c r="BN112" i="1"/>
  <c r="Z112" i="1"/>
  <c r="BP120" i="1"/>
  <c r="BN120" i="1"/>
  <c r="Z120" i="1"/>
  <c r="Y122" i="1"/>
  <c r="Y127" i="1"/>
  <c r="BP124" i="1"/>
  <c r="BN124" i="1"/>
  <c r="Z124" i="1"/>
  <c r="E511" i="1"/>
  <c r="Y93" i="1"/>
  <c r="G511" i="1"/>
  <c r="Z131" i="1"/>
  <c r="Z132" i="1" s="1"/>
  <c r="BN131" i="1"/>
  <c r="BP131" i="1"/>
  <c r="Y132" i="1"/>
  <c r="Z135" i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Z215" i="1" s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Y148" i="1"/>
  <c r="Y160" i="1"/>
  <c r="Y187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79" i="1"/>
  <c r="Z415" i="1"/>
  <c r="Z403" i="1"/>
  <c r="Z370" i="1"/>
  <c r="Z324" i="1"/>
  <c r="Z449" i="1"/>
  <c r="Z137" i="1"/>
  <c r="Z126" i="1"/>
  <c r="Z114" i="1"/>
  <c r="Z108" i="1"/>
  <c r="Z121" i="1"/>
  <c r="Z92" i="1"/>
  <c r="Z85" i="1"/>
  <c r="X504" i="1"/>
  <c r="Z458" i="1"/>
  <c r="Z443" i="1"/>
  <c r="Z303" i="1"/>
  <c r="Z293" i="1"/>
  <c r="Z177" i="1"/>
  <c r="Z171" i="1"/>
  <c r="Z153" i="1"/>
  <c r="Z100" i="1"/>
  <c r="Z80" i="1"/>
  <c r="Z58" i="1"/>
  <c r="Z506" i="1" s="1"/>
  <c r="Z32" i="1"/>
  <c r="Z349" i="1"/>
  <c r="Z398" i="1"/>
  <c r="Z317" i="1"/>
  <c r="Z311" i="1"/>
  <c r="Y501" i="1"/>
  <c r="Z65" i="1"/>
  <c r="Y505" i="1"/>
  <c r="Y502" i="1"/>
  <c r="Z473" i="1"/>
  <c r="Z231" i="1"/>
  <c r="Z270" i="1"/>
  <c r="Z203" i="1"/>
  <c r="Y503" i="1"/>
  <c r="Y504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<sst xmlns="http://schemas.openxmlformats.org/spreadsheetml/2006/main" count="2208" uniqueCount="807">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</sst>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104" sqref="AA104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45899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786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6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500</v>
      </c>
      <c r="Y104" s="550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46.296296296296291</v>
      </c>
      <c r="Y108" s="551">
        <f>IFERROR(Y104/H104,"0")+IFERROR(Y105/H105,"0")+IFERROR(Y106/H106,"0")+IFERROR(Y107/H107,"0")</f>
        <v>47</v>
      </c>
      <c r="Z108" s="551">
        <f>IFERROR(IF(Z104="",0,Z104),"0")+IFERROR(IF(Z105="",0,Z105),"0")+IFERROR(IF(Z106="",0,Z106),"0")+IFERROR(IF(Z107="",0,Z107),"0")</f>
        <v>0.89205999999999996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500</v>
      </c>
      <c r="Y109" s="551">
        <f>IFERROR(SUM(Y104:Y107),"0")</f>
        <v>507.6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hidden="1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hidden="1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hidden="1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1000</v>
      </c>
      <c r="Y342" s="550">
        <f t="shared" ref="Y342:Y348" si="42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1032</v>
      </c>
      <c r="BN342" s="64">
        <f t="shared" ref="BN342:BN348" si="44">IFERROR(Y342*I342/H342,"0")</f>
        <v>1037.1600000000001</v>
      </c>
      <c r="BO342" s="64">
        <f t="shared" ref="BO342:BO348" si="45">IFERROR(1/J342*(X342/H342),"0")</f>
        <v>1.3888888888888888</v>
      </c>
      <c r="BP342" s="64">
        <f t="shared" ref="BP342:BP348" si="46">IFERROR(1/J342*(Y342/H342),"0")</f>
        <v>1.3958333333333333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600</v>
      </c>
      <c r="Y343" s="550">
        <f t="shared" si="42"/>
        <v>600</v>
      </c>
      <c r="Z343" s="36">
        <f>IFERROR(IF(Y343=0,"",ROUNDUP(Y343/H343,0)*0.02175),"")</f>
        <v>0.86999999999999988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619.20000000000005</v>
      </c>
      <c r="BN343" s="64">
        <f t="shared" si="44"/>
        <v>619.20000000000005</v>
      </c>
      <c r="BO343" s="64">
        <f t="shared" si="45"/>
        <v>0.83333333333333326</v>
      </c>
      <c r="BP343" s="64">
        <f t="shared" si="46"/>
        <v>0.83333333333333326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500</v>
      </c>
      <c r="Y344" s="550">
        <f t="shared" si="42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516</v>
      </c>
      <c r="BN344" s="64">
        <f t="shared" si="44"/>
        <v>526.32000000000005</v>
      </c>
      <c r="BO344" s="64">
        <f t="shared" si="45"/>
        <v>0.69444444444444442</v>
      </c>
      <c r="BP344" s="64">
        <f t="shared" si="46"/>
        <v>0.70833333333333326</v>
      </c>
    </row>
    <row r="345" spans="1:68" ht="37.5" hidden="1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140</v>
      </c>
      <c r="Y349" s="551">
        <f>IFERROR(Y342/H342,"0")+IFERROR(Y343/H343,"0")+IFERROR(Y344/H344,"0")+IFERROR(Y345/H345,"0")+IFERROR(Y346/H346,"0")+IFERROR(Y347/H347,"0")+IFERROR(Y348/H348,"0")</f>
        <v>141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3.0667499999999999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2100</v>
      </c>
      <c r="Y350" s="551">
        <f>IFERROR(SUM(Y342:Y348),"0")</f>
        <v>2115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1100</v>
      </c>
      <c r="Y352" s="550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73.333333333333329</v>
      </c>
      <c r="Y354" s="551">
        <f>IFERROR(Y352/H352,"0")+IFERROR(Y353/H353,"0")</f>
        <v>74</v>
      </c>
      <c r="Z354" s="551">
        <f>IFERROR(IF(Z352="",0,Z352),"0")+IFERROR(IF(Z353="",0,Z353),"0")</f>
        <v>1.6094999999999999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1100</v>
      </c>
      <c r="Y355" s="551">
        <f>IFERROR(SUM(Y352:Y353),"0")</f>
        <v>1110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1300</v>
      </c>
      <c r="Y377" s="550">
        <f>IFERROR(IF(X377="",0,CEILING((X377/$H377),1)*$H377),"")</f>
        <v>1305</v>
      </c>
      <c r="Z377" s="36">
        <f>IFERROR(IF(Y377=0,"",ROUNDUP(Y377/H377,0)*0.01898),"")</f>
        <v>2.7521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1374.9666666666667</v>
      </c>
      <c r="BN377" s="64">
        <f>IFERROR(Y377*I377/H377,"0")</f>
        <v>1380.2550000000001</v>
      </c>
      <c r="BO377" s="64">
        <f>IFERROR(1/J377*(X377/H377),"0")</f>
        <v>2.2569444444444446</v>
      </c>
      <c r="BP377" s="64">
        <f>IFERROR(1/J377*(Y377/H377),"0")</f>
        <v>2.265625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144.44444444444446</v>
      </c>
      <c r="Y379" s="551">
        <f>IFERROR(Y377/H377,"0")+IFERROR(Y378/H378,"0")</f>
        <v>145</v>
      </c>
      <c r="Z379" s="551">
        <f>IFERROR(IF(Z377="",0,Z377),"0")+IFERROR(IF(Z378="",0,Z378),"0")</f>
        <v>2.7521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1300</v>
      </c>
      <c r="Y380" s="551">
        <f>IFERROR(SUM(Y377:Y378),"0")</f>
        <v>1305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600</v>
      </c>
      <c r="Y435" s="550">
        <f t="shared" si="53"/>
        <v>601.92000000000007</v>
      </c>
      <c r="Z435" s="36">
        <f t="shared" si="54"/>
        <v>1.36344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640.90909090909088</v>
      </c>
      <c r="BN435" s="64">
        <f t="shared" si="56"/>
        <v>642.96</v>
      </c>
      <c r="BO435" s="64">
        <f t="shared" si="57"/>
        <v>1.0926573426573427</v>
      </c>
      <c r="BP435" s="64">
        <f t="shared" si="58"/>
        <v>1.0961538461538463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113.63636363636363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114.00000000000001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1.36344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600</v>
      </c>
      <c r="Y444" s="551">
        <f>IFERROR(SUM(Y430:Y442),"0")</f>
        <v>601.92000000000007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420</v>
      </c>
      <c r="Y446" s="550">
        <f>IFERROR(IF(X446="",0,CEILING((X446/$H446),1)*$H446),"")</f>
        <v>422.40000000000003</v>
      </c>
      <c r="Z446" s="36">
        <f>IFERROR(IF(Y446=0,"",ROUNDUP(Y446/H446,0)*0.01196),"")</f>
        <v>0.95679999999999998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448.63636363636357</v>
      </c>
      <c r="BN446" s="64">
        <f>IFERROR(Y446*I446/H446,"0")</f>
        <v>451.20000000000005</v>
      </c>
      <c r="BO446" s="64">
        <f>IFERROR(1/J446*(X446/H446),"0")</f>
        <v>0.7648601398601399</v>
      </c>
      <c r="BP446" s="64">
        <f>IFERROR(1/J446*(Y446/H446),"0")</f>
        <v>0.76923076923076927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79.545454545454547</v>
      </c>
      <c r="Y449" s="551">
        <f>IFERROR(Y446/H446,"0")+IFERROR(Y447/H447,"0")+IFERROR(Y448/H448,"0")</f>
        <v>80</v>
      </c>
      <c r="Z449" s="551">
        <f>IFERROR(IF(Z446="",0,Z446),"0")+IFERROR(IF(Z447="",0,Z447),"0")+IFERROR(IF(Z448="",0,Z448),"0")</f>
        <v>0.95679999999999998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420</v>
      </c>
      <c r="Y450" s="551">
        <f>IFERROR(SUM(Y446:Y448),"0")</f>
        <v>422.40000000000003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6020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6061.92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6287.0510101010104</v>
      </c>
      <c r="Y502" s="551">
        <f>IFERROR(SUM(BN22:BN498),"0")</f>
        <v>6330.66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6537.0510101010104</v>
      </c>
      <c r="Y504" s="551">
        <f>GrossWeightTotalR+PalletQtyTotalR*25</f>
        <v>6580.66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597.25589225589215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601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10.640649999999999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507.6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3225</v>
      </c>
      <c r="U511" s="46">
        <f>IFERROR(Y367*1,"0")+IFERROR(Y368*1,"0")+IFERROR(Y369*1,"0")+IFERROR(Y373*1,"0")+IFERROR(Y377*1,"0")+IFERROR(Y378*1,"0")+IFERROR(Y382*1,"0")</f>
        <v>1305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1024.3200000000002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300,00"/>
        <filter val="10"/>
        <filter val="113,64"/>
        <filter val="140,00"/>
        <filter val="144,44"/>
        <filter val="2 100,00"/>
        <filter val="420,00"/>
        <filter val="46,30"/>
        <filter val="500,00"/>
        <filter val="597,26"/>
        <filter val="6 020,00"/>
        <filter val="6 287,05"/>
        <filter val="6 537,05"/>
        <filter val="600,00"/>
        <filter val="73,33"/>
        <filter val="79,55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