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B31C7F-63F2-4E6D-BE21-80138A9A17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2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6" i="1" s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BN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8" i="1" l="1"/>
  <c r="Y63" i="1"/>
  <c r="BN62" i="1"/>
  <c r="Y70" i="1"/>
  <c r="Y125" i="1"/>
  <c r="BN124" i="1"/>
  <c r="Y137" i="1"/>
  <c r="BN136" i="1"/>
  <c r="BN175" i="1"/>
  <c r="BP175" i="1"/>
  <c r="Y176" i="1"/>
  <c r="Z197" i="1"/>
  <c r="BN193" i="1"/>
  <c r="Y198" i="1"/>
  <c r="BN195" i="1"/>
  <c r="Z205" i="1"/>
  <c r="Y131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BP186" i="1"/>
  <c r="BN186" i="1"/>
  <c r="BP188" i="1"/>
  <c r="BN188" i="1"/>
  <c r="BP202" i="1"/>
  <c r="BN202" i="1"/>
  <c r="BP204" i="1"/>
  <c r="BN204" i="1"/>
  <c r="BP219" i="1"/>
  <c r="BN219" i="1"/>
  <c r="Y222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BP73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40" i="1"/>
  <c r="Y239" i="1"/>
  <c r="BP238" i="1"/>
  <c r="BN238" i="1"/>
  <c r="Y250" i="1"/>
  <c r="Y249" i="1"/>
  <c r="BP248" i="1"/>
  <c r="BN248" i="1"/>
  <c r="Y76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Z257" i="1"/>
  <c r="Y262" i="1"/>
  <c r="Y263" i="1"/>
  <c r="Z268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6" i="1"/>
  <c r="A299" i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<sst xmlns="http://schemas.openxmlformats.org/spreadsheetml/2006/main" count="1290" uniqueCount="411">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</sst>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1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123" sqref="AA123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433" t="s">
        <v>0</v>
      </c>
      <c r="E1" s="310"/>
      <c r="F1" s="310"/>
      <c r="G1" s="12" t="s">
        <v>1</v>
      </c>
      <c r="H1" s="433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446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9"/>
      <c r="R2" s="299"/>
      <c r="S2" s="299"/>
      <c r="T2" s="299"/>
      <c r="U2" s="299"/>
      <c r="V2" s="299"/>
      <c r="W2" s="299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9"/>
      <c r="Q3" s="299"/>
      <c r="R3" s="299"/>
      <c r="S3" s="299"/>
      <c r="T3" s="299"/>
      <c r="U3" s="299"/>
      <c r="V3" s="299"/>
      <c r="W3" s="299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420" t="s">
        <v>8</v>
      </c>
      <c r="B5" s="357"/>
      <c r="C5" s="289"/>
      <c r="D5" s="346"/>
      <c r="E5" s="348"/>
      <c r="F5" s="331" t="s">
        <v>9</v>
      </c>
      <c r="G5" s="289"/>
      <c r="H5" s="346" t="s">
        <v>410</v>
      </c>
      <c r="I5" s="347"/>
      <c r="J5" s="347"/>
      <c r="K5" s="347"/>
      <c r="L5" s="347"/>
      <c r="M5" s="348"/>
      <c r="N5" s="61"/>
      <c r="P5" s="24" t="s">
        <v>10</v>
      </c>
      <c r="Q5" s="323">
        <v>45900</v>
      </c>
      <c r="R5" s="324"/>
      <c r="T5" s="403" t="s">
        <v>11</v>
      </c>
      <c r="U5" s="404"/>
      <c r="V5" s="405" t="s">
        <v>12</v>
      </c>
      <c r="W5" s="324"/>
      <c r="AB5" s="51"/>
      <c r="AC5" s="51"/>
      <c r="AD5" s="51"/>
      <c r="AE5" s="51"/>
    </row>
    <row r="6" spans="1:32" s="272" customFormat="1" ht="24" customHeight="1" x14ac:dyDescent="0.2">
      <c r="A6" s="420" t="s">
        <v>13</v>
      </c>
      <c r="B6" s="357"/>
      <c r="C6" s="289"/>
      <c r="D6" s="349" t="s">
        <v>14</v>
      </c>
      <c r="E6" s="350"/>
      <c r="F6" s="350"/>
      <c r="G6" s="350"/>
      <c r="H6" s="350"/>
      <c r="I6" s="350"/>
      <c r="J6" s="350"/>
      <c r="K6" s="350"/>
      <c r="L6" s="350"/>
      <c r="M6" s="324"/>
      <c r="N6" s="62"/>
      <c r="P6" s="24" t="s">
        <v>15</v>
      </c>
      <c r="Q6" s="315" t="str">
        <f>IF(Q5=0," ",CHOOSE(WEEKDAY(Q5,2),"Понедельник","Вторник","Среда","Четверг","Пятница","Суббота","Воскресенье"))</f>
        <v>Воскресенье</v>
      </c>
      <c r="R6" s="285"/>
      <c r="T6" s="410" t="s">
        <v>16</v>
      </c>
      <c r="U6" s="404"/>
      <c r="V6" s="374" t="s">
        <v>17</v>
      </c>
      <c r="W6" s="375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08"/>
      <c r="N7" s="63"/>
      <c r="P7" s="24"/>
      <c r="Q7" s="42"/>
      <c r="R7" s="42"/>
      <c r="T7" s="299"/>
      <c r="U7" s="404"/>
      <c r="V7" s="376"/>
      <c r="W7" s="377"/>
      <c r="AB7" s="51"/>
      <c r="AC7" s="51"/>
      <c r="AD7" s="51"/>
      <c r="AE7" s="51"/>
    </row>
    <row r="8" spans="1:32" s="272" customFormat="1" ht="25.5" customHeight="1" x14ac:dyDescent="0.2">
      <c r="A8" s="290" t="s">
        <v>18</v>
      </c>
      <c r="B8" s="291"/>
      <c r="C8" s="292"/>
      <c r="D8" s="457" t="s">
        <v>19</v>
      </c>
      <c r="E8" s="458"/>
      <c r="F8" s="458"/>
      <c r="G8" s="458"/>
      <c r="H8" s="458"/>
      <c r="I8" s="458"/>
      <c r="J8" s="458"/>
      <c r="K8" s="458"/>
      <c r="L8" s="458"/>
      <c r="M8" s="459"/>
      <c r="N8" s="64"/>
      <c r="P8" s="24" t="s">
        <v>20</v>
      </c>
      <c r="Q8" s="407">
        <v>0.41666666666666669</v>
      </c>
      <c r="R8" s="408"/>
      <c r="T8" s="299"/>
      <c r="U8" s="404"/>
      <c r="V8" s="376"/>
      <c r="W8" s="377"/>
      <c r="AB8" s="51"/>
      <c r="AC8" s="51"/>
      <c r="AD8" s="51"/>
      <c r="AE8" s="51"/>
    </row>
    <row r="9" spans="1:32" s="272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9"/>
      <c r="C9" s="299"/>
      <c r="D9" s="341"/>
      <c r="E9" s="34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9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270"/>
      <c r="P9" s="26" t="s">
        <v>21</v>
      </c>
      <c r="Q9" s="470"/>
      <c r="R9" s="334"/>
      <c r="T9" s="299"/>
      <c r="U9" s="404"/>
      <c r="V9" s="378"/>
      <c r="W9" s="379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9"/>
      <c r="C10" s="299"/>
      <c r="D10" s="341"/>
      <c r="E10" s="34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9"/>
      <c r="H10" s="391" t="str">
        <f>IFERROR(VLOOKUP($D$10,Proxy,2,FALSE),"")</f>
        <v/>
      </c>
      <c r="I10" s="299"/>
      <c r="J10" s="299"/>
      <c r="K10" s="299"/>
      <c r="L10" s="299"/>
      <c r="M10" s="299"/>
      <c r="N10" s="271"/>
      <c r="P10" s="26" t="s">
        <v>22</v>
      </c>
      <c r="Q10" s="411"/>
      <c r="R10" s="412"/>
      <c r="U10" s="24" t="s">
        <v>23</v>
      </c>
      <c r="V10" s="449" t="s">
        <v>24</v>
      </c>
      <c r="W10" s="375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28"/>
      <c r="R11" s="324"/>
      <c r="U11" s="24" t="s">
        <v>27</v>
      </c>
      <c r="V11" s="333" t="s">
        <v>28</v>
      </c>
      <c r="W11" s="334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413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289"/>
      <c r="N12" s="65"/>
      <c r="P12" s="24" t="s">
        <v>30</v>
      </c>
      <c r="Q12" s="407"/>
      <c r="R12" s="408"/>
      <c r="S12" s="23"/>
      <c r="U12" s="24"/>
      <c r="V12" s="310"/>
      <c r="W12" s="299"/>
      <c r="AB12" s="51"/>
      <c r="AC12" s="51"/>
      <c r="AD12" s="51"/>
      <c r="AE12" s="51"/>
    </row>
    <row r="13" spans="1:32" s="272" customFormat="1" ht="23.25" customHeight="1" x14ac:dyDescent="0.2">
      <c r="A13" s="413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289"/>
      <c r="N13" s="65"/>
      <c r="O13" s="26"/>
      <c r="P13" s="26" t="s">
        <v>32</v>
      </c>
      <c r="Q13" s="333"/>
      <c r="R13" s="3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413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28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472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289"/>
      <c r="N15" s="66"/>
      <c r="P15" s="42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7"/>
      <c r="Q16" s="427"/>
      <c r="R16" s="427"/>
      <c r="S16" s="427"/>
      <c r="T16" s="4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6" t="s">
        <v>36</v>
      </c>
      <c r="B17" s="306" t="s">
        <v>37</v>
      </c>
      <c r="C17" s="422" t="s">
        <v>38</v>
      </c>
      <c r="D17" s="306" t="s">
        <v>39</v>
      </c>
      <c r="E17" s="307"/>
      <c r="F17" s="306" t="s">
        <v>40</v>
      </c>
      <c r="G17" s="306" t="s">
        <v>41</v>
      </c>
      <c r="H17" s="306" t="s">
        <v>42</v>
      </c>
      <c r="I17" s="306" t="s">
        <v>43</v>
      </c>
      <c r="J17" s="306" t="s">
        <v>44</v>
      </c>
      <c r="K17" s="306" t="s">
        <v>45</v>
      </c>
      <c r="L17" s="306" t="s">
        <v>46</v>
      </c>
      <c r="M17" s="306" t="s">
        <v>47</v>
      </c>
      <c r="N17" s="306" t="s">
        <v>48</v>
      </c>
      <c r="O17" s="306" t="s">
        <v>49</v>
      </c>
      <c r="P17" s="306" t="s">
        <v>50</v>
      </c>
      <c r="Q17" s="435"/>
      <c r="R17" s="435"/>
      <c r="S17" s="435"/>
      <c r="T17" s="307"/>
      <c r="U17" s="288" t="s">
        <v>51</v>
      </c>
      <c r="V17" s="289"/>
      <c r="W17" s="306" t="s">
        <v>52</v>
      </c>
      <c r="X17" s="306" t="s">
        <v>53</v>
      </c>
      <c r="Y17" s="286" t="s">
        <v>54</v>
      </c>
      <c r="Z17" s="385" t="s">
        <v>55</v>
      </c>
      <c r="AA17" s="325" t="s">
        <v>56</v>
      </c>
      <c r="AB17" s="325" t="s">
        <v>57</v>
      </c>
      <c r="AC17" s="325" t="s">
        <v>58</v>
      </c>
      <c r="AD17" s="325" t="s">
        <v>59</v>
      </c>
      <c r="AE17" s="326"/>
      <c r="AF17" s="327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08"/>
      <c r="E18" s="30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08"/>
      <c r="Q18" s="436"/>
      <c r="R18" s="436"/>
      <c r="S18" s="436"/>
      <c r="T18" s="309"/>
      <c r="U18" s="70" t="s">
        <v>61</v>
      </c>
      <c r="V18" s="70" t="s">
        <v>62</v>
      </c>
      <c r="W18" s="314"/>
      <c r="X18" s="314"/>
      <c r="Y18" s="287"/>
      <c r="Z18" s="386"/>
      <c r="AA18" s="390"/>
      <c r="AB18" s="390"/>
      <c r="AC18" s="390"/>
      <c r="AD18" s="328"/>
      <c r="AE18" s="329"/>
      <c r="AF18" s="330"/>
      <c r="AG18" s="69"/>
      <c r="BD18" s="68"/>
    </row>
    <row r="19" spans="1:68" ht="27.75" hidden="1" customHeight="1" x14ac:dyDescent="0.2">
      <c r="A19" s="316" t="s">
        <v>63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hidden="1" customHeight="1" x14ac:dyDescent="0.25">
      <c r="A20" s="311" t="s">
        <v>63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73"/>
      <c r="AB20" s="273"/>
      <c r="AC20" s="273"/>
    </row>
    <row r="21" spans="1:68" ht="14.25" hidden="1" customHeight="1" x14ac:dyDescent="0.25">
      <c r="A21" s="301" t="s">
        <v>64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4">
        <v>4607111035752</v>
      </c>
      <c r="E22" s="285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8"/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300"/>
      <c r="P23" s="296" t="s">
        <v>73</v>
      </c>
      <c r="Q23" s="291"/>
      <c r="R23" s="291"/>
      <c r="S23" s="291"/>
      <c r="T23" s="291"/>
      <c r="U23" s="291"/>
      <c r="V23" s="292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9"/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300"/>
      <c r="P24" s="296" t="s">
        <v>73</v>
      </c>
      <c r="Q24" s="291"/>
      <c r="R24" s="291"/>
      <c r="S24" s="291"/>
      <c r="T24" s="291"/>
      <c r="U24" s="291"/>
      <c r="V24" s="292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16" t="s">
        <v>75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hidden="1" customHeight="1" x14ac:dyDescent="0.25">
      <c r="A26" s="311" t="s">
        <v>76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73"/>
      <c r="AB26" s="273"/>
      <c r="AC26" s="273"/>
    </row>
    <row r="27" spans="1:68" ht="14.25" hidden="1" customHeight="1" x14ac:dyDescent="0.25">
      <c r="A27" s="301" t="s">
        <v>77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74"/>
      <c r="AB27" s="274"/>
      <c r="AC27" s="27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4">
        <v>4607111036537</v>
      </c>
      <c r="E28" s="285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4">
        <v>4607111036605</v>
      </c>
      <c r="E29" s="285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5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8"/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300"/>
      <c r="P30" s="296" t="s">
        <v>73</v>
      </c>
      <c r="Q30" s="291"/>
      <c r="R30" s="291"/>
      <c r="S30" s="291"/>
      <c r="T30" s="291"/>
      <c r="U30" s="291"/>
      <c r="V30" s="292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300"/>
      <c r="P31" s="296" t="s">
        <v>73</v>
      </c>
      <c r="Q31" s="291"/>
      <c r="R31" s="291"/>
      <c r="S31" s="291"/>
      <c r="T31" s="291"/>
      <c r="U31" s="291"/>
      <c r="V31" s="292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11" t="s">
        <v>85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  <c r="AA32" s="273"/>
      <c r="AB32" s="273"/>
      <c r="AC32" s="273"/>
    </row>
    <row r="33" spans="1:68" ht="14.25" hidden="1" customHeight="1" x14ac:dyDescent="0.25">
      <c r="A33" s="301" t="s">
        <v>64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84">
        <v>4620207490075</v>
      </c>
      <c r="E34" s="285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3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84">
        <v>4620207490174</v>
      </c>
      <c r="E35" s="285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84">
        <v>4620207490044</v>
      </c>
      <c r="E36" s="285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8"/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300"/>
      <c r="P37" s="296" t="s">
        <v>73</v>
      </c>
      <c r="Q37" s="291"/>
      <c r="R37" s="291"/>
      <c r="S37" s="291"/>
      <c r="T37" s="291"/>
      <c r="U37" s="291"/>
      <c r="V37" s="292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9"/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300"/>
      <c r="P38" s="296" t="s">
        <v>73</v>
      </c>
      <c r="Q38" s="291"/>
      <c r="R38" s="291"/>
      <c r="S38" s="291"/>
      <c r="T38" s="291"/>
      <c r="U38" s="291"/>
      <c r="V38" s="292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11" t="s">
        <v>95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73"/>
      <c r="AB39" s="273"/>
      <c r="AC39" s="273"/>
    </row>
    <row r="40" spans="1:68" ht="14.25" hidden="1" customHeight="1" x14ac:dyDescent="0.25">
      <c r="A40" s="301" t="s">
        <v>64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4">
        <v>4607111039385</v>
      </c>
      <c r="E41" s="285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3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4">
        <v>4607111038982</v>
      </c>
      <c r="E42" s="285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4">
        <v>4607111039354</v>
      </c>
      <c r="E43" s="285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4">
        <v>4607111039330</v>
      </c>
      <c r="E44" s="285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46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8"/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300"/>
      <c r="P45" s="296" t="s">
        <v>73</v>
      </c>
      <c r="Q45" s="291"/>
      <c r="R45" s="291"/>
      <c r="S45" s="291"/>
      <c r="T45" s="291"/>
      <c r="U45" s="291"/>
      <c r="V45" s="292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9"/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300"/>
      <c r="P46" s="296" t="s">
        <v>73</v>
      </c>
      <c r="Q46" s="291"/>
      <c r="R46" s="291"/>
      <c r="S46" s="291"/>
      <c r="T46" s="291"/>
      <c r="U46" s="291"/>
      <c r="V46" s="292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11" t="s">
        <v>106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  <c r="AA47" s="273"/>
      <c r="AB47" s="273"/>
      <c r="AC47" s="273"/>
    </row>
    <row r="48" spans="1:68" ht="14.25" hidden="1" customHeight="1" x14ac:dyDescent="0.25">
      <c r="A48" s="301" t="s">
        <v>64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4">
        <v>4620207490822</v>
      </c>
      <c r="E49" s="285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6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300"/>
      <c r="P50" s="296" t="s">
        <v>73</v>
      </c>
      <c r="Q50" s="291"/>
      <c r="R50" s="291"/>
      <c r="S50" s="291"/>
      <c r="T50" s="291"/>
      <c r="U50" s="291"/>
      <c r="V50" s="292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9"/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300"/>
      <c r="P51" s="296" t="s">
        <v>73</v>
      </c>
      <c r="Q51" s="291"/>
      <c r="R51" s="291"/>
      <c r="S51" s="291"/>
      <c r="T51" s="291"/>
      <c r="U51" s="291"/>
      <c r="V51" s="292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301" t="s">
        <v>110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4">
        <v>4607111039743</v>
      </c>
      <c r="E53" s="285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2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8"/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300"/>
      <c r="P54" s="296" t="s">
        <v>73</v>
      </c>
      <c r="Q54" s="291"/>
      <c r="R54" s="291"/>
      <c r="S54" s="291"/>
      <c r="T54" s="291"/>
      <c r="U54" s="291"/>
      <c r="V54" s="292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9"/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300"/>
      <c r="P55" s="296" t="s">
        <v>73</v>
      </c>
      <c r="Q55" s="291"/>
      <c r="R55" s="291"/>
      <c r="S55" s="291"/>
      <c r="T55" s="291"/>
      <c r="U55" s="291"/>
      <c r="V55" s="292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301" t="s">
        <v>77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4">
        <v>4607111039712</v>
      </c>
      <c r="E57" s="285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3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8"/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300"/>
      <c r="P58" s="296" t="s">
        <v>73</v>
      </c>
      <c r="Q58" s="291"/>
      <c r="R58" s="291"/>
      <c r="S58" s="291"/>
      <c r="T58" s="291"/>
      <c r="U58" s="291"/>
      <c r="V58" s="292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9"/>
      <c r="B59" s="299"/>
      <c r="C59" s="299"/>
      <c r="D59" s="299"/>
      <c r="E59" s="299"/>
      <c r="F59" s="299"/>
      <c r="G59" s="299"/>
      <c r="H59" s="299"/>
      <c r="I59" s="299"/>
      <c r="J59" s="299"/>
      <c r="K59" s="299"/>
      <c r="L59" s="299"/>
      <c r="M59" s="299"/>
      <c r="N59" s="299"/>
      <c r="O59" s="300"/>
      <c r="P59" s="296" t="s">
        <v>73</v>
      </c>
      <c r="Q59" s="291"/>
      <c r="R59" s="291"/>
      <c r="S59" s="291"/>
      <c r="T59" s="291"/>
      <c r="U59" s="291"/>
      <c r="V59" s="292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301" t="s">
        <v>117</v>
      </c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4">
        <v>4607111037008</v>
      </c>
      <c r="E61" s="285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7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4">
        <v>4607111037398</v>
      </c>
      <c r="E62" s="285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8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300"/>
      <c r="P63" s="296" t="s">
        <v>73</v>
      </c>
      <c r="Q63" s="291"/>
      <c r="R63" s="291"/>
      <c r="S63" s="291"/>
      <c r="T63" s="291"/>
      <c r="U63" s="291"/>
      <c r="V63" s="292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300"/>
      <c r="P64" s="296" t="s">
        <v>73</v>
      </c>
      <c r="Q64" s="291"/>
      <c r="R64" s="291"/>
      <c r="S64" s="291"/>
      <c r="T64" s="291"/>
      <c r="U64" s="291"/>
      <c r="V64" s="292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301" t="s">
        <v>123</v>
      </c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4">
        <v>4607111039705</v>
      </c>
      <c r="E66" s="285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4">
        <v>4607111039729</v>
      </c>
      <c r="E67" s="285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3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4">
        <v>4620207490228</v>
      </c>
      <c r="E68" s="285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2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8"/>
      <c r="B69" s="299"/>
      <c r="C69" s="299"/>
      <c r="D69" s="299"/>
      <c r="E69" s="299"/>
      <c r="F69" s="299"/>
      <c r="G69" s="299"/>
      <c r="H69" s="299"/>
      <c r="I69" s="299"/>
      <c r="J69" s="299"/>
      <c r="K69" s="299"/>
      <c r="L69" s="299"/>
      <c r="M69" s="299"/>
      <c r="N69" s="299"/>
      <c r="O69" s="300"/>
      <c r="P69" s="296" t="s">
        <v>73</v>
      </c>
      <c r="Q69" s="291"/>
      <c r="R69" s="291"/>
      <c r="S69" s="291"/>
      <c r="T69" s="291"/>
      <c r="U69" s="291"/>
      <c r="V69" s="292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9"/>
      <c r="B70" s="299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299"/>
      <c r="N70" s="299"/>
      <c r="O70" s="300"/>
      <c r="P70" s="296" t="s">
        <v>73</v>
      </c>
      <c r="Q70" s="291"/>
      <c r="R70" s="291"/>
      <c r="S70" s="291"/>
      <c r="T70" s="291"/>
      <c r="U70" s="291"/>
      <c r="V70" s="292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11" t="s">
        <v>131</v>
      </c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  <c r="AA71" s="273"/>
      <c r="AB71" s="273"/>
      <c r="AC71" s="273"/>
    </row>
    <row r="72" spans="1:68" ht="14.25" hidden="1" customHeight="1" x14ac:dyDescent="0.25">
      <c r="A72" s="301" t="s">
        <v>64</v>
      </c>
      <c r="B72" s="299"/>
      <c r="C72" s="299"/>
      <c r="D72" s="299"/>
      <c r="E72" s="299"/>
      <c r="F72" s="299"/>
      <c r="G72" s="299"/>
      <c r="H72" s="299"/>
      <c r="I72" s="299"/>
      <c r="J72" s="299"/>
      <c r="K72" s="299"/>
      <c r="L72" s="299"/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4">
        <v>4607111037411</v>
      </c>
      <c r="E73" s="285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136</v>
      </c>
      <c r="B74" s="54" t="s">
        <v>137</v>
      </c>
      <c r="C74" s="31">
        <v>4301070981</v>
      </c>
      <c r="D74" s="284">
        <v>4607111036728</v>
      </c>
      <c r="E74" s="285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8"/>
      <c r="B75" s="299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  <c r="N75" s="299"/>
      <c r="O75" s="300"/>
      <c r="P75" s="296" t="s">
        <v>73</v>
      </c>
      <c r="Q75" s="291"/>
      <c r="R75" s="291"/>
      <c r="S75" s="291"/>
      <c r="T75" s="291"/>
      <c r="U75" s="291"/>
      <c r="V75" s="292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9"/>
      <c r="B76" s="299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  <c r="N76" s="299"/>
      <c r="O76" s="300"/>
      <c r="P76" s="296" t="s">
        <v>73</v>
      </c>
      <c r="Q76" s="291"/>
      <c r="R76" s="291"/>
      <c r="S76" s="291"/>
      <c r="T76" s="291"/>
      <c r="U76" s="291"/>
      <c r="V76" s="292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11" t="s">
        <v>138</v>
      </c>
      <c r="B77" s="299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73"/>
      <c r="AB77" s="273"/>
      <c r="AC77" s="273"/>
    </row>
    <row r="78" spans="1:68" ht="14.25" hidden="1" customHeight="1" x14ac:dyDescent="0.25">
      <c r="A78" s="301" t="s">
        <v>123</v>
      </c>
      <c r="B78" s="299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  <c r="AA78" s="274"/>
      <c r="AB78" s="274"/>
      <c r="AC78" s="274"/>
    </row>
    <row r="79" spans="1:68" ht="27" hidden="1" customHeight="1" x14ac:dyDescent="0.25">
      <c r="A79" s="54" t="s">
        <v>139</v>
      </c>
      <c r="B79" s="54" t="s">
        <v>140</v>
      </c>
      <c r="C79" s="31">
        <v>4301135574</v>
      </c>
      <c r="D79" s="284">
        <v>4607111033659</v>
      </c>
      <c r="E79" s="285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46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300"/>
      <c r="P80" s="296" t="s">
        <v>73</v>
      </c>
      <c r="Q80" s="291"/>
      <c r="R80" s="291"/>
      <c r="S80" s="291"/>
      <c r="T80" s="291"/>
      <c r="U80" s="291"/>
      <c r="V80" s="292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9"/>
      <c r="B81" s="299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  <c r="N81" s="299"/>
      <c r="O81" s="300"/>
      <c r="P81" s="296" t="s">
        <v>73</v>
      </c>
      <c r="Q81" s="291"/>
      <c r="R81" s="291"/>
      <c r="S81" s="291"/>
      <c r="T81" s="291"/>
      <c r="U81" s="291"/>
      <c r="V81" s="292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11" t="s">
        <v>142</v>
      </c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  <c r="AA82" s="273"/>
      <c r="AB82" s="273"/>
      <c r="AC82" s="273"/>
    </row>
    <row r="83" spans="1:68" ht="14.25" hidden="1" customHeight="1" x14ac:dyDescent="0.25">
      <c r="A83" s="301" t="s">
        <v>143</v>
      </c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  <c r="AA83" s="274"/>
      <c r="AB83" s="274"/>
      <c r="AC83" s="274"/>
    </row>
    <row r="84" spans="1:68" ht="27" hidden="1" customHeight="1" x14ac:dyDescent="0.25">
      <c r="A84" s="54" t="s">
        <v>144</v>
      </c>
      <c r="B84" s="54" t="s">
        <v>145</v>
      </c>
      <c r="C84" s="31">
        <v>4301131047</v>
      </c>
      <c r="D84" s="284">
        <v>4607111034120</v>
      </c>
      <c r="E84" s="285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38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147</v>
      </c>
      <c r="B85" s="54" t="s">
        <v>148</v>
      </c>
      <c r="C85" s="31">
        <v>4301131046</v>
      </c>
      <c r="D85" s="284">
        <v>4607111034137</v>
      </c>
      <c r="E85" s="285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8"/>
      <c r="B86" s="299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  <c r="N86" s="299"/>
      <c r="O86" s="300"/>
      <c r="P86" s="296" t="s">
        <v>73</v>
      </c>
      <c r="Q86" s="291"/>
      <c r="R86" s="291"/>
      <c r="S86" s="291"/>
      <c r="T86" s="291"/>
      <c r="U86" s="291"/>
      <c r="V86" s="292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9"/>
      <c r="B87" s="299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300"/>
      <c r="P87" s="296" t="s">
        <v>73</v>
      </c>
      <c r="Q87" s="291"/>
      <c r="R87" s="291"/>
      <c r="S87" s="291"/>
      <c r="T87" s="291"/>
      <c r="U87" s="291"/>
      <c r="V87" s="292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11" t="s">
        <v>150</v>
      </c>
      <c r="B88" s="299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  <c r="AA88" s="273"/>
      <c r="AB88" s="273"/>
      <c r="AC88" s="273"/>
    </row>
    <row r="89" spans="1:68" ht="14.25" hidden="1" customHeight="1" x14ac:dyDescent="0.25">
      <c r="A89" s="301" t="s">
        <v>123</v>
      </c>
      <c r="B89" s="299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  <c r="AA89" s="274"/>
      <c r="AB89" s="274"/>
      <c r="AC89" s="274"/>
    </row>
    <row r="90" spans="1:68" ht="27" hidden="1" customHeight="1" x14ac:dyDescent="0.25">
      <c r="A90" s="54" t="s">
        <v>151</v>
      </c>
      <c r="B90" s="54" t="s">
        <v>152</v>
      </c>
      <c r="C90" s="31">
        <v>4301135763</v>
      </c>
      <c r="D90" s="284">
        <v>4620207491027</v>
      </c>
      <c r="E90" s="285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0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153</v>
      </c>
      <c r="B91" s="54" t="s">
        <v>154</v>
      </c>
      <c r="C91" s="31">
        <v>4301135793</v>
      </c>
      <c r="D91" s="284">
        <v>4620207491003</v>
      </c>
      <c r="E91" s="285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32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4301135768</v>
      </c>
      <c r="D92" s="284">
        <v>4620207491034</v>
      </c>
      <c r="E92" s="285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4301135760</v>
      </c>
      <c r="D93" s="284">
        <v>4620207491010</v>
      </c>
      <c r="E93" s="285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339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4">
        <v>4607111035028</v>
      </c>
      <c r="E94" s="285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45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4">
        <v>4607111036407</v>
      </c>
      <c r="E95" s="285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4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8"/>
      <c r="B96" s="299"/>
      <c r="C96" s="299"/>
      <c r="D96" s="299"/>
      <c r="E96" s="299"/>
      <c r="F96" s="299"/>
      <c r="G96" s="299"/>
      <c r="H96" s="299"/>
      <c r="I96" s="299"/>
      <c r="J96" s="299"/>
      <c r="K96" s="299"/>
      <c r="L96" s="299"/>
      <c r="M96" s="299"/>
      <c r="N96" s="299"/>
      <c r="O96" s="300"/>
      <c r="P96" s="296" t="s">
        <v>73</v>
      </c>
      <c r="Q96" s="291"/>
      <c r="R96" s="291"/>
      <c r="S96" s="291"/>
      <c r="T96" s="291"/>
      <c r="U96" s="291"/>
      <c r="V96" s="292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9"/>
      <c r="B97" s="299"/>
      <c r="C97" s="299"/>
      <c r="D97" s="299"/>
      <c r="E97" s="299"/>
      <c r="F97" s="299"/>
      <c r="G97" s="299"/>
      <c r="H97" s="299"/>
      <c r="I97" s="299"/>
      <c r="J97" s="299"/>
      <c r="K97" s="299"/>
      <c r="L97" s="299"/>
      <c r="M97" s="299"/>
      <c r="N97" s="299"/>
      <c r="O97" s="300"/>
      <c r="P97" s="296" t="s">
        <v>73</v>
      </c>
      <c r="Q97" s="291"/>
      <c r="R97" s="291"/>
      <c r="S97" s="291"/>
      <c r="T97" s="291"/>
      <c r="U97" s="291"/>
      <c r="V97" s="292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11" t="s">
        <v>165</v>
      </c>
      <c r="B98" s="299"/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73"/>
      <c r="AB98" s="273"/>
      <c r="AC98" s="273"/>
    </row>
    <row r="99" spans="1:68" ht="14.25" hidden="1" customHeight="1" x14ac:dyDescent="0.25">
      <c r="A99" s="301" t="s">
        <v>117</v>
      </c>
      <c r="B99" s="299"/>
      <c r="C99" s="299"/>
      <c r="D99" s="299"/>
      <c r="E99" s="299"/>
      <c r="F99" s="299"/>
      <c r="G99" s="299"/>
      <c r="H99" s="299"/>
      <c r="I99" s="299"/>
      <c r="J99" s="299"/>
      <c r="K99" s="299"/>
      <c r="L99" s="299"/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4">
        <v>4607025784012</v>
      </c>
      <c r="E100" s="285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4">
        <v>4607025784319</v>
      </c>
      <c r="E101" s="285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36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8"/>
      <c r="B102" s="299"/>
      <c r="C102" s="299"/>
      <c r="D102" s="299"/>
      <c r="E102" s="299"/>
      <c r="F102" s="299"/>
      <c r="G102" s="299"/>
      <c r="H102" s="299"/>
      <c r="I102" s="299"/>
      <c r="J102" s="299"/>
      <c r="K102" s="299"/>
      <c r="L102" s="299"/>
      <c r="M102" s="299"/>
      <c r="N102" s="299"/>
      <c r="O102" s="300"/>
      <c r="P102" s="296" t="s">
        <v>73</v>
      </c>
      <c r="Q102" s="291"/>
      <c r="R102" s="291"/>
      <c r="S102" s="291"/>
      <c r="T102" s="291"/>
      <c r="U102" s="291"/>
      <c r="V102" s="292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9"/>
      <c r="B103" s="299"/>
      <c r="C103" s="299"/>
      <c r="D103" s="299"/>
      <c r="E103" s="299"/>
      <c r="F103" s="299"/>
      <c r="G103" s="299"/>
      <c r="H103" s="299"/>
      <c r="I103" s="299"/>
      <c r="J103" s="299"/>
      <c r="K103" s="299"/>
      <c r="L103" s="299"/>
      <c r="M103" s="299"/>
      <c r="N103" s="299"/>
      <c r="O103" s="300"/>
      <c r="P103" s="296" t="s">
        <v>73</v>
      </c>
      <c r="Q103" s="291"/>
      <c r="R103" s="291"/>
      <c r="S103" s="291"/>
      <c r="T103" s="291"/>
      <c r="U103" s="291"/>
      <c r="V103" s="292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11" t="s">
        <v>171</v>
      </c>
      <c r="B104" s="299"/>
      <c r="C104" s="299"/>
      <c r="D104" s="299"/>
      <c r="E104" s="299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73"/>
      <c r="AB104" s="273"/>
      <c r="AC104" s="273"/>
    </row>
    <row r="105" spans="1:68" ht="14.25" hidden="1" customHeight="1" x14ac:dyDescent="0.25">
      <c r="A105" s="301" t="s">
        <v>64</v>
      </c>
      <c r="B105" s="299"/>
      <c r="C105" s="299"/>
      <c r="D105" s="299"/>
      <c r="E105" s="299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4">
        <v>4620207491157</v>
      </c>
      <c r="E106" s="285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175</v>
      </c>
      <c r="B107" s="54" t="s">
        <v>176</v>
      </c>
      <c r="C107" s="31">
        <v>4301071051</v>
      </c>
      <c r="D107" s="284">
        <v>4607111039262</v>
      </c>
      <c r="E107" s="285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4">
        <v>4607111039248</v>
      </c>
      <c r="E108" s="285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4">
        <v>4607111039293</v>
      </c>
      <c r="E109" s="285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8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181</v>
      </c>
      <c r="B110" s="54" t="s">
        <v>182</v>
      </c>
      <c r="C110" s="31">
        <v>4301071039</v>
      </c>
      <c r="D110" s="284">
        <v>4607111039279</v>
      </c>
      <c r="E110" s="285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8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300"/>
      <c r="P111" s="296" t="s">
        <v>73</v>
      </c>
      <c r="Q111" s="291"/>
      <c r="R111" s="291"/>
      <c r="S111" s="291"/>
      <c r="T111" s="291"/>
      <c r="U111" s="291"/>
      <c r="V111" s="292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hidden="1" x14ac:dyDescent="0.2">
      <c r="A112" s="299"/>
      <c r="B112" s="299"/>
      <c r="C112" s="299"/>
      <c r="D112" s="299"/>
      <c r="E112" s="299"/>
      <c r="F112" s="299"/>
      <c r="G112" s="299"/>
      <c r="H112" s="299"/>
      <c r="I112" s="299"/>
      <c r="J112" s="299"/>
      <c r="K112" s="299"/>
      <c r="L112" s="299"/>
      <c r="M112" s="299"/>
      <c r="N112" s="299"/>
      <c r="O112" s="300"/>
      <c r="P112" s="296" t="s">
        <v>73</v>
      </c>
      <c r="Q112" s="291"/>
      <c r="R112" s="291"/>
      <c r="S112" s="291"/>
      <c r="T112" s="291"/>
      <c r="U112" s="291"/>
      <c r="V112" s="292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hidden="1" customHeight="1" x14ac:dyDescent="0.25">
      <c r="A113" s="301" t="s">
        <v>123</v>
      </c>
      <c r="B113" s="299"/>
      <c r="C113" s="299"/>
      <c r="D113" s="299"/>
      <c r="E113" s="299"/>
      <c r="F113" s="299"/>
      <c r="G113" s="299"/>
      <c r="H113" s="299"/>
      <c r="I113" s="299"/>
      <c r="J113" s="299"/>
      <c r="K113" s="299"/>
      <c r="L113" s="299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4">
        <v>4620207490983</v>
      </c>
      <c r="E114" s="285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8"/>
      <c r="B115" s="299"/>
      <c r="C115" s="299"/>
      <c r="D115" s="299"/>
      <c r="E115" s="299"/>
      <c r="F115" s="299"/>
      <c r="G115" s="299"/>
      <c r="H115" s="299"/>
      <c r="I115" s="299"/>
      <c r="J115" s="299"/>
      <c r="K115" s="299"/>
      <c r="L115" s="299"/>
      <c r="M115" s="299"/>
      <c r="N115" s="299"/>
      <c r="O115" s="300"/>
      <c r="P115" s="296" t="s">
        <v>73</v>
      </c>
      <c r="Q115" s="291"/>
      <c r="R115" s="291"/>
      <c r="S115" s="291"/>
      <c r="T115" s="291"/>
      <c r="U115" s="291"/>
      <c r="V115" s="292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9"/>
      <c r="B116" s="299"/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300"/>
      <c r="P116" s="296" t="s">
        <v>73</v>
      </c>
      <c r="Q116" s="291"/>
      <c r="R116" s="291"/>
      <c r="S116" s="291"/>
      <c r="T116" s="291"/>
      <c r="U116" s="291"/>
      <c r="V116" s="292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301" t="s">
        <v>186</v>
      </c>
      <c r="B117" s="299"/>
      <c r="C117" s="299"/>
      <c r="D117" s="299"/>
      <c r="E117" s="299"/>
      <c r="F117" s="299"/>
      <c r="G117" s="299"/>
      <c r="H117" s="299"/>
      <c r="I117" s="299"/>
      <c r="J117" s="299"/>
      <c r="K117" s="299"/>
      <c r="L117" s="299"/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4">
        <v>4620207491140</v>
      </c>
      <c r="E118" s="285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429" t="s">
        <v>189</v>
      </c>
      <c r="Q118" s="294"/>
      <c r="R118" s="294"/>
      <c r="S118" s="294"/>
      <c r="T118" s="295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8"/>
      <c r="B119" s="299"/>
      <c r="C119" s="299"/>
      <c r="D119" s="299"/>
      <c r="E119" s="299"/>
      <c r="F119" s="299"/>
      <c r="G119" s="299"/>
      <c r="H119" s="299"/>
      <c r="I119" s="299"/>
      <c r="J119" s="299"/>
      <c r="K119" s="299"/>
      <c r="L119" s="299"/>
      <c r="M119" s="299"/>
      <c r="N119" s="299"/>
      <c r="O119" s="300"/>
      <c r="P119" s="296" t="s">
        <v>73</v>
      </c>
      <c r="Q119" s="291"/>
      <c r="R119" s="291"/>
      <c r="S119" s="291"/>
      <c r="T119" s="291"/>
      <c r="U119" s="291"/>
      <c r="V119" s="292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9"/>
      <c r="B120" s="299"/>
      <c r="C120" s="299"/>
      <c r="D120" s="299"/>
      <c r="E120" s="299"/>
      <c r="F120" s="299"/>
      <c r="G120" s="299"/>
      <c r="H120" s="299"/>
      <c r="I120" s="299"/>
      <c r="J120" s="299"/>
      <c r="K120" s="299"/>
      <c r="L120" s="299"/>
      <c r="M120" s="299"/>
      <c r="N120" s="299"/>
      <c r="O120" s="300"/>
      <c r="P120" s="296" t="s">
        <v>73</v>
      </c>
      <c r="Q120" s="291"/>
      <c r="R120" s="291"/>
      <c r="S120" s="291"/>
      <c r="T120" s="291"/>
      <c r="U120" s="291"/>
      <c r="V120" s="292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11" t="s">
        <v>191</v>
      </c>
      <c r="B121" s="299"/>
      <c r="C121" s="299"/>
      <c r="D121" s="299"/>
      <c r="E121" s="299"/>
      <c r="F121" s="299"/>
      <c r="G121" s="299"/>
      <c r="H121" s="299"/>
      <c r="I121" s="299"/>
      <c r="J121" s="299"/>
      <c r="K121" s="299"/>
      <c r="L121" s="299"/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  <c r="AA121" s="273"/>
      <c r="AB121" s="273"/>
      <c r="AC121" s="273"/>
    </row>
    <row r="122" spans="1:68" ht="14.25" hidden="1" customHeight="1" x14ac:dyDescent="0.25">
      <c r="A122" s="301" t="s">
        <v>123</v>
      </c>
      <c r="B122" s="299"/>
      <c r="C122" s="299"/>
      <c r="D122" s="299"/>
      <c r="E122" s="299"/>
      <c r="F122" s="299"/>
      <c r="G122" s="299"/>
      <c r="H122" s="299"/>
      <c r="I122" s="299"/>
      <c r="J122" s="299"/>
      <c r="K122" s="299"/>
      <c r="L122" s="299"/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  <c r="AA122" s="274"/>
      <c r="AB122" s="274"/>
      <c r="AC122" s="274"/>
    </row>
    <row r="123" spans="1:68" ht="27" customHeight="1" x14ac:dyDescent="0.25">
      <c r="A123" s="54" t="s">
        <v>192</v>
      </c>
      <c r="B123" s="54" t="s">
        <v>193</v>
      </c>
      <c r="C123" s="31">
        <v>4301135555</v>
      </c>
      <c r="D123" s="284">
        <v>4607111034014</v>
      </c>
      <c r="E123" s="285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3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4"/>
      <c r="V123" s="34"/>
      <c r="W123" s="35" t="s">
        <v>70</v>
      </c>
      <c r="X123" s="278">
        <v>196</v>
      </c>
      <c r="Y123" s="279">
        <f>IFERROR(IF(X123="","",X123),"")</f>
        <v>196</v>
      </c>
      <c r="Z123" s="36">
        <f>IFERROR(IF(X123="","",X123*0.01788),"")</f>
        <v>3.50448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725.90559999999994</v>
      </c>
      <c r="BN123" s="67">
        <f>IFERROR(Y123*I123,"0")</f>
        <v>725.90559999999994</v>
      </c>
      <c r="BO123" s="67">
        <f>IFERROR(X123/J123,"0")</f>
        <v>2.8</v>
      </c>
      <c r="BP123" s="67">
        <f>IFERROR(Y123/J123,"0")</f>
        <v>2.8</v>
      </c>
    </row>
    <row r="124" spans="1:68" ht="27" customHeight="1" x14ac:dyDescent="0.25">
      <c r="A124" s="54" t="s">
        <v>195</v>
      </c>
      <c r="B124" s="54" t="s">
        <v>196</v>
      </c>
      <c r="C124" s="31">
        <v>4301135532</v>
      </c>
      <c r="D124" s="284">
        <v>4607111033994</v>
      </c>
      <c r="E124" s="285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29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4"/>
      <c r="V124" s="34"/>
      <c r="W124" s="35" t="s">
        <v>70</v>
      </c>
      <c r="X124" s="278">
        <v>266</v>
      </c>
      <c r="Y124" s="279">
        <f>IFERROR(IF(X124="","",X124),"")</f>
        <v>266</v>
      </c>
      <c r="Z124" s="36">
        <f>IFERROR(IF(X124="","",X124*0.01788),"")</f>
        <v>4.7560799999999999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985.15759999999989</v>
      </c>
      <c r="BN124" s="67">
        <f>IFERROR(Y124*I124,"0")</f>
        <v>985.15759999999989</v>
      </c>
      <c r="BO124" s="67">
        <f>IFERROR(X124/J124,"0")</f>
        <v>3.8</v>
      </c>
      <c r="BP124" s="67">
        <f>IFERROR(Y124/J124,"0")</f>
        <v>3.8</v>
      </c>
    </row>
    <row r="125" spans="1:68" x14ac:dyDescent="0.2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299"/>
      <c r="M125" s="299"/>
      <c r="N125" s="299"/>
      <c r="O125" s="300"/>
      <c r="P125" s="296" t="s">
        <v>73</v>
      </c>
      <c r="Q125" s="291"/>
      <c r="R125" s="291"/>
      <c r="S125" s="291"/>
      <c r="T125" s="291"/>
      <c r="U125" s="291"/>
      <c r="V125" s="292"/>
      <c r="W125" s="37" t="s">
        <v>70</v>
      </c>
      <c r="X125" s="280">
        <f>IFERROR(SUM(X123:X124),"0")</f>
        <v>462</v>
      </c>
      <c r="Y125" s="280">
        <f>IFERROR(SUM(Y123:Y124),"0")</f>
        <v>462</v>
      </c>
      <c r="Z125" s="280">
        <f>IFERROR(IF(Z123="",0,Z123),"0")+IFERROR(IF(Z124="",0,Z124),"0")</f>
        <v>8.2605599999999999</v>
      </c>
      <c r="AA125" s="281"/>
      <c r="AB125" s="281"/>
      <c r="AC125" s="281"/>
    </row>
    <row r="126" spans="1:68" x14ac:dyDescent="0.2">
      <c r="A126" s="299"/>
      <c r="B126" s="299"/>
      <c r="C126" s="299"/>
      <c r="D126" s="299"/>
      <c r="E126" s="299"/>
      <c r="F126" s="299"/>
      <c r="G126" s="299"/>
      <c r="H126" s="299"/>
      <c r="I126" s="299"/>
      <c r="J126" s="299"/>
      <c r="K126" s="299"/>
      <c r="L126" s="299"/>
      <c r="M126" s="299"/>
      <c r="N126" s="299"/>
      <c r="O126" s="300"/>
      <c r="P126" s="296" t="s">
        <v>73</v>
      </c>
      <c r="Q126" s="291"/>
      <c r="R126" s="291"/>
      <c r="S126" s="291"/>
      <c r="T126" s="291"/>
      <c r="U126" s="291"/>
      <c r="V126" s="292"/>
      <c r="W126" s="37" t="s">
        <v>74</v>
      </c>
      <c r="X126" s="280">
        <f>IFERROR(SUMPRODUCT(X123:X124*H123:H124),"0")</f>
        <v>1386</v>
      </c>
      <c r="Y126" s="280">
        <f>IFERROR(SUMPRODUCT(Y123:Y124*H123:H124),"0")</f>
        <v>1386</v>
      </c>
      <c r="Z126" s="37"/>
      <c r="AA126" s="281"/>
      <c r="AB126" s="281"/>
      <c r="AC126" s="281"/>
    </row>
    <row r="127" spans="1:68" ht="16.5" hidden="1" customHeight="1" x14ac:dyDescent="0.25">
      <c r="A127" s="311" t="s">
        <v>197</v>
      </c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  <c r="AA127" s="273"/>
      <c r="AB127" s="273"/>
      <c r="AC127" s="273"/>
    </row>
    <row r="128" spans="1:68" ht="14.25" hidden="1" customHeight="1" x14ac:dyDescent="0.25">
      <c r="A128" s="301" t="s">
        <v>123</v>
      </c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4">
        <v>4607111039095</v>
      </c>
      <c r="E129" s="285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4">
        <v>4607111034199</v>
      </c>
      <c r="E130" s="285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36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4"/>
      <c r="V130" s="34"/>
      <c r="W130" s="35" t="s">
        <v>70</v>
      </c>
      <c r="X130" s="278">
        <v>154</v>
      </c>
      <c r="Y130" s="27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98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300"/>
      <c r="P131" s="296" t="s">
        <v>73</v>
      </c>
      <c r="Q131" s="291"/>
      <c r="R131" s="291"/>
      <c r="S131" s="291"/>
      <c r="T131" s="291"/>
      <c r="U131" s="291"/>
      <c r="V131" s="292"/>
      <c r="W131" s="37" t="s">
        <v>70</v>
      </c>
      <c r="X131" s="280">
        <f>IFERROR(SUM(X129:X130),"0")</f>
        <v>154</v>
      </c>
      <c r="Y131" s="280">
        <f>IFERROR(SUM(Y129:Y130),"0")</f>
        <v>154</v>
      </c>
      <c r="Z131" s="280">
        <f>IFERROR(IF(Z129="",0,Z129),"0")+IFERROR(IF(Z130="",0,Z130),"0")</f>
        <v>2.75352</v>
      </c>
      <c r="AA131" s="281"/>
      <c r="AB131" s="281"/>
      <c r="AC131" s="281"/>
    </row>
    <row r="132" spans="1:68" x14ac:dyDescent="0.2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300"/>
      <c r="P132" s="296" t="s">
        <v>73</v>
      </c>
      <c r="Q132" s="291"/>
      <c r="R132" s="291"/>
      <c r="S132" s="291"/>
      <c r="T132" s="291"/>
      <c r="U132" s="291"/>
      <c r="V132" s="292"/>
      <c r="W132" s="37" t="s">
        <v>74</v>
      </c>
      <c r="X132" s="280">
        <f>IFERROR(SUMPRODUCT(X129:X130*H129:H130),"0")</f>
        <v>462</v>
      </c>
      <c r="Y132" s="280">
        <f>IFERROR(SUMPRODUCT(Y129:Y130*H129:H130),"0")</f>
        <v>462</v>
      </c>
      <c r="Z132" s="37"/>
      <c r="AA132" s="281"/>
      <c r="AB132" s="281"/>
      <c r="AC132" s="281"/>
    </row>
    <row r="133" spans="1:68" ht="16.5" hidden="1" customHeight="1" x14ac:dyDescent="0.25">
      <c r="A133" s="311" t="s">
        <v>204</v>
      </c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  <c r="AA133" s="273"/>
      <c r="AB133" s="273"/>
      <c r="AC133" s="273"/>
    </row>
    <row r="134" spans="1:68" ht="14.25" hidden="1" customHeight="1" x14ac:dyDescent="0.25">
      <c r="A134" s="301" t="s">
        <v>123</v>
      </c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4">
        <v>4620207490914</v>
      </c>
      <c r="E135" s="285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3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4"/>
      <c r="V135" s="34"/>
      <c r="W135" s="35" t="s">
        <v>70</v>
      </c>
      <c r="X135" s="278">
        <v>224</v>
      </c>
      <c r="Y135" s="279">
        <f>IFERROR(IF(X135="","",X135),"")</f>
        <v>224</v>
      </c>
      <c r="Z135" s="36">
        <f>IFERROR(IF(X135="","",X135*0.01788),"")</f>
        <v>4.0051199999999998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600.32000000000005</v>
      </c>
      <c r="BN135" s="67">
        <f>IFERROR(Y135*I135,"0")</f>
        <v>600.32000000000005</v>
      </c>
      <c r="BO135" s="67">
        <f>IFERROR(X135/J135,"0")</f>
        <v>3.2</v>
      </c>
      <c r="BP135" s="67">
        <f>IFERROR(Y135/J135,"0")</f>
        <v>3.2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4">
        <v>4620207490853</v>
      </c>
      <c r="E136" s="285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37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4"/>
      <c r="V136" s="34"/>
      <c r="W136" s="35" t="s">
        <v>70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8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300"/>
      <c r="P137" s="296" t="s">
        <v>73</v>
      </c>
      <c r="Q137" s="291"/>
      <c r="R137" s="291"/>
      <c r="S137" s="291"/>
      <c r="T137" s="291"/>
      <c r="U137" s="291"/>
      <c r="V137" s="292"/>
      <c r="W137" s="37" t="s">
        <v>70</v>
      </c>
      <c r="X137" s="280">
        <f>IFERROR(SUM(X135:X136),"0")</f>
        <v>224</v>
      </c>
      <c r="Y137" s="280">
        <f>IFERROR(SUM(Y135:Y136),"0")</f>
        <v>224</v>
      </c>
      <c r="Z137" s="280">
        <f>IFERROR(IF(Z135="",0,Z135),"0")+IFERROR(IF(Z136="",0,Z136),"0")</f>
        <v>4.0051199999999998</v>
      </c>
      <c r="AA137" s="281"/>
      <c r="AB137" s="281"/>
      <c r="AC137" s="281"/>
    </row>
    <row r="138" spans="1:68" x14ac:dyDescent="0.2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300"/>
      <c r="P138" s="296" t="s">
        <v>73</v>
      </c>
      <c r="Q138" s="291"/>
      <c r="R138" s="291"/>
      <c r="S138" s="291"/>
      <c r="T138" s="291"/>
      <c r="U138" s="291"/>
      <c r="V138" s="292"/>
      <c r="W138" s="37" t="s">
        <v>74</v>
      </c>
      <c r="X138" s="280">
        <f>IFERROR(SUMPRODUCT(X135:X136*H135:H136),"0")</f>
        <v>537.6</v>
      </c>
      <c r="Y138" s="280">
        <f>IFERROR(SUMPRODUCT(Y135:Y136*H135:H136),"0")</f>
        <v>537.6</v>
      </c>
      <c r="Z138" s="37"/>
      <c r="AA138" s="281"/>
      <c r="AB138" s="281"/>
      <c r="AC138" s="281"/>
    </row>
    <row r="139" spans="1:68" ht="16.5" hidden="1" customHeight="1" x14ac:dyDescent="0.25">
      <c r="A139" s="311" t="s">
        <v>209</v>
      </c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  <c r="AA139" s="273"/>
      <c r="AB139" s="273"/>
      <c r="AC139" s="273"/>
    </row>
    <row r="140" spans="1:68" ht="14.25" hidden="1" customHeight="1" x14ac:dyDescent="0.25">
      <c r="A140" s="301" t="s">
        <v>123</v>
      </c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4">
        <v>4607111035806</v>
      </c>
      <c r="E141" s="285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4"/>
      <c r="V141" s="34"/>
      <c r="W141" s="35" t="s">
        <v>70</v>
      </c>
      <c r="X141" s="278">
        <v>112</v>
      </c>
      <c r="Y141" s="279">
        <f>IFERROR(IF(X141="","",X141),"")</f>
        <v>112</v>
      </c>
      <c r="Z141" s="36">
        <f>IFERROR(IF(X141="","",X141*0.01788),"")</f>
        <v>2.0025599999999999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414.80319999999995</v>
      </c>
      <c r="BN141" s="67">
        <f>IFERROR(Y141*I141,"0")</f>
        <v>414.80319999999995</v>
      </c>
      <c r="BO141" s="67">
        <f>IFERROR(X141/J141,"0")</f>
        <v>1.6</v>
      </c>
      <c r="BP141" s="67">
        <f>IFERROR(Y141/J141,"0")</f>
        <v>1.6</v>
      </c>
    </row>
    <row r="142" spans="1:68" x14ac:dyDescent="0.2">
      <c r="A142" s="298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300"/>
      <c r="P142" s="296" t="s">
        <v>73</v>
      </c>
      <c r="Q142" s="291"/>
      <c r="R142" s="291"/>
      <c r="S142" s="291"/>
      <c r="T142" s="291"/>
      <c r="U142" s="291"/>
      <c r="V142" s="292"/>
      <c r="W142" s="37" t="s">
        <v>70</v>
      </c>
      <c r="X142" s="280">
        <f>IFERROR(SUM(X141:X141),"0")</f>
        <v>112</v>
      </c>
      <c r="Y142" s="280">
        <f>IFERROR(SUM(Y141:Y141),"0")</f>
        <v>112</v>
      </c>
      <c r="Z142" s="280">
        <f>IFERROR(IF(Z141="",0,Z141),"0")</f>
        <v>2.0025599999999999</v>
      </c>
      <c r="AA142" s="281"/>
      <c r="AB142" s="281"/>
      <c r="AC142" s="281"/>
    </row>
    <row r="143" spans="1:68" x14ac:dyDescent="0.2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300"/>
      <c r="P143" s="296" t="s">
        <v>73</v>
      </c>
      <c r="Q143" s="291"/>
      <c r="R143" s="291"/>
      <c r="S143" s="291"/>
      <c r="T143" s="291"/>
      <c r="U143" s="291"/>
      <c r="V143" s="292"/>
      <c r="W143" s="37" t="s">
        <v>74</v>
      </c>
      <c r="X143" s="280">
        <f>IFERROR(SUMPRODUCT(X141:X141*H141:H141),"0")</f>
        <v>336</v>
      </c>
      <c r="Y143" s="280">
        <f>IFERROR(SUMPRODUCT(Y141:Y141*H141:H141),"0")</f>
        <v>336</v>
      </c>
      <c r="Z143" s="37"/>
      <c r="AA143" s="281"/>
      <c r="AB143" s="281"/>
      <c r="AC143" s="281"/>
    </row>
    <row r="144" spans="1:68" ht="16.5" hidden="1" customHeight="1" x14ac:dyDescent="0.25">
      <c r="A144" s="311" t="s">
        <v>213</v>
      </c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  <c r="AA144" s="273"/>
      <c r="AB144" s="273"/>
      <c r="AC144" s="273"/>
    </row>
    <row r="145" spans="1:68" ht="14.25" hidden="1" customHeight="1" x14ac:dyDescent="0.25">
      <c r="A145" s="301" t="s">
        <v>123</v>
      </c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4">
        <v>4607111039613</v>
      </c>
      <c r="E146" s="285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31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8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300"/>
      <c r="P147" s="296" t="s">
        <v>73</v>
      </c>
      <c r="Q147" s="291"/>
      <c r="R147" s="291"/>
      <c r="S147" s="291"/>
      <c r="T147" s="291"/>
      <c r="U147" s="291"/>
      <c r="V147" s="292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300"/>
      <c r="P148" s="296" t="s">
        <v>73</v>
      </c>
      <c r="Q148" s="291"/>
      <c r="R148" s="291"/>
      <c r="S148" s="291"/>
      <c r="T148" s="291"/>
      <c r="U148" s="291"/>
      <c r="V148" s="292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11" t="s">
        <v>216</v>
      </c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  <c r="AA149" s="273"/>
      <c r="AB149" s="273"/>
      <c r="AC149" s="273"/>
    </row>
    <row r="150" spans="1:68" ht="14.25" hidden="1" customHeight="1" x14ac:dyDescent="0.25">
      <c r="A150" s="301" t="s">
        <v>186</v>
      </c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4">
        <v>4607111035646</v>
      </c>
      <c r="E151" s="285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29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8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300"/>
      <c r="P152" s="296" t="s">
        <v>73</v>
      </c>
      <c r="Q152" s="291"/>
      <c r="R152" s="291"/>
      <c r="S152" s="291"/>
      <c r="T152" s="291"/>
      <c r="U152" s="291"/>
      <c r="V152" s="292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300"/>
      <c r="P153" s="296" t="s">
        <v>73</v>
      </c>
      <c r="Q153" s="291"/>
      <c r="R153" s="291"/>
      <c r="S153" s="291"/>
      <c r="T153" s="291"/>
      <c r="U153" s="291"/>
      <c r="V153" s="292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11" t="s">
        <v>221</v>
      </c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  <c r="AA154" s="273"/>
      <c r="AB154" s="273"/>
      <c r="AC154" s="273"/>
    </row>
    <row r="155" spans="1:68" ht="14.25" hidden="1" customHeight="1" x14ac:dyDescent="0.25">
      <c r="A155" s="301" t="s">
        <v>123</v>
      </c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4">
        <v>4607111036568</v>
      </c>
      <c r="E156" s="285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32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4"/>
      <c r="V156" s="34"/>
      <c r="W156" s="35" t="s">
        <v>70</v>
      </c>
      <c r="X156" s="278">
        <v>112</v>
      </c>
      <c r="Y156" s="279">
        <f>IFERROR(IF(X156="","",X156),"")</f>
        <v>112</v>
      </c>
      <c r="Z156" s="36">
        <f>IFERROR(IF(X156="","",X156*0.00941),"")</f>
        <v>1.05392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235.40159999999997</v>
      </c>
      <c r="BN156" s="67">
        <f>IFERROR(Y156*I156,"0")</f>
        <v>235.40159999999997</v>
      </c>
      <c r="BO156" s="67">
        <f>IFERROR(X156/J156,"0")</f>
        <v>0.8</v>
      </c>
      <c r="BP156" s="67">
        <f>IFERROR(Y156/J156,"0")</f>
        <v>0.8</v>
      </c>
    </row>
    <row r="157" spans="1:68" x14ac:dyDescent="0.2">
      <c r="A157" s="298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300"/>
      <c r="P157" s="296" t="s">
        <v>73</v>
      </c>
      <c r="Q157" s="291"/>
      <c r="R157" s="291"/>
      <c r="S157" s="291"/>
      <c r="T157" s="291"/>
      <c r="U157" s="291"/>
      <c r="V157" s="292"/>
      <c r="W157" s="37" t="s">
        <v>70</v>
      </c>
      <c r="X157" s="280">
        <f>IFERROR(SUM(X156:X156),"0")</f>
        <v>112</v>
      </c>
      <c r="Y157" s="280">
        <f>IFERROR(SUM(Y156:Y156),"0")</f>
        <v>112</v>
      </c>
      <c r="Z157" s="280">
        <f>IFERROR(IF(Z156="",0,Z156),"0")</f>
        <v>1.05392</v>
      </c>
      <c r="AA157" s="281"/>
      <c r="AB157" s="281"/>
      <c r="AC157" s="281"/>
    </row>
    <row r="158" spans="1:68" x14ac:dyDescent="0.2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300"/>
      <c r="P158" s="296" t="s">
        <v>73</v>
      </c>
      <c r="Q158" s="291"/>
      <c r="R158" s="291"/>
      <c r="S158" s="291"/>
      <c r="T158" s="291"/>
      <c r="U158" s="291"/>
      <c r="V158" s="292"/>
      <c r="W158" s="37" t="s">
        <v>74</v>
      </c>
      <c r="X158" s="280">
        <f>IFERROR(SUMPRODUCT(X156:X156*H156:H156),"0")</f>
        <v>188.16</v>
      </c>
      <c r="Y158" s="280">
        <f>IFERROR(SUMPRODUCT(Y156:Y156*H156:H156),"0")</f>
        <v>188.16</v>
      </c>
      <c r="Z158" s="37"/>
      <c r="AA158" s="281"/>
      <c r="AB158" s="281"/>
      <c r="AC158" s="281"/>
    </row>
    <row r="159" spans="1:68" ht="27.75" hidden="1" customHeight="1" x14ac:dyDescent="0.2">
      <c r="A159" s="316" t="s">
        <v>225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hidden="1" customHeight="1" x14ac:dyDescent="0.25">
      <c r="A160" s="311" t="s">
        <v>226</v>
      </c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  <c r="AA160" s="273"/>
      <c r="AB160" s="273"/>
      <c r="AC160" s="273"/>
    </row>
    <row r="161" spans="1:68" ht="14.25" hidden="1" customHeight="1" x14ac:dyDescent="0.25">
      <c r="A161" s="301" t="s">
        <v>64</v>
      </c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4">
        <v>4607111036384</v>
      </c>
      <c r="E162" s="285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320" t="s">
        <v>229</v>
      </c>
      <c r="Q162" s="294"/>
      <c r="R162" s="294"/>
      <c r="S162" s="294"/>
      <c r="T162" s="295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4">
        <v>4607111036216</v>
      </c>
      <c r="E163" s="285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8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300"/>
      <c r="P164" s="296" t="s">
        <v>73</v>
      </c>
      <c r="Q164" s="291"/>
      <c r="R164" s="291"/>
      <c r="S164" s="291"/>
      <c r="T164" s="291"/>
      <c r="U164" s="291"/>
      <c r="V164" s="292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300"/>
      <c r="P165" s="296" t="s">
        <v>73</v>
      </c>
      <c r="Q165" s="291"/>
      <c r="R165" s="291"/>
      <c r="S165" s="291"/>
      <c r="T165" s="291"/>
      <c r="U165" s="291"/>
      <c r="V165" s="292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16" t="s">
        <v>234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hidden="1" customHeight="1" x14ac:dyDescent="0.25">
      <c r="A167" s="311" t="s">
        <v>235</v>
      </c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  <c r="AA167" s="273"/>
      <c r="AB167" s="273"/>
      <c r="AC167" s="273"/>
    </row>
    <row r="168" spans="1:68" ht="14.25" hidden="1" customHeight="1" x14ac:dyDescent="0.25">
      <c r="A168" s="301" t="s">
        <v>77</v>
      </c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4">
        <v>4607111035691</v>
      </c>
      <c r="E169" s="285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4"/>
      <c r="V169" s="34"/>
      <c r="W169" s="35" t="s">
        <v>70</v>
      </c>
      <c r="X169" s="278">
        <v>182</v>
      </c>
      <c r="Y169" s="279">
        <f>IFERROR(IF(X169="","",X169),"")</f>
        <v>182</v>
      </c>
      <c r="Z169" s="36">
        <f>IFERROR(IF(X169="","",X169*0.01788),"")</f>
        <v>3.2541600000000002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616.61599999999999</v>
      </c>
      <c r="BN169" s="67">
        <f>IFERROR(Y169*I169,"0")</f>
        <v>616.61599999999999</v>
      </c>
      <c r="BO169" s="67">
        <f>IFERROR(X169/J169,"0")</f>
        <v>2.6</v>
      </c>
      <c r="BP169" s="67">
        <f>IFERROR(Y169/J169,"0")</f>
        <v>2.6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4">
        <v>4607111035721</v>
      </c>
      <c r="E170" s="285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4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4"/>
      <c r="V170" s="34"/>
      <c r="W170" s="35" t="s">
        <v>70</v>
      </c>
      <c r="X170" s="278">
        <v>196</v>
      </c>
      <c r="Y170" s="279">
        <f>IFERROR(IF(X170="","",X170),"")</f>
        <v>196</v>
      </c>
      <c r="Z170" s="36">
        <f>IFERROR(IF(X170="","",X170*0.01788),"")</f>
        <v>3.50448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664.048</v>
      </c>
      <c r="BN170" s="67">
        <f>IFERROR(Y170*I170,"0")</f>
        <v>664.048</v>
      </c>
      <c r="BO170" s="67">
        <f>IFERROR(X170/J170,"0")</f>
        <v>2.8</v>
      </c>
      <c r="BP170" s="67">
        <f>IFERROR(Y170/J170,"0")</f>
        <v>2.8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4">
        <v>4607111038487</v>
      </c>
      <c r="E171" s="285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4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8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300"/>
      <c r="P172" s="296" t="s">
        <v>73</v>
      </c>
      <c r="Q172" s="291"/>
      <c r="R172" s="291"/>
      <c r="S172" s="291"/>
      <c r="T172" s="291"/>
      <c r="U172" s="291"/>
      <c r="V172" s="292"/>
      <c r="W172" s="37" t="s">
        <v>70</v>
      </c>
      <c r="X172" s="280">
        <f>IFERROR(SUM(X169:X171),"0")</f>
        <v>378</v>
      </c>
      <c r="Y172" s="280">
        <f>IFERROR(SUM(Y169:Y171),"0")</f>
        <v>378</v>
      </c>
      <c r="Z172" s="280">
        <f>IFERROR(IF(Z169="",0,Z169),"0")+IFERROR(IF(Z170="",0,Z170),"0")+IFERROR(IF(Z171="",0,Z171),"0")</f>
        <v>6.7586399999999998</v>
      </c>
      <c r="AA172" s="281"/>
      <c r="AB172" s="281"/>
      <c r="AC172" s="281"/>
    </row>
    <row r="173" spans="1:68" x14ac:dyDescent="0.2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300"/>
      <c r="P173" s="296" t="s">
        <v>73</v>
      </c>
      <c r="Q173" s="291"/>
      <c r="R173" s="291"/>
      <c r="S173" s="291"/>
      <c r="T173" s="291"/>
      <c r="U173" s="291"/>
      <c r="V173" s="292"/>
      <c r="W173" s="37" t="s">
        <v>74</v>
      </c>
      <c r="X173" s="280">
        <f>IFERROR(SUMPRODUCT(X169:X171*H169:H171),"0")</f>
        <v>1134</v>
      </c>
      <c r="Y173" s="280">
        <f>IFERROR(SUMPRODUCT(Y169:Y171*H169:H171),"0")</f>
        <v>1134</v>
      </c>
      <c r="Z173" s="37"/>
      <c r="AA173" s="281"/>
      <c r="AB173" s="281"/>
      <c r="AC173" s="281"/>
    </row>
    <row r="174" spans="1:68" ht="14.25" hidden="1" customHeight="1" x14ac:dyDescent="0.25">
      <c r="A174" s="301" t="s">
        <v>245</v>
      </c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4">
        <v>4680115885875</v>
      </c>
      <c r="E175" s="285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351" t="s">
        <v>250</v>
      </c>
      <c r="Q175" s="294"/>
      <c r="R175" s="294"/>
      <c r="S175" s="294"/>
      <c r="T175" s="295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8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300"/>
      <c r="P176" s="296" t="s">
        <v>73</v>
      </c>
      <c r="Q176" s="291"/>
      <c r="R176" s="291"/>
      <c r="S176" s="291"/>
      <c r="T176" s="291"/>
      <c r="U176" s="291"/>
      <c r="V176" s="292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300"/>
      <c r="P177" s="296" t="s">
        <v>73</v>
      </c>
      <c r="Q177" s="291"/>
      <c r="R177" s="291"/>
      <c r="S177" s="291"/>
      <c r="T177" s="291"/>
      <c r="U177" s="291"/>
      <c r="V177" s="292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16" t="s">
        <v>253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hidden="1" customHeight="1" x14ac:dyDescent="0.25">
      <c r="A179" s="311" t="s">
        <v>254</v>
      </c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  <c r="AA179" s="273"/>
      <c r="AB179" s="273"/>
      <c r="AC179" s="273"/>
    </row>
    <row r="180" spans="1:68" ht="14.25" hidden="1" customHeight="1" x14ac:dyDescent="0.25">
      <c r="A180" s="301" t="s">
        <v>77</v>
      </c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4">
        <v>4620207491133</v>
      </c>
      <c r="E181" s="285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345" t="s">
        <v>257</v>
      </c>
      <c r="Q181" s="294"/>
      <c r="R181" s="294"/>
      <c r="S181" s="294"/>
      <c r="T181" s="295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8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300"/>
      <c r="P182" s="296" t="s">
        <v>73</v>
      </c>
      <c r="Q182" s="291"/>
      <c r="R182" s="291"/>
      <c r="S182" s="291"/>
      <c r="T182" s="291"/>
      <c r="U182" s="291"/>
      <c r="V182" s="292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300"/>
      <c r="P183" s="296" t="s">
        <v>73</v>
      </c>
      <c r="Q183" s="291"/>
      <c r="R183" s="291"/>
      <c r="S183" s="291"/>
      <c r="T183" s="291"/>
      <c r="U183" s="291"/>
      <c r="V183" s="292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301" t="s">
        <v>123</v>
      </c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4">
        <v>4620207490198</v>
      </c>
      <c r="E185" s="285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4">
        <v>4620207490235</v>
      </c>
      <c r="E186" s="285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4">
        <v>4620207490259</v>
      </c>
      <c r="E187" s="285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4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4">
        <v>4620207490143</v>
      </c>
      <c r="E188" s="285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8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8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300"/>
      <c r="P189" s="296" t="s">
        <v>73</v>
      </c>
      <c r="Q189" s="291"/>
      <c r="R189" s="291"/>
      <c r="S189" s="291"/>
      <c r="T189" s="291"/>
      <c r="U189" s="291"/>
      <c r="V189" s="292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300"/>
      <c r="P190" s="296" t="s">
        <v>73</v>
      </c>
      <c r="Q190" s="291"/>
      <c r="R190" s="291"/>
      <c r="S190" s="291"/>
      <c r="T190" s="291"/>
      <c r="U190" s="291"/>
      <c r="V190" s="292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11" t="s">
        <v>270</v>
      </c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  <c r="AA191" s="273"/>
      <c r="AB191" s="273"/>
      <c r="AC191" s="273"/>
    </row>
    <row r="192" spans="1:68" ht="14.25" hidden="1" customHeight="1" x14ac:dyDescent="0.25">
      <c r="A192" s="301" t="s">
        <v>64</v>
      </c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4">
        <v>4607111038654</v>
      </c>
      <c r="E193" s="285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4"/>
      <c r="R193" s="294"/>
      <c r="S193" s="294"/>
      <c r="T193" s="295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4">
        <v>4607111038586</v>
      </c>
      <c r="E194" s="285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4"/>
      <c r="R194" s="294"/>
      <c r="S194" s="294"/>
      <c r="T194" s="295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4">
        <v>4607111038609</v>
      </c>
      <c r="E195" s="285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4"/>
      <c r="R195" s="294"/>
      <c r="S195" s="294"/>
      <c r="T195" s="295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4">
        <v>4607111038630</v>
      </c>
      <c r="E196" s="285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5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4"/>
      <c r="R196" s="294"/>
      <c r="S196" s="294"/>
      <c r="T196" s="295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8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300"/>
      <c r="P197" s="296" t="s">
        <v>73</v>
      </c>
      <c r="Q197" s="291"/>
      <c r="R197" s="291"/>
      <c r="S197" s="291"/>
      <c r="T197" s="291"/>
      <c r="U197" s="291"/>
      <c r="V197" s="292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300"/>
      <c r="P198" s="296" t="s">
        <v>73</v>
      </c>
      <c r="Q198" s="291"/>
      <c r="R198" s="291"/>
      <c r="S198" s="291"/>
      <c r="T198" s="291"/>
      <c r="U198" s="291"/>
      <c r="V198" s="292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11" t="s">
        <v>281</v>
      </c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  <c r="AA199" s="273"/>
      <c r="AB199" s="273"/>
      <c r="AC199" s="273"/>
    </row>
    <row r="200" spans="1:68" ht="14.25" hidden="1" customHeight="1" x14ac:dyDescent="0.25">
      <c r="A200" s="301" t="s">
        <v>64</v>
      </c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4">
        <v>4607111035912</v>
      </c>
      <c r="E201" s="285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4"/>
      <c r="R201" s="294"/>
      <c r="S201" s="294"/>
      <c r="T201" s="295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4">
        <v>4607111035929</v>
      </c>
      <c r="E202" s="285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4"/>
      <c r="R202" s="294"/>
      <c r="S202" s="294"/>
      <c r="T202" s="295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4">
        <v>4607111035882</v>
      </c>
      <c r="E203" s="285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4"/>
      <c r="R203" s="294"/>
      <c r="S203" s="294"/>
      <c r="T203" s="295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4">
        <v>4607111035905</v>
      </c>
      <c r="E204" s="285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4"/>
      <c r="R204" s="294"/>
      <c r="S204" s="294"/>
      <c r="T204" s="295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8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300"/>
      <c r="P205" s="296" t="s">
        <v>73</v>
      </c>
      <c r="Q205" s="291"/>
      <c r="R205" s="291"/>
      <c r="S205" s="291"/>
      <c r="T205" s="291"/>
      <c r="U205" s="291"/>
      <c r="V205" s="292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300"/>
      <c r="P206" s="296" t="s">
        <v>73</v>
      </c>
      <c r="Q206" s="291"/>
      <c r="R206" s="291"/>
      <c r="S206" s="291"/>
      <c r="T206" s="291"/>
      <c r="U206" s="291"/>
      <c r="V206" s="292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11" t="s">
        <v>292</v>
      </c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  <c r="AA207" s="273"/>
      <c r="AB207" s="273"/>
      <c r="AC207" s="273"/>
    </row>
    <row r="208" spans="1:68" ht="14.25" hidden="1" customHeight="1" x14ac:dyDescent="0.25">
      <c r="A208" s="301" t="s">
        <v>64</v>
      </c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4">
        <v>4620207491096</v>
      </c>
      <c r="E209" s="285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44" t="s">
        <v>295</v>
      </c>
      <c r="Q209" s="294"/>
      <c r="R209" s="294"/>
      <c r="S209" s="294"/>
      <c r="T209" s="295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8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300"/>
      <c r="P210" s="296" t="s">
        <v>73</v>
      </c>
      <c r="Q210" s="291"/>
      <c r="R210" s="291"/>
      <c r="S210" s="291"/>
      <c r="T210" s="291"/>
      <c r="U210" s="291"/>
      <c r="V210" s="292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300"/>
      <c r="P211" s="296" t="s">
        <v>73</v>
      </c>
      <c r="Q211" s="291"/>
      <c r="R211" s="291"/>
      <c r="S211" s="291"/>
      <c r="T211" s="291"/>
      <c r="U211" s="291"/>
      <c r="V211" s="292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11" t="s">
        <v>297</v>
      </c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  <c r="AA212" s="273"/>
      <c r="AB212" s="273"/>
      <c r="AC212" s="273"/>
    </row>
    <row r="213" spans="1:68" ht="14.25" hidden="1" customHeight="1" x14ac:dyDescent="0.25">
      <c r="A213" s="301" t="s">
        <v>64</v>
      </c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4">
        <v>4620207490709</v>
      </c>
      <c r="E214" s="285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35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4"/>
      <c r="R214" s="294"/>
      <c r="S214" s="294"/>
      <c r="T214" s="295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300"/>
      <c r="P215" s="296" t="s">
        <v>73</v>
      </c>
      <c r="Q215" s="291"/>
      <c r="R215" s="291"/>
      <c r="S215" s="291"/>
      <c r="T215" s="291"/>
      <c r="U215" s="291"/>
      <c r="V215" s="292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300"/>
      <c r="P216" s="296" t="s">
        <v>73</v>
      </c>
      <c r="Q216" s="291"/>
      <c r="R216" s="291"/>
      <c r="S216" s="291"/>
      <c r="T216" s="291"/>
      <c r="U216" s="291"/>
      <c r="V216" s="292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301" t="s">
        <v>123</v>
      </c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4">
        <v>4620207490570</v>
      </c>
      <c r="E218" s="285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30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4"/>
      <c r="R218" s="294"/>
      <c r="S218" s="294"/>
      <c r="T218" s="295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4">
        <v>4620207490549</v>
      </c>
      <c r="E219" s="285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43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4"/>
      <c r="R219" s="294"/>
      <c r="S219" s="294"/>
      <c r="T219" s="295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4">
        <v>4620207490501</v>
      </c>
      <c r="E220" s="285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4"/>
      <c r="R220" s="294"/>
      <c r="S220" s="294"/>
      <c r="T220" s="295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8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300"/>
      <c r="P221" s="296" t="s">
        <v>73</v>
      </c>
      <c r="Q221" s="291"/>
      <c r="R221" s="291"/>
      <c r="S221" s="291"/>
      <c r="T221" s="291"/>
      <c r="U221" s="291"/>
      <c r="V221" s="292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300"/>
      <c r="P222" s="296" t="s">
        <v>73</v>
      </c>
      <c r="Q222" s="291"/>
      <c r="R222" s="291"/>
      <c r="S222" s="291"/>
      <c r="T222" s="291"/>
      <c r="U222" s="291"/>
      <c r="V222" s="292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11" t="s">
        <v>308</v>
      </c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  <c r="AA223" s="273"/>
      <c r="AB223" s="273"/>
      <c r="AC223" s="273"/>
    </row>
    <row r="224" spans="1:68" ht="14.25" hidden="1" customHeight="1" x14ac:dyDescent="0.25">
      <c r="A224" s="301" t="s">
        <v>64</v>
      </c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4">
        <v>4607111039019</v>
      </c>
      <c r="E225" s="285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4"/>
      <c r="R225" s="294"/>
      <c r="S225" s="294"/>
      <c r="T225" s="295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4">
        <v>4607111038708</v>
      </c>
      <c r="E226" s="285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3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4"/>
      <c r="R226" s="294"/>
      <c r="S226" s="294"/>
      <c r="T226" s="295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8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300"/>
      <c r="P227" s="296" t="s">
        <v>73</v>
      </c>
      <c r="Q227" s="291"/>
      <c r="R227" s="291"/>
      <c r="S227" s="291"/>
      <c r="T227" s="291"/>
      <c r="U227" s="291"/>
      <c r="V227" s="292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300"/>
      <c r="P228" s="296" t="s">
        <v>73</v>
      </c>
      <c r="Q228" s="291"/>
      <c r="R228" s="291"/>
      <c r="S228" s="291"/>
      <c r="T228" s="291"/>
      <c r="U228" s="291"/>
      <c r="V228" s="292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16" t="s">
        <v>314</v>
      </c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17"/>
      <c r="M229" s="317"/>
      <c r="N229" s="317"/>
      <c r="O229" s="317"/>
      <c r="P229" s="317"/>
      <c r="Q229" s="317"/>
      <c r="R229" s="317"/>
      <c r="S229" s="317"/>
      <c r="T229" s="317"/>
      <c r="U229" s="317"/>
      <c r="V229" s="317"/>
      <c r="W229" s="317"/>
      <c r="X229" s="317"/>
      <c r="Y229" s="317"/>
      <c r="Z229" s="317"/>
      <c r="AA229" s="48"/>
      <c r="AB229" s="48"/>
      <c r="AC229" s="48"/>
    </row>
    <row r="230" spans="1:68" ht="16.5" hidden="1" customHeight="1" x14ac:dyDescent="0.25">
      <c r="A230" s="311" t="s">
        <v>315</v>
      </c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73"/>
      <c r="AB230" s="273"/>
      <c r="AC230" s="273"/>
    </row>
    <row r="231" spans="1:68" ht="14.25" hidden="1" customHeight="1" x14ac:dyDescent="0.25">
      <c r="A231" s="301" t="s">
        <v>64</v>
      </c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4">
        <v>4607111036162</v>
      </c>
      <c r="E232" s="285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4"/>
      <c r="R232" s="294"/>
      <c r="S232" s="294"/>
      <c r="T232" s="295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8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300"/>
      <c r="P233" s="296" t="s">
        <v>73</v>
      </c>
      <c r="Q233" s="291"/>
      <c r="R233" s="291"/>
      <c r="S233" s="291"/>
      <c r="T233" s="291"/>
      <c r="U233" s="291"/>
      <c r="V233" s="292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300"/>
      <c r="P234" s="296" t="s">
        <v>73</v>
      </c>
      <c r="Q234" s="291"/>
      <c r="R234" s="291"/>
      <c r="S234" s="291"/>
      <c r="T234" s="291"/>
      <c r="U234" s="291"/>
      <c r="V234" s="292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16" t="s">
        <v>319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17"/>
      <c r="Y235" s="317"/>
      <c r="Z235" s="317"/>
      <c r="AA235" s="48"/>
      <c r="AB235" s="48"/>
      <c r="AC235" s="48"/>
    </row>
    <row r="236" spans="1:68" ht="16.5" hidden="1" customHeight="1" x14ac:dyDescent="0.25">
      <c r="A236" s="311" t="s">
        <v>320</v>
      </c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  <c r="AA236" s="273"/>
      <c r="AB236" s="273"/>
      <c r="AC236" s="273"/>
    </row>
    <row r="237" spans="1:68" ht="14.25" hidden="1" customHeight="1" x14ac:dyDescent="0.25">
      <c r="A237" s="301" t="s">
        <v>64</v>
      </c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4">
        <v>4607111035899</v>
      </c>
      <c r="E238" s="285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9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4"/>
      <c r="R238" s="294"/>
      <c r="S238" s="294"/>
      <c r="T238" s="295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8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300"/>
      <c r="P239" s="296" t="s">
        <v>73</v>
      </c>
      <c r="Q239" s="291"/>
      <c r="R239" s="291"/>
      <c r="S239" s="291"/>
      <c r="T239" s="291"/>
      <c r="U239" s="291"/>
      <c r="V239" s="292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300"/>
      <c r="P240" s="296" t="s">
        <v>73</v>
      </c>
      <c r="Q240" s="291"/>
      <c r="R240" s="291"/>
      <c r="S240" s="291"/>
      <c r="T240" s="291"/>
      <c r="U240" s="291"/>
      <c r="V240" s="292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16" t="s">
        <v>323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17"/>
      <c r="Y241" s="317"/>
      <c r="Z241" s="317"/>
      <c r="AA241" s="48"/>
      <c r="AB241" s="48"/>
      <c r="AC241" s="48"/>
    </row>
    <row r="242" spans="1:68" ht="16.5" hidden="1" customHeight="1" x14ac:dyDescent="0.25">
      <c r="A242" s="311" t="s">
        <v>324</v>
      </c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  <c r="AA242" s="273"/>
      <c r="AB242" s="273"/>
      <c r="AC242" s="273"/>
    </row>
    <row r="243" spans="1:68" ht="14.25" hidden="1" customHeight="1" x14ac:dyDescent="0.25">
      <c r="A243" s="301" t="s">
        <v>325</v>
      </c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4">
        <v>4607111039774</v>
      </c>
      <c r="E244" s="285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46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4"/>
      <c r="R244" s="294"/>
      <c r="S244" s="294"/>
      <c r="T244" s="295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300"/>
      <c r="P245" s="296" t="s">
        <v>73</v>
      </c>
      <c r="Q245" s="291"/>
      <c r="R245" s="291"/>
      <c r="S245" s="291"/>
      <c r="T245" s="291"/>
      <c r="U245" s="291"/>
      <c r="V245" s="292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300"/>
      <c r="P246" s="296" t="s">
        <v>73</v>
      </c>
      <c r="Q246" s="291"/>
      <c r="R246" s="291"/>
      <c r="S246" s="291"/>
      <c r="T246" s="291"/>
      <c r="U246" s="291"/>
      <c r="V246" s="292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301" t="s">
        <v>123</v>
      </c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4">
        <v>4607111039361</v>
      </c>
      <c r="E248" s="285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4"/>
      <c r="R248" s="294"/>
      <c r="S248" s="294"/>
      <c r="T248" s="295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8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300"/>
      <c r="P249" s="296" t="s">
        <v>73</v>
      </c>
      <c r="Q249" s="291"/>
      <c r="R249" s="291"/>
      <c r="S249" s="291"/>
      <c r="T249" s="291"/>
      <c r="U249" s="291"/>
      <c r="V249" s="292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300"/>
      <c r="P250" s="296" t="s">
        <v>73</v>
      </c>
      <c r="Q250" s="291"/>
      <c r="R250" s="291"/>
      <c r="S250" s="291"/>
      <c r="T250" s="291"/>
      <c r="U250" s="291"/>
      <c r="V250" s="292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16" t="s">
        <v>331</v>
      </c>
      <c r="B251" s="317"/>
      <c r="C251" s="317"/>
      <c r="D251" s="317"/>
      <c r="E251" s="317"/>
      <c r="F251" s="317"/>
      <c r="G251" s="317"/>
      <c r="H251" s="317"/>
      <c r="I251" s="317"/>
      <c r="J251" s="317"/>
      <c r="K251" s="317"/>
      <c r="L251" s="317"/>
      <c r="M251" s="317"/>
      <c r="N251" s="317"/>
      <c r="O251" s="317"/>
      <c r="P251" s="317"/>
      <c r="Q251" s="317"/>
      <c r="R251" s="317"/>
      <c r="S251" s="317"/>
      <c r="T251" s="317"/>
      <c r="U251" s="317"/>
      <c r="V251" s="317"/>
      <c r="W251" s="317"/>
      <c r="X251" s="317"/>
      <c r="Y251" s="317"/>
      <c r="Z251" s="317"/>
      <c r="AA251" s="48"/>
      <c r="AB251" s="48"/>
      <c r="AC251" s="48"/>
    </row>
    <row r="252" spans="1:68" ht="16.5" hidden="1" customHeight="1" x14ac:dyDescent="0.25">
      <c r="A252" s="311" t="s">
        <v>331</v>
      </c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  <c r="AA252" s="273"/>
      <c r="AB252" s="273"/>
      <c r="AC252" s="273"/>
    </row>
    <row r="253" spans="1:68" ht="14.25" hidden="1" customHeight="1" x14ac:dyDescent="0.25">
      <c r="A253" s="301" t="s">
        <v>64</v>
      </c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4">
        <v>4640242181264</v>
      </c>
      <c r="E254" s="285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4"/>
      <c r="R254" s="294"/>
      <c r="S254" s="294"/>
      <c r="T254" s="295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4">
        <v>4640242181325</v>
      </c>
      <c r="E255" s="285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43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4"/>
      <c r="R255" s="294"/>
      <c r="S255" s="294"/>
      <c r="T255" s="295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4">
        <v>4640242180670</v>
      </c>
      <c r="E256" s="285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37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4"/>
      <c r="R256" s="294"/>
      <c r="S256" s="294"/>
      <c r="T256" s="295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8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300"/>
      <c r="P257" s="296" t="s">
        <v>73</v>
      </c>
      <c r="Q257" s="291"/>
      <c r="R257" s="291"/>
      <c r="S257" s="291"/>
      <c r="T257" s="291"/>
      <c r="U257" s="291"/>
      <c r="V257" s="292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300"/>
      <c r="P258" s="296" t="s">
        <v>73</v>
      </c>
      <c r="Q258" s="291"/>
      <c r="R258" s="291"/>
      <c r="S258" s="291"/>
      <c r="T258" s="291"/>
      <c r="U258" s="291"/>
      <c r="V258" s="292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301" t="s">
        <v>77</v>
      </c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4">
        <v>4640242180397</v>
      </c>
      <c r="E260" s="285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9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4"/>
      <c r="R260" s="294"/>
      <c r="S260" s="294"/>
      <c r="T260" s="295"/>
      <c r="U260" s="34"/>
      <c r="V260" s="34"/>
      <c r="W260" s="35" t="s">
        <v>70</v>
      </c>
      <c r="X260" s="278">
        <v>348</v>
      </c>
      <c r="Y260" s="279">
        <f>IFERROR(IF(X260="","",X260),"")</f>
        <v>348</v>
      </c>
      <c r="Z260" s="36">
        <f>IFERROR(IF(X260="","",X260*0.0155),"")</f>
        <v>5.3940000000000001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2178.48</v>
      </c>
      <c r="BN260" s="67">
        <f>IFERROR(Y260*I260,"0")</f>
        <v>2178.48</v>
      </c>
      <c r="BO260" s="67">
        <f>IFERROR(X260/J260,"0")</f>
        <v>4.1428571428571432</v>
      </c>
      <c r="BP260" s="67">
        <f>IFERROR(Y260/J260,"0")</f>
        <v>4.1428571428571432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4">
        <v>4640242181219</v>
      </c>
      <c r="E261" s="285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46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4"/>
      <c r="R261" s="294"/>
      <c r="S261" s="294"/>
      <c r="T261" s="295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8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300"/>
      <c r="P262" s="296" t="s">
        <v>73</v>
      </c>
      <c r="Q262" s="291"/>
      <c r="R262" s="291"/>
      <c r="S262" s="291"/>
      <c r="T262" s="291"/>
      <c r="U262" s="291"/>
      <c r="V262" s="292"/>
      <c r="W262" s="37" t="s">
        <v>70</v>
      </c>
      <c r="X262" s="280">
        <f>IFERROR(SUM(X260:X261),"0")</f>
        <v>348</v>
      </c>
      <c r="Y262" s="280">
        <f>IFERROR(SUM(Y260:Y261),"0")</f>
        <v>348</v>
      </c>
      <c r="Z262" s="280">
        <f>IFERROR(IF(Z260="",0,Z260),"0")+IFERROR(IF(Z261="",0,Z261),"0")</f>
        <v>5.3940000000000001</v>
      </c>
      <c r="AA262" s="281"/>
      <c r="AB262" s="281"/>
      <c r="AC262" s="281"/>
    </row>
    <row r="263" spans="1:68" x14ac:dyDescent="0.2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300"/>
      <c r="P263" s="296" t="s">
        <v>73</v>
      </c>
      <c r="Q263" s="291"/>
      <c r="R263" s="291"/>
      <c r="S263" s="291"/>
      <c r="T263" s="291"/>
      <c r="U263" s="291"/>
      <c r="V263" s="292"/>
      <c r="W263" s="37" t="s">
        <v>74</v>
      </c>
      <c r="X263" s="280">
        <f>IFERROR(SUMPRODUCT(X260:X261*H260:H261),"0")</f>
        <v>2088</v>
      </c>
      <c r="Y263" s="280">
        <f>IFERROR(SUMPRODUCT(Y260:Y261*H260:H261),"0")</f>
        <v>2088</v>
      </c>
      <c r="Z263" s="37"/>
      <c r="AA263" s="281"/>
      <c r="AB263" s="281"/>
      <c r="AC263" s="281"/>
    </row>
    <row r="264" spans="1:68" ht="14.25" hidden="1" customHeight="1" x14ac:dyDescent="0.25">
      <c r="A264" s="301" t="s">
        <v>117</v>
      </c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4">
        <v>4640242180304</v>
      </c>
      <c r="E265" s="285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4"/>
      <c r="R265" s="294"/>
      <c r="S265" s="294"/>
      <c r="T265" s="295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4">
        <v>4640242180236</v>
      </c>
      <c r="E266" s="285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4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4"/>
      <c r="R266" s="294"/>
      <c r="S266" s="294"/>
      <c r="T266" s="295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4">
        <v>4640242180410</v>
      </c>
      <c r="E267" s="285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40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4"/>
      <c r="R267" s="294"/>
      <c r="S267" s="294"/>
      <c r="T267" s="295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8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300"/>
      <c r="P268" s="296" t="s">
        <v>73</v>
      </c>
      <c r="Q268" s="291"/>
      <c r="R268" s="291"/>
      <c r="S268" s="291"/>
      <c r="T268" s="291"/>
      <c r="U268" s="291"/>
      <c r="V268" s="292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300"/>
      <c r="P269" s="296" t="s">
        <v>73</v>
      </c>
      <c r="Q269" s="291"/>
      <c r="R269" s="291"/>
      <c r="S269" s="291"/>
      <c r="T269" s="291"/>
      <c r="U269" s="291"/>
      <c r="V269" s="292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301" t="s">
        <v>123</v>
      </c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4">
        <v>4640242181554</v>
      </c>
      <c r="E271" s="285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53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4"/>
      <c r="R271" s="294"/>
      <c r="S271" s="294"/>
      <c r="T271" s="295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4">
        <v>4640242181561</v>
      </c>
      <c r="E272" s="285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4"/>
      <c r="R272" s="294"/>
      <c r="S272" s="294"/>
      <c r="T272" s="295"/>
      <c r="U272" s="34"/>
      <c r="V272" s="34"/>
      <c r="W272" s="35" t="s">
        <v>70</v>
      </c>
      <c r="X272" s="278">
        <v>672</v>
      </c>
      <c r="Y272" s="279">
        <f t="shared" si="6"/>
        <v>672</v>
      </c>
      <c r="Z272" s="36">
        <f>IFERROR(IF(X272="","",X272*0.00936),"")</f>
        <v>6.2899200000000004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2615.424</v>
      </c>
      <c r="BN272" s="67">
        <f t="shared" si="8"/>
        <v>2615.424</v>
      </c>
      <c r="BO272" s="67">
        <f t="shared" si="9"/>
        <v>5.333333333333333</v>
      </c>
      <c r="BP272" s="67">
        <f t="shared" si="10"/>
        <v>5.333333333333333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4">
        <v>4640242181424</v>
      </c>
      <c r="E273" s="285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46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4"/>
      <c r="R273" s="294"/>
      <c r="S273" s="294"/>
      <c r="T273" s="295"/>
      <c r="U273" s="34"/>
      <c r="V273" s="34"/>
      <c r="W273" s="35" t="s">
        <v>70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4">
        <v>4640242181523</v>
      </c>
      <c r="E274" s="285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3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4"/>
      <c r="R274" s="294"/>
      <c r="S274" s="294"/>
      <c r="T274" s="295"/>
      <c r="U274" s="34"/>
      <c r="V274" s="34"/>
      <c r="W274" s="35" t="s">
        <v>70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4">
        <v>4640242181486</v>
      </c>
      <c r="E275" s="285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4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4"/>
      <c r="R275" s="294"/>
      <c r="S275" s="294"/>
      <c r="T275" s="295"/>
      <c r="U275" s="34"/>
      <c r="V275" s="34"/>
      <c r="W275" s="35" t="s">
        <v>70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4">
        <v>4640242181493</v>
      </c>
      <c r="E276" s="285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5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4"/>
      <c r="R276" s="294"/>
      <c r="S276" s="294"/>
      <c r="T276" s="295"/>
      <c r="U276" s="34"/>
      <c r="V276" s="34"/>
      <c r="W276" s="35" t="s">
        <v>70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4">
        <v>4640242181509</v>
      </c>
      <c r="E277" s="285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4"/>
      <c r="R277" s="294"/>
      <c r="S277" s="294"/>
      <c r="T277" s="295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4">
        <v>4640242181240</v>
      </c>
      <c r="E278" s="285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362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4"/>
      <c r="R278" s="294"/>
      <c r="S278" s="294"/>
      <c r="T278" s="295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4">
        <v>4640242181318</v>
      </c>
      <c r="E279" s="285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4"/>
      <c r="R279" s="294"/>
      <c r="S279" s="294"/>
      <c r="T279" s="295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4">
        <v>4640242181387</v>
      </c>
      <c r="E280" s="285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43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4"/>
      <c r="R280" s="294"/>
      <c r="S280" s="294"/>
      <c r="T280" s="295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4">
        <v>4640242181332</v>
      </c>
      <c r="E281" s="285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46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4"/>
      <c r="R281" s="294"/>
      <c r="S281" s="294"/>
      <c r="T281" s="295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4">
        <v>4640242181349</v>
      </c>
      <c r="E282" s="285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36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4"/>
      <c r="R282" s="294"/>
      <c r="S282" s="294"/>
      <c r="T282" s="295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4">
        <v>4640242181370</v>
      </c>
      <c r="E283" s="285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41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4"/>
      <c r="R283" s="294"/>
      <c r="S283" s="294"/>
      <c r="T283" s="295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8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300"/>
      <c r="P284" s="296" t="s">
        <v>73</v>
      </c>
      <c r="Q284" s="291"/>
      <c r="R284" s="291"/>
      <c r="S284" s="291"/>
      <c r="T284" s="291"/>
      <c r="U284" s="291"/>
      <c r="V284" s="292"/>
      <c r="W284" s="37" t="s">
        <v>70</v>
      </c>
      <c r="X284" s="280">
        <f>IFERROR(SUM(X271:X283),"0")</f>
        <v>672</v>
      </c>
      <c r="Y284" s="280">
        <f>IFERROR(SUM(Y271:Y283),"0")</f>
        <v>672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6.2899200000000004</v>
      </c>
      <c r="AA284" s="281"/>
      <c r="AB284" s="281"/>
      <c r="AC284" s="281"/>
    </row>
    <row r="285" spans="1:68" x14ac:dyDescent="0.2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300"/>
      <c r="P285" s="296" t="s">
        <v>73</v>
      </c>
      <c r="Q285" s="291"/>
      <c r="R285" s="291"/>
      <c r="S285" s="291"/>
      <c r="T285" s="291"/>
      <c r="U285" s="291"/>
      <c r="V285" s="292"/>
      <c r="W285" s="37" t="s">
        <v>74</v>
      </c>
      <c r="X285" s="280">
        <f>IFERROR(SUMPRODUCT(X271:X283*H271:H283),"0")</f>
        <v>2486.4</v>
      </c>
      <c r="Y285" s="280">
        <f>IFERROR(SUMPRODUCT(Y271:Y283*H271:H283),"0")</f>
        <v>2486.4</v>
      </c>
      <c r="Z285" s="37"/>
      <c r="AA285" s="281"/>
      <c r="AB285" s="281"/>
      <c r="AC285" s="281"/>
    </row>
    <row r="286" spans="1:68" ht="15" customHeight="1" x14ac:dyDescent="0.2">
      <c r="A286" s="448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404"/>
      <c r="P286" s="356" t="s">
        <v>381</v>
      </c>
      <c r="Q286" s="357"/>
      <c r="R286" s="357"/>
      <c r="S286" s="357"/>
      <c r="T286" s="357"/>
      <c r="U286" s="357"/>
      <c r="V286" s="289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8618.16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8618.16</v>
      </c>
      <c r="Z286" s="37"/>
      <c r="AA286" s="281"/>
      <c r="AB286" s="281"/>
      <c r="AC286" s="281"/>
    </row>
    <row r="287" spans="1:68" x14ac:dyDescent="0.2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404"/>
      <c r="P287" s="356" t="s">
        <v>382</v>
      </c>
      <c r="Q287" s="357"/>
      <c r="R287" s="357"/>
      <c r="S287" s="357"/>
      <c r="T287" s="357"/>
      <c r="U287" s="357"/>
      <c r="V287" s="289"/>
      <c r="W287" s="37" t="s">
        <v>74</v>
      </c>
      <c r="X287" s="280">
        <f>IFERROR(SUM(BM22:BM283),"0")</f>
        <v>9606.5103999999992</v>
      </c>
      <c r="Y287" s="280">
        <f>IFERROR(SUM(BN22:BN283),"0")</f>
        <v>9606.5103999999992</v>
      </c>
      <c r="Z287" s="37"/>
      <c r="AA287" s="281"/>
      <c r="AB287" s="281"/>
      <c r="AC287" s="281"/>
    </row>
    <row r="288" spans="1:68" x14ac:dyDescent="0.2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404"/>
      <c r="P288" s="356" t="s">
        <v>383</v>
      </c>
      <c r="Q288" s="357"/>
      <c r="R288" s="357"/>
      <c r="S288" s="357"/>
      <c r="T288" s="357"/>
      <c r="U288" s="357"/>
      <c r="V288" s="289"/>
      <c r="W288" s="37" t="s">
        <v>384</v>
      </c>
      <c r="X288" s="38">
        <f>ROUNDUP(SUM(BO22:BO283),0)</f>
        <v>30</v>
      </c>
      <c r="Y288" s="38">
        <f>ROUNDUP(SUM(BP22:BP283),0)</f>
        <v>30</v>
      </c>
      <c r="Z288" s="37"/>
      <c r="AA288" s="281"/>
      <c r="AB288" s="281"/>
      <c r="AC288" s="281"/>
    </row>
    <row r="289" spans="1:32" x14ac:dyDescent="0.2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404"/>
      <c r="P289" s="356" t="s">
        <v>385</v>
      </c>
      <c r="Q289" s="357"/>
      <c r="R289" s="357"/>
      <c r="S289" s="357"/>
      <c r="T289" s="357"/>
      <c r="U289" s="357"/>
      <c r="V289" s="289"/>
      <c r="W289" s="37" t="s">
        <v>74</v>
      </c>
      <c r="X289" s="280">
        <f>GrossWeightTotal+PalletQtyTotal*25</f>
        <v>10356.510399999999</v>
      </c>
      <c r="Y289" s="280">
        <f>GrossWeightTotalR+PalletQtyTotalR*25</f>
        <v>10356.510399999999</v>
      </c>
      <c r="Z289" s="37"/>
      <c r="AA289" s="281"/>
      <c r="AB289" s="281"/>
      <c r="AC289" s="281"/>
    </row>
    <row r="290" spans="1:32" x14ac:dyDescent="0.2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404"/>
      <c r="P290" s="356" t="s">
        <v>386</v>
      </c>
      <c r="Q290" s="357"/>
      <c r="R290" s="357"/>
      <c r="S290" s="357"/>
      <c r="T290" s="357"/>
      <c r="U290" s="357"/>
      <c r="V290" s="289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2462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2462</v>
      </c>
      <c r="Z290" s="37"/>
      <c r="AA290" s="281"/>
      <c r="AB290" s="281"/>
      <c r="AC290" s="281"/>
    </row>
    <row r="291" spans="1:32" ht="14.25" hidden="1" customHeight="1" x14ac:dyDescent="0.2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404"/>
      <c r="P291" s="356" t="s">
        <v>387</v>
      </c>
      <c r="Q291" s="357"/>
      <c r="R291" s="357"/>
      <c r="S291" s="357"/>
      <c r="T291" s="357"/>
      <c r="U291" s="357"/>
      <c r="V291" s="289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36.518240000000006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282" t="s">
        <v>75</v>
      </c>
      <c r="D293" s="304"/>
      <c r="E293" s="304"/>
      <c r="F293" s="304"/>
      <c r="G293" s="304"/>
      <c r="H293" s="304"/>
      <c r="I293" s="304"/>
      <c r="J293" s="304"/>
      <c r="K293" s="304"/>
      <c r="L293" s="304"/>
      <c r="M293" s="304"/>
      <c r="N293" s="304"/>
      <c r="O293" s="304"/>
      <c r="P293" s="304"/>
      <c r="Q293" s="304"/>
      <c r="R293" s="304"/>
      <c r="S293" s="304"/>
      <c r="T293" s="305"/>
      <c r="U293" s="275" t="s">
        <v>225</v>
      </c>
      <c r="V293" s="275" t="s">
        <v>234</v>
      </c>
      <c r="W293" s="282" t="s">
        <v>253</v>
      </c>
      <c r="X293" s="304"/>
      <c r="Y293" s="304"/>
      <c r="Z293" s="304"/>
      <c r="AA293" s="304"/>
      <c r="AB293" s="305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369" t="s">
        <v>390</v>
      </c>
      <c r="B294" s="282" t="s">
        <v>63</v>
      </c>
      <c r="C294" s="282" t="s">
        <v>76</v>
      </c>
      <c r="D294" s="282" t="s">
        <v>85</v>
      </c>
      <c r="E294" s="282" t="s">
        <v>95</v>
      </c>
      <c r="F294" s="282" t="s">
        <v>106</v>
      </c>
      <c r="G294" s="282" t="s">
        <v>131</v>
      </c>
      <c r="H294" s="282" t="s">
        <v>138</v>
      </c>
      <c r="I294" s="282" t="s">
        <v>142</v>
      </c>
      <c r="J294" s="282" t="s">
        <v>150</v>
      </c>
      <c r="K294" s="282" t="s">
        <v>165</v>
      </c>
      <c r="L294" s="282" t="s">
        <v>171</v>
      </c>
      <c r="M294" s="282" t="s">
        <v>191</v>
      </c>
      <c r="N294" s="276"/>
      <c r="O294" s="282" t="s">
        <v>197</v>
      </c>
      <c r="P294" s="282" t="s">
        <v>204</v>
      </c>
      <c r="Q294" s="282" t="s">
        <v>209</v>
      </c>
      <c r="R294" s="282" t="s">
        <v>213</v>
      </c>
      <c r="S294" s="282" t="s">
        <v>216</v>
      </c>
      <c r="T294" s="282" t="s">
        <v>221</v>
      </c>
      <c r="U294" s="282" t="s">
        <v>226</v>
      </c>
      <c r="V294" s="282" t="s">
        <v>235</v>
      </c>
      <c r="W294" s="282" t="s">
        <v>254</v>
      </c>
      <c r="X294" s="282" t="s">
        <v>270</v>
      </c>
      <c r="Y294" s="282" t="s">
        <v>281</v>
      </c>
      <c r="Z294" s="282" t="s">
        <v>292</v>
      </c>
      <c r="AA294" s="282" t="s">
        <v>297</v>
      </c>
      <c r="AB294" s="282" t="s">
        <v>308</v>
      </c>
      <c r="AC294" s="282" t="s">
        <v>315</v>
      </c>
      <c r="AD294" s="282" t="s">
        <v>320</v>
      </c>
      <c r="AE294" s="282" t="s">
        <v>324</v>
      </c>
      <c r="AF294" s="282" t="s">
        <v>331</v>
      </c>
    </row>
    <row r="295" spans="1:32" ht="13.5" customHeight="1" thickBot="1" x14ac:dyDescent="0.25">
      <c r="A295" s="370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76"/>
      <c r="O295" s="283"/>
      <c r="P295" s="283"/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  <c r="AD295" s="283"/>
      <c r="AE295" s="283"/>
      <c r="AF295" s="283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1386</v>
      </c>
      <c r="N296" s="276"/>
      <c r="O296" s="46">
        <f>IFERROR(X129*H129,"0")+IFERROR(X130*H130,"0")</f>
        <v>462</v>
      </c>
      <c r="P296" s="46">
        <f>IFERROR(X135*H135,"0")+IFERROR(X136*H136,"0")</f>
        <v>537.6</v>
      </c>
      <c r="Q296" s="46">
        <f>IFERROR(X141*H141,"0")</f>
        <v>336</v>
      </c>
      <c r="R296" s="46">
        <f>IFERROR(X146*H146,"0")</f>
        <v>0</v>
      </c>
      <c r="S296" s="46">
        <f>IFERROR(X151*H151,"0")</f>
        <v>0</v>
      </c>
      <c r="T296" s="46">
        <f>IFERROR(X156*H156,"0")</f>
        <v>188.16</v>
      </c>
      <c r="U296" s="46">
        <f>IFERROR(X162*H162,"0")+IFERROR(X163*H163,"0")</f>
        <v>0</v>
      </c>
      <c r="V296" s="46">
        <f>IFERROR(X169*H169,"0")+IFERROR(X170*H170,"0")+IFERROR(X171*H171,"0")+IFERROR(X175*H175,"0")</f>
        <v>1134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4574.3999999999996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8618.16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34,00"/>
        <filter val="1 386,00"/>
        <filter val="10 356,51"/>
        <filter val="112,00"/>
        <filter val="154,00"/>
        <filter val="182,00"/>
        <filter val="188,16"/>
        <filter val="196,00"/>
        <filter val="2 088,00"/>
        <filter val="2 462,00"/>
        <filter val="2 486,40"/>
        <filter val="224,00"/>
        <filter val="266,00"/>
        <filter val="30"/>
        <filter val="336,00"/>
        <filter val="348,00"/>
        <filter val="378,00"/>
        <filter val="462,00"/>
        <filter val="537,60"/>
        <filter val="672,00"/>
        <filter val="8 618,16"/>
        <filter val="9 606,51"/>
      </filters>
    </filterColumn>
    <filterColumn colId="29" showButton="0"/>
    <filterColumn colId="30" showButton="0"/>
  </autoFilter>
  <mergeCells count="515"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244:T244"/>
    <mergeCell ref="A270:Z270"/>
    <mergeCell ref="P245:V24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A80:O81"/>
    <mergeCell ref="A160:Z160"/>
    <mergeCell ref="A72:Z72"/>
    <mergeCell ref="P58:V58"/>
    <mergeCell ref="D162:E162"/>
    <mergeCell ref="P79:T79"/>
    <mergeCell ref="P73:T73"/>
    <mergeCell ref="D187:E187"/>
    <mergeCell ref="P87:V87"/>
    <mergeCell ref="A83:Z83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J9:M9"/>
    <mergeCell ref="P141:T141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D283:E283"/>
    <mergeCell ref="D62:E62"/>
    <mergeCell ref="D193:E193"/>
    <mergeCell ref="D114:E114"/>
    <mergeCell ref="P248:T248"/>
    <mergeCell ref="P86:V86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P41:T41"/>
    <mergeCell ref="D22:E22"/>
    <mergeCell ref="P34:T34"/>
    <mergeCell ref="A102:O103"/>
    <mergeCell ref="P276:T276"/>
    <mergeCell ref="P214:T214"/>
    <mergeCell ref="D225:E225"/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