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F891E6-11E2-420E-8D20-F1690736C9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BP493" i="1" s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1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Z28" i="1" l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58" i="1"/>
  <c r="Z159" i="1" s="1"/>
  <c r="BN158" i="1"/>
  <c r="BP158" i="1"/>
  <c r="Z162" i="1"/>
  <c r="BN162" i="1"/>
  <c r="Z170" i="1"/>
  <c r="BN170" i="1"/>
  <c r="Z180" i="1"/>
  <c r="Z181" i="1" s="1"/>
  <c r="BN180" i="1"/>
  <c r="BP180" i="1"/>
  <c r="Y181" i="1"/>
  <c r="Z185" i="1"/>
  <c r="BN185" i="1"/>
  <c r="Z199" i="1"/>
  <c r="BN199" i="1"/>
  <c r="Z212" i="1"/>
  <c r="BN212" i="1"/>
  <c r="Z227" i="1"/>
  <c r="BN227" i="1"/>
  <c r="Z250" i="1"/>
  <c r="BN250" i="1"/>
  <c r="Z289" i="1"/>
  <c r="BN289" i="1"/>
  <c r="Z301" i="1"/>
  <c r="BN301" i="1"/>
  <c r="Z323" i="1"/>
  <c r="BN323" i="1"/>
  <c r="Z342" i="1"/>
  <c r="BN342" i="1"/>
  <c r="Z352" i="1"/>
  <c r="BN352" i="1"/>
  <c r="Z369" i="1"/>
  <c r="BN369" i="1"/>
  <c r="Z393" i="1"/>
  <c r="BN393" i="1"/>
  <c r="Z412" i="1"/>
  <c r="BN412" i="1"/>
  <c r="Z448" i="1"/>
  <c r="BN448" i="1"/>
  <c r="Z462" i="1"/>
  <c r="BN462" i="1"/>
  <c r="Z493" i="1"/>
  <c r="BN493" i="1"/>
  <c r="Y177" i="1"/>
  <c r="Y246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Y364" i="1"/>
  <c r="Y363" i="1"/>
  <c r="BP362" i="1"/>
  <c r="BN362" i="1"/>
  <c r="Z362" i="1"/>
  <c r="Z363" i="1" s="1"/>
  <c r="BP367" i="1"/>
  <c r="BN367" i="1"/>
  <c r="Z367" i="1"/>
  <c r="BP391" i="1"/>
  <c r="BN391" i="1"/>
  <c r="Z391" i="1"/>
  <c r="BP401" i="1"/>
  <c r="BN401" i="1"/>
  <c r="Z401" i="1"/>
  <c r="BP432" i="1"/>
  <c r="BN432" i="1"/>
  <c r="Z432" i="1"/>
  <c r="BP437" i="1"/>
  <c r="BN437" i="1"/>
  <c r="Z437" i="1"/>
  <c r="BP446" i="1"/>
  <c r="BN446" i="1"/>
  <c r="Z446" i="1"/>
  <c r="BP456" i="1"/>
  <c r="BN456" i="1"/>
  <c r="Z456" i="1"/>
  <c r="BP476" i="1"/>
  <c r="BN476" i="1"/>
  <c r="Z476" i="1"/>
  <c r="Y489" i="1"/>
  <c r="BP487" i="1"/>
  <c r="BN487" i="1"/>
  <c r="Z487" i="1"/>
  <c r="Z22" i="1"/>
  <c r="Z23" i="1" s="1"/>
  <c r="BN22" i="1"/>
  <c r="BP22" i="1"/>
  <c r="Z26" i="1"/>
  <c r="BN26" i="1"/>
  <c r="BP26" i="1"/>
  <c r="Z30" i="1"/>
  <c r="BN30" i="1"/>
  <c r="C511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F511" i="1"/>
  <c r="Z106" i="1"/>
  <c r="BN106" i="1"/>
  <c r="Z118" i="1"/>
  <c r="BN118" i="1"/>
  <c r="Z124" i="1"/>
  <c r="BN124" i="1"/>
  <c r="BP124" i="1"/>
  <c r="Z135" i="1"/>
  <c r="BN135" i="1"/>
  <c r="BP135" i="1"/>
  <c r="Z152" i="1"/>
  <c r="BN152" i="1"/>
  <c r="Y172" i="1"/>
  <c r="Z164" i="1"/>
  <c r="BN164" i="1"/>
  <c r="Z168" i="1"/>
  <c r="BN168" i="1"/>
  <c r="Z174" i="1"/>
  <c r="BN174" i="1"/>
  <c r="BP174" i="1"/>
  <c r="Z191" i="1"/>
  <c r="BN191" i="1"/>
  <c r="Y203" i="1"/>
  <c r="Z197" i="1"/>
  <c r="BN197" i="1"/>
  <c r="Z201" i="1"/>
  <c r="BN201" i="1"/>
  <c r="Y21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59" i="1"/>
  <c r="BN259" i="1"/>
  <c r="Z260" i="1"/>
  <c r="BN260" i="1"/>
  <c r="Y264" i="1"/>
  <c r="Z268" i="1"/>
  <c r="BN268" i="1"/>
  <c r="Z291" i="1"/>
  <c r="BN291" i="1"/>
  <c r="Y304" i="1"/>
  <c r="Z299" i="1"/>
  <c r="BN299" i="1"/>
  <c r="Z307" i="1"/>
  <c r="BN307" i="1"/>
  <c r="BP320" i="1"/>
  <c r="BN320" i="1"/>
  <c r="Z320" i="1"/>
  <c r="Y331" i="1"/>
  <c r="BP327" i="1"/>
  <c r="BN327" i="1"/>
  <c r="Z327" i="1"/>
  <c r="BP344" i="1"/>
  <c r="BN344" i="1"/>
  <c r="Z344" i="1"/>
  <c r="BP357" i="1"/>
  <c r="BN357" i="1"/>
  <c r="Z357" i="1"/>
  <c r="Y375" i="1"/>
  <c r="Y374" i="1"/>
  <c r="BP373" i="1"/>
  <c r="BN373" i="1"/>
  <c r="Z373" i="1"/>
  <c r="Z374" i="1" s="1"/>
  <c r="Y379" i="1"/>
  <c r="BP377" i="1"/>
  <c r="BN377" i="1"/>
  <c r="Z377" i="1"/>
  <c r="BP395" i="1"/>
  <c r="BN395" i="1"/>
  <c r="Z395" i="1"/>
  <c r="BP414" i="1"/>
  <c r="BN414" i="1"/>
  <c r="Z414" i="1"/>
  <c r="BP433" i="1"/>
  <c r="BN433" i="1"/>
  <c r="Z433" i="1"/>
  <c r="BP440" i="1"/>
  <c r="BN440" i="1"/>
  <c r="Z440" i="1"/>
  <c r="Y458" i="1"/>
  <c r="BP452" i="1"/>
  <c r="BN452" i="1"/>
  <c r="Z452" i="1"/>
  <c r="BP470" i="1"/>
  <c r="BN470" i="1"/>
  <c r="Z470" i="1"/>
  <c r="BP477" i="1"/>
  <c r="BN477" i="1"/>
  <c r="Z477" i="1"/>
  <c r="Y324" i="1"/>
  <c r="F9" i="1"/>
  <c r="J9" i="1"/>
  <c r="F10" i="1"/>
  <c r="Y33" i="1"/>
  <c r="Y37" i="1"/>
  <c r="Y45" i="1"/>
  <c r="Y49" i="1"/>
  <c r="Y58" i="1"/>
  <c r="Y66" i="1"/>
  <c r="Y72" i="1"/>
  <c r="Y81" i="1"/>
  <c r="BP74" i="1"/>
  <c r="BN74" i="1"/>
  <c r="BP76" i="1"/>
  <c r="BN76" i="1"/>
  <c r="Z76" i="1"/>
  <c r="Y80" i="1"/>
  <c r="BP84" i="1"/>
  <c r="BN84" i="1"/>
  <c r="Z84" i="1"/>
  <c r="Z85" i="1" s="1"/>
  <c r="Y86" i="1"/>
  <c r="E511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Y154" i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H9" i="1"/>
  <c r="B511" i="1"/>
  <c r="X502" i="1"/>
  <c r="X503" i="1"/>
  <c r="X505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1" i="1"/>
  <c r="Y133" i="1"/>
  <c r="BP130" i="1"/>
  <c r="BN130" i="1"/>
  <c r="Z130" i="1"/>
  <c r="Z132" i="1" s="1"/>
  <c r="BP151" i="1"/>
  <c r="BN151" i="1"/>
  <c r="Z151" i="1"/>
  <c r="Z153" i="1" s="1"/>
  <c r="BP165" i="1"/>
  <c r="BN165" i="1"/>
  <c r="Z165" i="1"/>
  <c r="BP169" i="1"/>
  <c r="BN169" i="1"/>
  <c r="Z169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108" i="1"/>
  <c r="H511" i="1"/>
  <c r="Y148" i="1"/>
  <c r="I511" i="1"/>
  <c r="Y160" i="1"/>
  <c r="J511" i="1"/>
  <c r="Y187" i="1"/>
  <c r="Z206" i="1"/>
  <c r="BN206" i="1"/>
  <c r="BP206" i="1"/>
  <c r="Z208" i="1"/>
  <c r="BN208" i="1"/>
  <c r="BP209" i="1"/>
  <c r="BN209" i="1"/>
  <c r="Z209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BP211" i="1"/>
  <c r="BN211" i="1"/>
  <c r="Z211" i="1"/>
  <c r="Y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Y370" i="1"/>
  <c r="AB511" i="1"/>
  <c r="Y499" i="1"/>
  <c r="BP498" i="1"/>
  <c r="BN498" i="1"/>
  <c r="Z498" i="1"/>
  <c r="Z499" i="1" s="1"/>
  <c r="Y500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l="1"/>
  <c r="Z464" i="1"/>
  <c r="Z458" i="1"/>
  <c r="Z479" i="1"/>
  <c r="Z370" i="1"/>
  <c r="Z337" i="1"/>
  <c r="Z263" i="1"/>
  <c r="Z255" i="1"/>
  <c r="Z187" i="1"/>
  <c r="Z171" i="1"/>
  <c r="Z71" i="1"/>
  <c r="Z58" i="1"/>
  <c r="Z231" i="1"/>
  <c r="Z443" i="1"/>
  <c r="Y502" i="1"/>
  <c r="Z349" i="1"/>
  <c r="Z65" i="1"/>
  <c r="Y505" i="1"/>
  <c r="Y503" i="1"/>
  <c r="Z32" i="1"/>
  <c r="X504" i="1"/>
  <c r="Z203" i="1"/>
  <c r="Y504" i="1"/>
  <c r="Z473" i="1"/>
  <c r="Z398" i="1"/>
  <c r="Z303" i="1"/>
  <c r="Z293" i="1"/>
  <c r="Z415" i="1"/>
  <c r="Z270" i="1"/>
  <c r="Z215" i="1"/>
  <c r="Z80" i="1"/>
  <c r="Z44" i="1"/>
  <c r="Y501" i="1"/>
  <c r="Z114" i="1"/>
  <c r="Z317" i="1"/>
  <c r="Z311" i="1"/>
  <c r="Z92" i="1"/>
  <c r="Z506" i="1" l="1"/>
</calcChain>
</file>

<file path=xl/sharedStrings.xml><?xml version="1.0" encoding="utf-8"?>
<sst xmlns="http://schemas.openxmlformats.org/spreadsheetml/2006/main" count="2206" uniqueCount="791">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</sst>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790</v>
      </c>
      <c r="I5" s="793"/>
      <c r="J5" s="793"/>
      <c r="K5" s="793"/>
      <c r="L5" s="793"/>
      <c r="M5" s="638"/>
      <c r="N5" s="58"/>
      <c r="P5" s="24" t="s">
        <v>10</v>
      </c>
      <c r="Q5" s="850">
        <v>45900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12">
        <v>0.375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07"/>
      <c r="R10" s="708"/>
      <c r="U10" s="24" t="s">
        <v>23</v>
      </c>
      <c r="V10" s="616" t="s">
        <v>24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46"/>
      <c r="R11" s="647"/>
      <c r="U11" s="24" t="s">
        <v>27</v>
      </c>
      <c r="V11" s="810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29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30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31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32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8" t="s">
        <v>38</v>
      </c>
      <c r="D17" s="588" t="s">
        <v>39</v>
      </c>
      <c r="E17" s="664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63"/>
      <c r="R17" s="663"/>
      <c r="S17" s="663"/>
      <c r="T17" s="664"/>
      <c r="U17" s="873" t="s">
        <v>51</v>
      </c>
      <c r="V17" s="592"/>
      <c r="W17" s="588" t="s">
        <v>52</v>
      </c>
      <c r="X17" s="588" t="s">
        <v>53</v>
      </c>
      <c r="Y17" s="871" t="s">
        <v>54</v>
      </c>
      <c r="Z17" s="788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61</v>
      </c>
      <c r="V18" s="67" t="s">
        <v>62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63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69</v>
      </c>
      <c r="X42" s="549">
        <v>160</v>
      </c>
      <c r="Y42" s="55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49.25925925925926</v>
      </c>
      <c r="Y44" s="551">
        <f>IFERROR(Y41/H41,"0")+IFERROR(Y42/H42,"0")+IFERROR(Y43/H43,"0")</f>
        <v>50</v>
      </c>
      <c r="Z44" s="551">
        <f>IFERROR(IF(Z41="",0,Z41),"0")+IFERROR(IF(Z42="",0,Z42),"0")+IFERROR(IF(Z43="",0,Z43),"0")</f>
        <v>0.55059999999999998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260</v>
      </c>
      <c r="Y45" s="551">
        <f>IFERROR(SUM(Y41:Y43),"0")</f>
        <v>268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360</v>
      </c>
      <c r="Y57" s="55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98.518518518518519</v>
      </c>
      <c r="Y58" s="551">
        <f>IFERROR(Y52/H52,"0")+IFERROR(Y53/H53,"0")+IFERROR(Y54/H54,"0")+IFERROR(Y55/H55,"0")+IFERROR(Y56/H56,"0")+IFERROR(Y57/H57,"0")</f>
        <v>99</v>
      </c>
      <c r="Z58" s="551">
        <f>IFERROR(IF(Z52="",0,Z52),"0")+IFERROR(IF(Z53="",0,Z53),"0")+IFERROR(IF(Z54="",0,Z54),"0")+IFERROR(IF(Z55="",0,Z55),"0")+IFERROR(IF(Z56="",0,Z56),"0")+IFERROR(IF(Z57="",0,Z57),"0")</f>
        <v>1.08222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560</v>
      </c>
      <c r="Y59" s="551">
        <f>IFERROR(SUM(Y52:Y57),"0")</f>
        <v>565.20000000000005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76</v>
      </c>
      <c r="L64" s="32" t="s">
        <v>112</v>
      </c>
      <c r="M64" s="33" t="s">
        <v>107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69</v>
      </c>
      <c r="X64" s="549">
        <v>90</v>
      </c>
      <c r="Y64" s="550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71</v>
      </c>
      <c r="Q65" s="558"/>
      <c r="R65" s="558"/>
      <c r="S65" s="558"/>
      <c r="T65" s="558"/>
      <c r="U65" s="558"/>
      <c r="V65" s="559"/>
      <c r="W65" s="37" t="s">
        <v>72</v>
      </c>
      <c r="X65" s="551">
        <f>IFERROR(X61/H61,"0")+IFERROR(X62/H62,"0")+IFERROR(X63/H63,"0")+IFERROR(X64/H64,"0")</f>
        <v>37.962962962962962</v>
      </c>
      <c r="Y65" s="551">
        <f>IFERROR(Y61/H61,"0")+IFERROR(Y62/H62,"0")+IFERROR(Y63/H63,"0")+IFERROR(Y64/H64,"0")</f>
        <v>39</v>
      </c>
      <c r="Z65" s="551">
        <f>IFERROR(IF(Z61="",0,Z61),"0")+IFERROR(IF(Z62="",0,Z62),"0")+IFERROR(IF(Z63="",0,Z63),"0")+IFERROR(IF(Z64="",0,Z64),"0")</f>
        <v>0.31624000000000002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71</v>
      </c>
      <c r="Q66" s="558"/>
      <c r="R66" s="558"/>
      <c r="S66" s="558"/>
      <c r="T66" s="558"/>
      <c r="U66" s="558"/>
      <c r="V66" s="559"/>
      <c r="W66" s="37" t="s">
        <v>69</v>
      </c>
      <c r="X66" s="551">
        <f>IFERROR(SUM(X61:X64),"0")</f>
        <v>140</v>
      </c>
      <c r="Y66" s="551">
        <f>IFERROR(SUM(Y61:Y64),"0")</f>
        <v>145.80000000000001</v>
      </c>
      <c r="Z66" s="37"/>
      <c r="AA66" s="552"/>
      <c r="AB66" s="552"/>
      <c r="AC66" s="552"/>
    </row>
    <row r="67" spans="1:68" ht="14.25" hidden="1" customHeight="1" x14ac:dyDescent="0.25">
      <c r="A67" s="553" t="s">
        <v>64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69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71</v>
      </c>
      <c r="Q71" s="558"/>
      <c r="R71" s="558"/>
      <c r="S71" s="558"/>
      <c r="T71" s="558"/>
      <c r="U71" s="558"/>
      <c r="V71" s="559"/>
      <c r="W71" s="37" t="s">
        <v>72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71</v>
      </c>
      <c r="Q72" s="558"/>
      <c r="R72" s="558"/>
      <c r="S72" s="558"/>
      <c r="T72" s="558"/>
      <c r="U72" s="558"/>
      <c r="V72" s="559"/>
      <c r="W72" s="37" t="s">
        <v>69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73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106</v>
      </c>
      <c r="L75" s="32"/>
      <c r="M75" s="33" t="s">
        <v>77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106</v>
      </c>
      <c r="L76" s="32"/>
      <c r="M76" s="33" t="s">
        <v>77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69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69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71</v>
      </c>
      <c r="Q80" s="558"/>
      <c r="R80" s="558"/>
      <c r="S80" s="558"/>
      <c r="T80" s="558"/>
      <c r="U80" s="558"/>
      <c r="V80" s="559"/>
      <c r="W80" s="37" t="s">
        <v>72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71</v>
      </c>
      <c r="Q81" s="558"/>
      <c r="R81" s="558"/>
      <c r="S81" s="558"/>
      <c r="T81" s="558"/>
      <c r="U81" s="558"/>
      <c r="V81" s="559"/>
      <c r="W81" s="37" t="s">
        <v>69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172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69</v>
      </c>
      <c r="X83" s="549">
        <v>50</v>
      </c>
      <c r="Y83" s="550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111</v>
      </c>
      <c r="L84" s="32"/>
      <c r="M84" s="33" t="s">
        <v>77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69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71</v>
      </c>
      <c r="Q85" s="558"/>
      <c r="R85" s="558"/>
      <c r="S85" s="558"/>
      <c r="T85" s="558"/>
      <c r="U85" s="558"/>
      <c r="V85" s="559"/>
      <c r="W85" s="37" t="s">
        <v>72</v>
      </c>
      <c r="X85" s="551">
        <f>IFERROR(X83/H83,"0")+IFERROR(X84/H84,"0")</f>
        <v>6.4102564102564106</v>
      </c>
      <c r="Y85" s="551">
        <f>IFERROR(Y83/H83,"0")+IFERROR(Y84/H84,"0")</f>
        <v>7</v>
      </c>
      <c r="Z85" s="551">
        <f>IFERROR(IF(Z83="",0,Z83),"0")+IFERROR(IF(Z84="",0,Z84),"0")</f>
        <v>0.13286000000000001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71</v>
      </c>
      <c r="Q86" s="558"/>
      <c r="R86" s="558"/>
      <c r="S86" s="558"/>
      <c r="T86" s="558"/>
      <c r="U86" s="558"/>
      <c r="V86" s="559"/>
      <c r="W86" s="37" t="s">
        <v>69</v>
      </c>
      <c r="X86" s="551">
        <f>IFERROR(SUM(X83:X84),"0")</f>
        <v>50</v>
      </c>
      <c r="Y86" s="551">
        <f>IFERROR(SUM(Y83:Y84),"0")</f>
        <v>54.6</v>
      </c>
      <c r="Z86" s="37"/>
      <c r="AA86" s="552"/>
      <c r="AB86" s="552"/>
      <c r="AC86" s="552"/>
    </row>
    <row r="87" spans="1:68" ht="16.5" hidden="1" customHeight="1" x14ac:dyDescent="0.25">
      <c r="A87" s="600" t="s">
        <v>179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103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200</v>
      </c>
      <c r="Y89" s="55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111</v>
      </c>
      <c r="L90" s="32"/>
      <c r="M90" s="33" t="s">
        <v>77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69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69</v>
      </c>
      <c r="X91" s="549">
        <v>180</v>
      </c>
      <c r="Y91" s="550">
        <f>IFERROR(IF(X91="",0,CEILING((X91/$H91),1)*$H91),"")</f>
        <v>180</v>
      </c>
      <c r="Z91" s="36">
        <f>IFERROR(IF(Y91=0,"",ROUNDUP(Y91/H91,0)*0.00902),"")</f>
        <v>0.36080000000000001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188.39999999999998</v>
      </c>
      <c r="BN91" s="64">
        <f>IFERROR(Y91*I91/H91,"0")</f>
        <v>188.39999999999998</v>
      </c>
      <c r="BO91" s="64">
        <f>IFERROR(1/J91*(X91/H91),"0")</f>
        <v>0.30303030303030304</v>
      </c>
      <c r="BP91" s="64">
        <f>IFERROR(1/J91*(Y91/H91),"0")</f>
        <v>0.30303030303030304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71</v>
      </c>
      <c r="Q92" s="558"/>
      <c r="R92" s="558"/>
      <c r="S92" s="558"/>
      <c r="T92" s="558"/>
      <c r="U92" s="558"/>
      <c r="V92" s="559"/>
      <c r="W92" s="37" t="s">
        <v>72</v>
      </c>
      <c r="X92" s="551">
        <f>IFERROR(X89/H89,"0")+IFERROR(X90/H90,"0")+IFERROR(X91/H91,"0")</f>
        <v>58.518518518518519</v>
      </c>
      <c r="Y92" s="551">
        <f>IFERROR(Y89/H89,"0")+IFERROR(Y90/H90,"0")+IFERROR(Y91/H91,"0")</f>
        <v>59</v>
      </c>
      <c r="Z92" s="551">
        <f>IFERROR(IF(Z89="",0,Z89),"0")+IFERROR(IF(Z90="",0,Z90),"0")+IFERROR(IF(Z91="",0,Z91),"0")</f>
        <v>0.72141999999999995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71</v>
      </c>
      <c r="Q93" s="558"/>
      <c r="R93" s="558"/>
      <c r="S93" s="558"/>
      <c r="T93" s="558"/>
      <c r="U93" s="558"/>
      <c r="V93" s="559"/>
      <c r="W93" s="37" t="s">
        <v>69</v>
      </c>
      <c r="X93" s="551">
        <f>IFERROR(SUM(X89:X91),"0")</f>
        <v>380</v>
      </c>
      <c r="Y93" s="551">
        <f>IFERROR(SUM(Y89:Y91),"0")</f>
        <v>385.20000000000005</v>
      </c>
      <c r="Z93" s="37"/>
      <c r="AA93" s="552"/>
      <c r="AB93" s="552"/>
      <c r="AC93" s="552"/>
    </row>
    <row r="94" spans="1:68" ht="14.25" hidden="1" customHeight="1" x14ac:dyDescent="0.25">
      <c r="A94" s="553" t="s">
        <v>73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189</v>
      </c>
      <c r="Q95" s="561"/>
      <c r="R95" s="561"/>
      <c r="S95" s="561"/>
      <c r="T95" s="562"/>
      <c r="U95" s="34"/>
      <c r="V95" s="34"/>
      <c r="W95" s="35" t="s">
        <v>69</v>
      </c>
      <c r="X95" s="549">
        <v>150</v>
      </c>
      <c r="Y95" s="550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76</v>
      </c>
      <c r="L97" s="32"/>
      <c r="M97" s="33" t="s">
        <v>93</v>
      </c>
      <c r="N97" s="33"/>
      <c r="O97" s="32">
        <v>45</v>
      </c>
      <c r="P97" s="65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1"/>
      <c r="R97" s="561"/>
      <c r="S97" s="561"/>
      <c r="T97" s="562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1"/>
      <c r="R98" s="561"/>
      <c r="S98" s="561"/>
      <c r="T98" s="562"/>
      <c r="U98" s="34"/>
      <c r="V98" s="34"/>
      <c r="W98" s="35" t="s">
        <v>69</v>
      </c>
      <c r="X98" s="549">
        <v>180</v>
      </c>
      <c r="Y98" s="550">
        <f>IFERROR(IF(X98="",0,CEILING((X98/$H98),1)*$H98),"")</f>
        <v>180.9</v>
      </c>
      <c r="Z98" s="36">
        <f>IFERROR(IF(Y98=0,"",ROUNDUP(Y98/H98,0)*0.00651),"")</f>
        <v>0.43617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196.79999999999998</v>
      </c>
      <c r="BN98" s="64">
        <f>IFERROR(Y98*I98/H98,"0")</f>
        <v>197.78399999999999</v>
      </c>
      <c r="BO98" s="64">
        <f>IFERROR(1/J98*(X98/H98),"0")</f>
        <v>0.36630036630036628</v>
      </c>
      <c r="BP98" s="64">
        <f>IFERROR(1/J98*(Y98/H98),"0")</f>
        <v>0.36813186813186816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69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71</v>
      </c>
      <c r="Q100" s="558"/>
      <c r="R100" s="558"/>
      <c r="S100" s="558"/>
      <c r="T100" s="558"/>
      <c r="U100" s="558"/>
      <c r="V100" s="559"/>
      <c r="W100" s="37" t="s">
        <v>72</v>
      </c>
      <c r="X100" s="551">
        <f>IFERROR(X95/H95,"0")+IFERROR(X96/H96,"0")+IFERROR(X97/H97,"0")+IFERROR(X98/H98,"0")+IFERROR(X99/H99,"0")</f>
        <v>85.185185185185176</v>
      </c>
      <c r="Y100" s="551">
        <f>IFERROR(Y95/H95,"0")+IFERROR(Y96/H96,"0")+IFERROR(Y97/H97,"0")+IFERROR(Y98/H98,"0")+IFERROR(Y99/H99,"0")</f>
        <v>86</v>
      </c>
      <c r="Z100" s="551">
        <f>IFERROR(IF(Z95="",0,Z95),"0")+IFERROR(IF(Z96="",0,Z96),"0")+IFERROR(IF(Z97="",0,Z97),"0")+IFERROR(IF(Z98="",0,Z98),"0")+IFERROR(IF(Z99="",0,Z99),"0")</f>
        <v>0.79679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71</v>
      </c>
      <c r="Q101" s="558"/>
      <c r="R101" s="558"/>
      <c r="S101" s="558"/>
      <c r="T101" s="558"/>
      <c r="U101" s="558"/>
      <c r="V101" s="559"/>
      <c r="W101" s="37" t="s">
        <v>69</v>
      </c>
      <c r="X101" s="551">
        <f>IFERROR(SUM(X95:X99),"0")</f>
        <v>330</v>
      </c>
      <c r="Y101" s="551">
        <f>IFERROR(SUM(Y95:Y99),"0")</f>
        <v>334.8</v>
      </c>
      <c r="Z101" s="37"/>
      <c r="AA101" s="552"/>
      <c r="AB101" s="552"/>
      <c r="AC101" s="552"/>
    </row>
    <row r="102" spans="1:68" ht="16.5" hidden="1" customHeight="1" x14ac:dyDescent="0.25">
      <c r="A102" s="600" t="s">
        <v>201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103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60</v>
      </c>
      <c r="Y104" s="550">
        <f>IFERROR(IF(X104="",0,CEILING((X104/$H104),1)*$H104),"")</f>
        <v>64.800000000000011</v>
      </c>
      <c r="Z104" s="36">
        <f>IFERROR(IF(Y104=0,"",ROUNDUP(Y104/H104,0)*0.01898),"")</f>
        <v>0.11388000000000001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62.416666666666657</v>
      </c>
      <c r="BN104" s="64">
        <f>IFERROR(Y104*I104/H104,"0")</f>
        <v>67.410000000000011</v>
      </c>
      <c r="BO104" s="64">
        <f>IFERROR(1/J104*(X104/H104),"0")</f>
        <v>8.6805555555555552E-2</v>
      </c>
      <c r="BP104" s="64">
        <f>IFERROR(1/J104*(Y104/H104),"0")</f>
        <v>9.3750000000000014E-2</v>
      </c>
    </row>
    <row r="105" spans="1:68" ht="27" hidden="1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111</v>
      </c>
      <c r="L106" s="32"/>
      <c r="M106" s="33" t="s">
        <v>77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69</v>
      </c>
      <c r="X106" s="549">
        <v>450</v>
      </c>
      <c r="Y106" s="55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27" hidden="1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111</v>
      </c>
      <c r="L107" s="32"/>
      <c r="M107" s="33" t="s">
        <v>77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69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71</v>
      </c>
      <c r="Q108" s="558"/>
      <c r="R108" s="558"/>
      <c r="S108" s="558"/>
      <c r="T108" s="558"/>
      <c r="U108" s="558"/>
      <c r="V108" s="559"/>
      <c r="W108" s="37" t="s">
        <v>72</v>
      </c>
      <c r="X108" s="551">
        <f>IFERROR(X104/H104,"0")+IFERROR(X105/H105,"0")+IFERROR(X106/H106,"0")+IFERROR(X107/H107,"0")</f>
        <v>105.55555555555556</v>
      </c>
      <c r="Y108" s="551">
        <f>IFERROR(Y104/H104,"0")+IFERROR(Y105/H105,"0")+IFERROR(Y106/H106,"0")+IFERROR(Y107/H107,"0")</f>
        <v>106</v>
      </c>
      <c r="Z108" s="551">
        <f>IFERROR(IF(Z104="",0,Z104),"0")+IFERROR(IF(Z105="",0,Z105),"0")+IFERROR(IF(Z106="",0,Z106),"0")+IFERROR(IF(Z107="",0,Z107),"0")</f>
        <v>1.0158800000000001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71</v>
      </c>
      <c r="Q109" s="558"/>
      <c r="R109" s="558"/>
      <c r="S109" s="558"/>
      <c r="T109" s="558"/>
      <c r="U109" s="558"/>
      <c r="V109" s="559"/>
      <c r="W109" s="37" t="s">
        <v>69</v>
      </c>
      <c r="X109" s="551">
        <f>IFERROR(SUM(X104:X107),"0")</f>
        <v>510</v>
      </c>
      <c r="Y109" s="551">
        <f>IFERROR(SUM(Y104:Y107),"0")</f>
        <v>514.79999999999995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137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69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76</v>
      </c>
      <c r="L113" s="32"/>
      <c r="M113" s="33" t="s">
        <v>107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69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71</v>
      </c>
      <c r="Q114" s="558"/>
      <c r="R114" s="558"/>
      <c r="S114" s="558"/>
      <c r="T114" s="558"/>
      <c r="U114" s="558"/>
      <c r="V114" s="559"/>
      <c r="W114" s="37" t="s">
        <v>72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71</v>
      </c>
      <c r="Q115" s="558"/>
      <c r="R115" s="558"/>
      <c r="S115" s="558"/>
      <c r="T115" s="558"/>
      <c r="U115" s="558"/>
      <c r="V115" s="559"/>
      <c r="W115" s="37" t="s">
        <v>69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73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200</v>
      </c>
      <c r="Y117" s="550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76</v>
      </c>
      <c r="L118" s="32"/>
      <c r="M118" s="33" t="s">
        <v>93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69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76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69</v>
      </c>
      <c r="X119" s="549">
        <v>270</v>
      </c>
      <c r="Y119" s="550">
        <f>IFERROR(IF(X119="",0,CEILING((X119/$H119),1)*$H119),"")</f>
        <v>270</v>
      </c>
      <c r="Z119" s="36">
        <f>IFERROR(IF(Y119=0,"",ROUNDUP(Y119/H119,0)*0.00651),"")</f>
        <v>0.65100000000000002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295.2</v>
      </c>
      <c r="BN119" s="64">
        <f>IFERROR(Y119*I119/H119,"0")</f>
        <v>295.2</v>
      </c>
      <c r="BO119" s="64">
        <f>IFERROR(1/J119*(X119/H119),"0")</f>
        <v>0.5494505494505495</v>
      </c>
      <c r="BP119" s="64">
        <f>IFERROR(1/J119*(Y119/H119),"0")</f>
        <v>0.5494505494505495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69</v>
      </c>
      <c r="X120" s="549">
        <v>15</v>
      </c>
      <c r="Y120" s="550">
        <f>IFERROR(IF(X120="",0,CEILING((X120/$H120),1)*$H120),"")</f>
        <v>16.2</v>
      </c>
      <c r="Z120" s="36">
        <f>IFERROR(IF(Y120=0,"",ROUNDUP(Y120/H120,0)*0.00651),"")</f>
        <v>5.8590000000000003E-2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16.5</v>
      </c>
      <c r="BN120" s="64">
        <f>IFERROR(Y120*I120/H120,"0")</f>
        <v>17.82</v>
      </c>
      <c r="BO120" s="64">
        <f>IFERROR(1/J120*(X120/H120),"0")</f>
        <v>4.5787545787545791E-2</v>
      </c>
      <c r="BP120" s="64">
        <f>IFERROR(1/J120*(Y120/H120),"0")</f>
        <v>4.9450549450549455E-2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71</v>
      </c>
      <c r="Q121" s="558"/>
      <c r="R121" s="558"/>
      <c r="S121" s="558"/>
      <c r="T121" s="558"/>
      <c r="U121" s="558"/>
      <c r="V121" s="559"/>
      <c r="W121" s="37" t="s">
        <v>72</v>
      </c>
      <c r="X121" s="551">
        <f>IFERROR(X117/H117,"0")+IFERROR(X118/H118,"0")+IFERROR(X119/H119,"0")+IFERROR(X120/H120,"0")</f>
        <v>133.02469135802468</v>
      </c>
      <c r="Y121" s="551">
        <f>IFERROR(Y117/H117,"0")+IFERROR(Y118/H118,"0")+IFERROR(Y119/H119,"0")+IFERROR(Y120/H120,"0")</f>
        <v>134</v>
      </c>
      <c r="Z121" s="551">
        <f>IFERROR(IF(Z117="",0,Z117),"0")+IFERROR(IF(Z118="",0,Z118),"0")+IFERROR(IF(Z119="",0,Z119),"0")+IFERROR(IF(Z120="",0,Z120),"0")</f>
        <v>1.1840900000000001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71</v>
      </c>
      <c r="Q122" s="558"/>
      <c r="R122" s="558"/>
      <c r="S122" s="558"/>
      <c r="T122" s="558"/>
      <c r="U122" s="558"/>
      <c r="V122" s="559"/>
      <c r="W122" s="37" t="s">
        <v>69</v>
      </c>
      <c r="X122" s="551">
        <f>IFERROR(SUM(X117:X120),"0")</f>
        <v>485</v>
      </c>
      <c r="Y122" s="551">
        <f>IFERROR(SUM(Y117:Y120),"0")</f>
        <v>488.7</v>
      </c>
      <c r="Z122" s="37"/>
      <c r="AA122" s="552"/>
      <c r="AB122" s="552"/>
      <c r="AC122" s="552"/>
    </row>
    <row r="123" spans="1:68" ht="14.25" hidden="1" customHeight="1" x14ac:dyDescent="0.25">
      <c r="A123" s="553" t="s">
        <v>172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69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69</v>
      </c>
      <c r="X125" s="549">
        <v>9.9</v>
      </c>
      <c r="Y125" s="550">
        <f>IFERROR(IF(X125="",0,CEILING((X125/$H125),1)*$H125),"")</f>
        <v>9.9</v>
      </c>
      <c r="Z125" s="36">
        <f>IFERROR(IF(Y125=0,"",ROUNDUP(Y125/H125,0)*0.00651),"")</f>
        <v>3.2550000000000003E-2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11.190000000000001</v>
      </c>
      <c r="BN125" s="64">
        <f>IFERROR(Y125*I125/H125,"0")</f>
        <v>11.190000000000001</v>
      </c>
      <c r="BO125" s="64">
        <f>IFERROR(1/J125*(X125/H125),"0")</f>
        <v>2.7472527472527476E-2</v>
      </c>
      <c r="BP125" s="64">
        <f>IFERROR(1/J125*(Y125/H125),"0")</f>
        <v>2.7472527472527476E-2</v>
      </c>
    </row>
    <row r="126" spans="1:68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71</v>
      </c>
      <c r="Q126" s="558"/>
      <c r="R126" s="558"/>
      <c r="S126" s="558"/>
      <c r="T126" s="558"/>
      <c r="U126" s="558"/>
      <c r="V126" s="559"/>
      <c r="W126" s="37" t="s">
        <v>72</v>
      </c>
      <c r="X126" s="551">
        <f>IFERROR(X124/H124,"0")+IFERROR(X125/H125,"0")</f>
        <v>5</v>
      </c>
      <c r="Y126" s="551">
        <f>IFERROR(Y124/H124,"0")+IFERROR(Y125/H125,"0")</f>
        <v>5</v>
      </c>
      <c r="Z126" s="551">
        <f>IFERROR(IF(Z124="",0,Z124),"0")+IFERROR(IF(Z125="",0,Z125),"0")</f>
        <v>3.2550000000000003E-2</v>
      </c>
      <c r="AA126" s="552"/>
      <c r="AB126" s="552"/>
      <c r="AC126" s="552"/>
    </row>
    <row r="127" spans="1:68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71</v>
      </c>
      <c r="Q127" s="558"/>
      <c r="R127" s="558"/>
      <c r="S127" s="558"/>
      <c r="T127" s="558"/>
      <c r="U127" s="558"/>
      <c r="V127" s="559"/>
      <c r="W127" s="37" t="s">
        <v>69</v>
      </c>
      <c r="X127" s="551">
        <f>IFERROR(SUM(X124:X125),"0")</f>
        <v>9.9</v>
      </c>
      <c r="Y127" s="551">
        <f>IFERROR(SUM(Y124:Y125),"0")</f>
        <v>9.9</v>
      </c>
      <c r="Z127" s="37"/>
      <c r="AA127" s="552"/>
      <c r="AB127" s="552"/>
      <c r="AC127" s="552"/>
    </row>
    <row r="128" spans="1:68" ht="16.5" hidden="1" customHeight="1" x14ac:dyDescent="0.25">
      <c r="A128" s="600" t="s">
        <v>234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103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76</v>
      </c>
      <c r="L130" s="32"/>
      <c r="M130" s="33" t="s">
        <v>98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69</v>
      </c>
      <c r="X130" s="549">
        <v>100</v>
      </c>
      <c r="Y130" s="550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76</v>
      </c>
      <c r="L131" s="32"/>
      <c r="M131" s="33" t="s">
        <v>98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69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71</v>
      </c>
      <c r="Q132" s="558"/>
      <c r="R132" s="558"/>
      <c r="S132" s="558"/>
      <c r="T132" s="558"/>
      <c r="U132" s="558"/>
      <c r="V132" s="559"/>
      <c r="W132" s="37" t="s">
        <v>72</v>
      </c>
      <c r="X132" s="551">
        <f>IFERROR(X130/H130,"0")+IFERROR(X131/H131,"0")</f>
        <v>31.25</v>
      </c>
      <c r="Y132" s="551">
        <f>IFERROR(Y130/H130,"0")+IFERROR(Y131/H131,"0")</f>
        <v>32</v>
      </c>
      <c r="Z132" s="551">
        <f>IFERROR(IF(Z130="",0,Z130),"0")+IFERROR(IF(Z131="",0,Z131),"0")</f>
        <v>0.20832000000000001</v>
      </c>
      <c r="AA132" s="552"/>
      <c r="AB132" s="552"/>
      <c r="AC132" s="552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71</v>
      </c>
      <c r="Q133" s="558"/>
      <c r="R133" s="558"/>
      <c r="S133" s="558"/>
      <c r="T133" s="558"/>
      <c r="U133" s="558"/>
      <c r="V133" s="559"/>
      <c r="W133" s="37" t="s">
        <v>69</v>
      </c>
      <c r="X133" s="551">
        <f>IFERROR(SUM(X130:X131),"0")</f>
        <v>100</v>
      </c>
      <c r="Y133" s="551">
        <f>IFERROR(SUM(Y130:Y131),"0")</f>
        <v>102.4</v>
      </c>
      <c r="Z133" s="37"/>
      <c r="AA133" s="552"/>
      <c r="AB133" s="552"/>
      <c r="AC133" s="552"/>
    </row>
    <row r="134" spans="1:68" ht="14.25" hidden="1" customHeight="1" x14ac:dyDescent="0.25">
      <c r="A134" s="553" t="s">
        <v>64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76</v>
      </c>
      <c r="L135" s="32"/>
      <c r="M135" s="33" t="s">
        <v>98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69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76</v>
      </c>
      <c r="L136" s="32"/>
      <c r="M136" s="33" t="s">
        <v>98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69</v>
      </c>
      <c r="X136" s="549">
        <v>77</v>
      </c>
      <c r="Y136" s="550">
        <f>IFERROR(IF(X136="",0,CEILING((X136/$H136),1)*$H136),"")</f>
        <v>78.399999999999991</v>
      </c>
      <c r="Z136" s="36">
        <f>IFERROR(IF(Y136=0,"",ROUNDUP(Y136/H136,0)*0.00651),"")</f>
        <v>0.18228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84.370000000000019</v>
      </c>
      <c r="BN136" s="64">
        <f>IFERROR(Y136*I136/H136,"0")</f>
        <v>85.903999999999996</v>
      </c>
      <c r="BO136" s="64">
        <f>IFERROR(1/J136*(X136/H136),"0")</f>
        <v>0.15109890109890112</v>
      </c>
      <c r="BP136" s="64">
        <f>IFERROR(1/J136*(Y136/H136),"0")</f>
        <v>0.15384615384615385</v>
      </c>
    </row>
    <row r="137" spans="1:68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71</v>
      </c>
      <c r="Q137" s="558"/>
      <c r="R137" s="558"/>
      <c r="S137" s="558"/>
      <c r="T137" s="558"/>
      <c r="U137" s="558"/>
      <c r="V137" s="559"/>
      <c r="W137" s="37" t="s">
        <v>72</v>
      </c>
      <c r="X137" s="551">
        <f>IFERROR(X135/H135,"0")+IFERROR(X136/H136,"0")</f>
        <v>27.5</v>
      </c>
      <c r="Y137" s="551">
        <f>IFERROR(Y135/H135,"0")+IFERROR(Y136/H136,"0")</f>
        <v>28</v>
      </c>
      <c r="Z137" s="551">
        <f>IFERROR(IF(Z135="",0,Z135),"0")+IFERROR(IF(Z136="",0,Z136),"0")</f>
        <v>0.18228</v>
      </c>
      <c r="AA137" s="552"/>
      <c r="AB137" s="552"/>
      <c r="AC137" s="552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71</v>
      </c>
      <c r="Q138" s="558"/>
      <c r="R138" s="558"/>
      <c r="S138" s="558"/>
      <c r="T138" s="558"/>
      <c r="U138" s="558"/>
      <c r="V138" s="559"/>
      <c r="W138" s="37" t="s">
        <v>69</v>
      </c>
      <c r="X138" s="551">
        <f>IFERROR(SUM(X135:X136),"0")</f>
        <v>77</v>
      </c>
      <c r="Y138" s="551">
        <f>IFERROR(SUM(Y135:Y136),"0")</f>
        <v>78.399999999999991</v>
      </c>
      <c r="Z138" s="37"/>
      <c r="AA138" s="552"/>
      <c r="AB138" s="552"/>
      <c r="AC138" s="552"/>
    </row>
    <row r="139" spans="1:68" ht="14.25" hidden="1" customHeight="1" x14ac:dyDescent="0.25">
      <c r="A139" s="553" t="s">
        <v>73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76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69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76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69</v>
      </c>
      <c r="X141" s="549">
        <v>115.5</v>
      </c>
      <c r="Y141" s="550">
        <f>IFERROR(IF(X141="",0,CEILING((X141/$H141),1)*$H141),"")</f>
        <v>116.16000000000001</v>
      </c>
      <c r="Z141" s="36">
        <f>IFERROR(IF(Y141=0,"",ROUNDUP(Y141/H141,0)*0.00651),"")</f>
        <v>0.28644000000000003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127.22499999999998</v>
      </c>
      <c r="BN141" s="64">
        <f>IFERROR(Y141*I141/H141,"0")</f>
        <v>127.95200000000001</v>
      </c>
      <c r="BO141" s="64">
        <f>IFERROR(1/J141*(X141/H141),"0")</f>
        <v>0.24038461538461539</v>
      </c>
      <c r="BP141" s="64">
        <f>IFERROR(1/J141*(Y141/H141),"0")</f>
        <v>0.24175824175824179</v>
      </c>
    </row>
    <row r="142" spans="1:68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71</v>
      </c>
      <c r="Q142" s="558"/>
      <c r="R142" s="558"/>
      <c r="S142" s="558"/>
      <c r="T142" s="558"/>
      <c r="U142" s="558"/>
      <c r="V142" s="559"/>
      <c r="W142" s="37" t="s">
        <v>72</v>
      </c>
      <c r="X142" s="551">
        <f>IFERROR(X140/H140,"0")+IFERROR(X141/H141,"0")</f>
        <v>43.75</v>
      </c>
      <c r="Y142" s="551">
        <f>IFERROR(Y140/H140,"0")+IFERROR(Y141/H141,"0")</f>
        <v>44</v>
      </c>
      <c r="Z142" s="551">
        <f>IFERROR(IF(Z140="",0,Z140),"0")+IFERROR(IF(Z141="",0,Z141),"0")</f>
        <v>0.28644000000000003</v>
      </c>
      <c r="AA142" s="552"/>
      <c r="AB142" s="552"/>
      <c r="AC142" s="552"/>
    </row>
    <row r="143" spans="1:68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71</v>
      </c>
      <c r="Q143" s="558"/>
      <c r="R143" s="558"/>
      <c r="S143" s="558"/>
      <c r="T143" s="558"/>
      <c r="U143" s="558"/>
      <c r="V143" s="559"/>
      <c r="W143" s="37" t="s">
        <v>69</v>
      </c>
      <c r="X143" s="551">
        <f>IFERROR(SUM(X140:X141),"0")</f>
        <v>115.5</v>
      </c>
      <c r="Y143" s="551">
        <f>IFERROR(SUM(Y140:Y141),"0")</f>
        <v>116.16000000000001</v>
      </c>
      <c r="Z143" s="37"/>
      <c r="AA143" s="552"/>
      <c r="AB143" s="552"/>
      <c r="AC143" s="552"/>
    </row>
    <row r="144" spans="1:68" ht="16.5" hidden="1" customHeight="1" x14ac:dyDescent="0.25">
      <c r="A144" s="600" t="s">
        <v>101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103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69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71</v>
      </c>
      <c r="Q147" s="558"/>
      <c r="R147" s="558"/>
      <c r="S147" s="558"/>
      <c r="T147" s="558"/>
      <c r="U147" s="558"/>
      <c r="V147" s="559"/>
      <c r="W147" s="37" t="s">
        <v>72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71</v>
      </c>
      <c r="Q148" s="558"/>
      <c r="R148" s="558"/>
      <c r="S148" s="558"/>
      <c r="T148" s="558"/>
      <c r="U148" s="558"/>
      <c r="V148" s="559"/>
      <c r="W148" s="37" t="s">
        <v>69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64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69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69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71</v>
      </c>
      <c r="Q153" s="558"/>
      <c r="R153" s="558"/>
      <c r="S153" s="558"/>
      <c r="T153" s="558"/>
      <c r="U153" s="558"/>
      <c r="V153" s="559"/>
      <c r="W153" s="37" t="s">
        <v>72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71</v>
      </c>
      <c r="Q154" s="558"/>
      <c r="R154" s="558"/>
      <c r="S154" s="558"/>
      <c r="T154" s="558"/>
      <c r="U154" s="558"/>
      <c r="V154" s="559"/>
      <c r="W154" s="37" t="s">
        <v>69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258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259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137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69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71</v>
      </c>
      <c r="Q159" s="558"/>
      <c r="R159" s="558"/>
      <c r="S159" s="558"/>
      <c r="T159" s="558"/>
      <c r="U159" s="558"/>
      <c r="V159" s="559"/>
      <c r="W159" s="37" t="s">
        <v>72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71</v>
      </c>
      <c r="Q160" s="558"/>
      <c r="R160" s="558"/>
      <c r="S160" s="558"/>
      <c r="T160" s="558"/>
      <c r="U160" s="558"/>
      <c r="V160" s="559"/>
      <c r="W160" s="37" t="s">
        <v>69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64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30</v>
      </c>
      <c r="Y163" s="550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90</v>
      </c>
      <c r="Y164" s="550">
        <f t="shared" si="16"/>
        <v>92.4</v>
      </c>
      <c r="Z164" s="36">
        <f>IFERROR(IF(Y164=0,"",ROUNDUP(Y164/H164,0)*0.00902),"")</f>
        <v>0.19844000000000001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94.5</v>
      </c>
      <c r="BN164" s="64">
        <f t="shared" si="18"/>
        <v>97.02000000000001</v>
      </c>
      <c r="BO164" s="64">
        <f t="shared" si="19"/>
        <v>0.16233766233766234</v>
      </c>
      <c r="BP164" s="64">
        <f t="shared" si="20"/>
        <v>0.16666666666666669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87.5</v>
      </c>
      <c r="Y165" s="550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122.5</v>
      </c>
      <c r="Y166" s="550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69</v>
      </c>
      <c r="X168" s="549">
        <v>227.5</v>
      </c>
      <c r="Y168" s="550">
        <f t="shared" si="16"/>
        <v>228.9</v>
      </c>
      <c r="Z168" s="36">
        <f>IFERROR(IF(Y168=0,"",ROUNDUP(Y168/H168,0)*0.00502),"")</f>
        <v>0.54718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238.33333333333334</v>
      </c>
      <c r="BN168" s="64">
        <f t="shared" si="18"/>
        <v>239.8</v>
      </c>
      <c r="BO168" s="64">
        <f t="shared" si="19"/>
        <v>0.46296296296296297</v>
      </c>
      <c r="BP168" s="64">
        <f t="shared" si="20"/>
        <v>0.46581196581196588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69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69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71</v>
      </c>
      <c r="Q171" s="558"/>
      <c r="R171" s="558"/>
      <c r="S171" s="558"/>
      <c r="T171" s="558"/>
      <c r="U171" s="558"/>
      <c r="V171" s="559"/>
      <c r="W171" s="37" t="s">
        <v>72</v>
      </c>
      <c r="X171" s="551">
        <f>IFERROR(X162/H162,"0")+IFERROR(X163/H163,"0")+IFERROR(X164/H164,"0")+IFERROR(X165/H165,"0")+IFERROR(X166/H166,"0")+IFERROR(X167/H167,"0")+IFERROR(X168/H168,"0")+IFERROR(X169/H169,"0")+IFERROR(X170/H170,"0")</f>
        <v>236.90476190476187</v>
      </c>
      <c r="Y171" s="551">
        <f>IFERROR(Y162/H162,"0")+IFERROR(Y163/H163,"0")+IFERROR(Y164/H164,"0")+IFERROR(Y165/H165,"0")+IFERROR(Y166/H166,"0")+IFERROR(Y167/H167,"0")+IFERROR(Y168/H168,"0")+IFERROR(Y169/H169,"0")+IFERROR(Y170/H170,"0")</f>
        <v>240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1.3248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71</v>
      </c>
      <c r="Q172" s="558"/>
      <c r="R172" s="558"/>
      <c r="S172" s="558"/>
      <c r="T172" s="558"/>
      <c r="U172" s="558"/>
      <c r="V172" s="559"/>
      <c r="W172" s="37" t="s">
        <v>69</v>
      </c>
      <c r="X172" s="551">
        <f>IFERROR(SUM(X162:X170),"0")</f>
        <v>557.5</v>
      </c>
      <c r="Y172" s="551">
        <f>IFERROR(SUM(Y162:Y170),"0")</f>
        <v>567</v>
      </c>
      <c r="Z172" s="37"/>
      <c r="AA172" s="552"/>
      <c r="AB172" s="552"/>
      <c r="AC172" s="552"/>
    </row>
    <row r="173" spans="1:68" ht="14.25" hidden="1" customHeight="1" x14ac:dyDescent="0.25">
      <c r="A173" s="553" t="s">
        <v>95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69</v>
      </c>
      <c r="X174" s="549">
        <v>7.0000000000000009</v>
      </c>
      <c r="Y174" s="550">
        <f>IFERROR(IF(X174="",0,CEILING((X174/$H174),1)*$H174),"")</f>
        <v>7.5600000000000005</v>
      </c>
      <c r="Z174" s="36">
        <f>IFERROR(IF(Y174=0,"",ROUNDUP(Y174/H174,0)*0.0059),"")</f>
        <v>3.5400000000000001E-2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8.0555555555555554</v>
      </c>
      <c r="BN174" s="64">
        <f>IFERROR(Y174*I174/H174,"0")</f>
        <v>8.6999999999999993</v>
      </c>
      <c r="BO174" s="64">
        <f>IFERROR(1/J174*(X174/H174),"0")</f>
        <v>2.5720164609053499E-2</v>
      </c>
      <c r="BP174" s="64">
        <f>IFERROR(1/J174*(Y174/H174),"0")</f>
        <v>2.7777777777777776E-2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69</v>
      </c>
      <c r="X175" s="549">
        <v>17.5</v>
      </c>
      <c r="Y175" s="550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69</v>
      </c>
      <c r="X176" s="549">
        <v>17.5</v>
      </c>
      <c r="Y176" s="550">
        <f>IFERROR(IF(X176="",0,CEILING((X176/$H176),1)*$H176),"")</f>
        <v>17.64</v>
      </c>
      <c r="Z176" s="36">
        <f>IFERROR(IF(Y176=0,"",ROUNDUP(Y176/H176,0)*0.0059),"")</f>
        <v>8.2599999999999993E-2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20.138888888888889</v>
      </c>
      <c r="BN176" s="64">
        <f>IFERROR(Y176*I176/H176,"0")</f>
        <v>20.3</v>
      </c>
      <c r="BO176" s="64">
        <f>IFERROR(1/J176*(X176/H176),"0")</f>
        <v>6.4300411522633744E-2</v>
      </c>
      <c r="BP176" s="64">
        <f>IFERROR(1/J176*(Y176/H176),"0")</f>
        <v>6.4814814814814811E-2</v>
      </c>
    </row>
    <row r="177" spans="1:68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71</v>
      </c>
      <c r="Q177" s="558"/>
      <c r="R177" s="558"/>
      <c r="S177" s="558"/>
      <c r="T177" s="558"/>
      <c r="U177" s="558"/>
      <c r="V177" s="559"/>
      <c r="W177" s="37" t="s">
        <v>72</v>
      </c>
      <c r="X177" s="551">
        <f>IFERROR(X174/H174,"0")+IFERROR(X175/H175,"0")+IFERROR(X176/H176,"0")</f>
        <v>33.333333333333336</v>
      </c>
      <c r="Y177" s="551">
        <f>IFERROR(Y174/H174,"0")+IFERROR(Y175/H175,"0")+IFERROR(Y176/H176,"0")</f>
        <v>34</v>
      </c>
      <c r="Z177" s="551">
        <f>IFERROR(IF(Z174="",0,Z174),"0")+IFERROR(IF(Z175="",0,Z175),"0")+IFERROR(IF(Z176="",0,Z176),"0")</f>
        <v>0.2006</v>
      </c>
      <c r="AA177" s="552"/>
      <c r="AB177" s="552"/>
      <c r="AC177" s="552"/>
    </row>
    <row r="178" spans="1:68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71</v>
      </c>
      <c r="Q178" s="558"/>
      <c r="R178" s="558"/>
      <c r="S178" s="558"/>
      <c r="T178" s="558"/>
      <c r="U178" s="558"/>
      <c r="V178" s="559"/>
      <c r="W178" s="37" t="s">
        <v>69</v>
      </c>
      <c r="X178" s="551">
        <f>IFERROR(SUM(X174:X176),"0")</f>
        <v>42</v>
      </c>
      <c r="Y178" s="551">
        <f>IFERROR(SUM(Y174:Y176),"0")</f>
        <v>42.84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296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69</v>
      </c>
      <c r="X180" s="549">
        <v>17.5</v>
      </c>
      <c r="Y180" s="550">
        <f>IFERROR(IF(X180="",0,CEILING((X180/$H180),1)*$H180),"")</f>
        <v>17.64</v>
      </c>
      <c r="Z180" s="36">
        <f>IFERROR(IF(Y180=0,"",ROUNDUP(Y180/H180,0)*0.0059),"")</f>
        <v>8.2599999999999993E-2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20.138888888888889</v>
      </c>
      <c r="BN180" s="64">
        <f>IFERROR(Y180*I180/H180,"0")</f>
        <v>20.3</v>
      </c>
      <c r="BO180" s="64">
        <f>IFERROR(1/J180*(X180/H180),"0")</f>
        <v>6.4300411522633744E-2</v>
      </c>
      <c r="BP180" s="64">
        <f>IFERROR(1/J180*(Y180/H180),"0")</f>
        <v>6.4814814814814811E-2</v>
      </c>
    </row>
    <row r="181" spans="1:68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71</v>
      </c>
      <c r="Q181" s="558"/>
      <c r="R181" s="558"/>
      <c r="S181" s="558"/>
      <c r="T181" s="558"/>
      <c r="U181" s="558"/>
      <c r="V181" s="559"/>
      <c r="W181" s="37" t="s">
        <v>72</v>
      </c>
      <c r="X181" s="551">
        <f>IFERROR(X180/H180,"0")</f>
        <v>13.888888888888889</v>
      </c>
      <c r="Y181" s="551">
        <f>IFERROR(Y180/H180,"0")</f>
        <v>14</v>
      </c>
      <c r="Z181" s="551">
        <f>IFERROR(IF(Z180="",0,Z180),"0")</f>
        <v>8.2599999999999993E-2</v>
      </c>
      <c r="AA181" s="552"/>
      <c r="AB181" s="552"/>
      <c r="AC181" s="552"/>
    </row>
    <row r="182" spans="1:68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71</v>
      </c>
      <c r="Q182" s="558"/>
      <c r="R182" s="558"/>
      <c r="S182" s="558"/>
      <c r="T182" s="558"/>
      <c r="U182" s="558"/>
      <c r="V182" s="559"/>
      <c r="W182" s="37" t="s">
        <v>69</v>
      </c>
      <c r="X182" s="551">
        <f>IFERROR(SUM(X180:X180),"0")</f>
        <v>17.5</v>
      </c>
      <c r="Y182" s="551">
        <f>IFERROR(SUM(Y180:Y180),"0")</f>
        <v>17.64</v>
      </c>
      <c r="Z182" s="37"/>
      <c r="AA182" s="552"/>
      <c r="AB182" s="552"/>
      <c r="AC182" s="552"/>
    </row>
    <row r="183" spans="1:68" ht="16.5" hidden="1" customHeight="1" x14ac:dyDescent="0.25">
      <c r="A183" s="600" t="s">
        <v>299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103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69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76</v>
      </c>
      <c r="L186" s="32"/>
      <c r="M186" s="33" t="s">
        <v>107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69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71</v>
      </c>
      <c r="Q187" s="558"/>
      <c r="R187" s="558"/>
      <c r="S187" s="558"/>
      <c r="T187" s="558"/>
      <c r="U187" s="558"/>
      <c r="V187" s="559"/>
      <c r="W187" s="37" t="s">
        <v>72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71</v>
      </c>
      <c r="Q188" s="558"/>
      <c r="R188" s="558"/>
      <c r="S188" s="558"/>
      <c r="T188" s="558"/>
      <c r="U188" s="558"/>
      <c r="V188" s="559"/>
      <c r="W188" s="37" t="s">
        <v>69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137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106</v>
      </c>
      <c r="L190" s="32"/>
      <c r="M190" s="33" t="s">
        <v>77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69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76</v>
      </c>
      <c r="L191" s="32"/>
      <c r="M191" s="33" t="s">
        <v>107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69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71</v>
      </c>
      <c r="Q192" s="558"/>
      <c r="R192" s="558"/>
      <c r="S192" s="558"/>
      <c r="T192" s="558"/>
      <c r="U192" s="558"/>
      <c r="V192" s="559"/>
      <c r="W192" s="37" t="s">
        <v>72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71</v>
      </c>
      <c r="Q193" s="558"/>
      <c r="R193" s="558"/>
      <c r="S193" s="558"/>
      <c r="T193" s="558"/>
      <c r="U193" s="558"/>
      <c r="V193" s="559"/>
      <c r="W193" s="37" t="s">
        <v>69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64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50</v>
      </c>
      <c r="Y195" s="550">
        <f t="shared" ref="Y195:Y202" si="21">IFERROR(IF(X195="",0,CEILING((X195/$H195),1)*$H195),"")</f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51.944444444444443</v>
      </c>
      <c r="BN195" s="64">
        <f t="shared" ref="BN195:BN202" si="23">IFERROR(Y195*I195/H195,"0")</f>
        <v>56.099999999999994</v>
      </c>
      <c r="BO195" s="64">
        <f t="shared" ref="BO195:BO202" si="24">IFERROR(1/J195*(X195/H195),"0")</f>
        <v>7.0145903479236812E-2</v>
      </c>
      <c r="BP195" s="64">
        <f t="shared" ref="BP195:BP202" si="25">IFERROR(1/J195*(Y195/H195),"0")</f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50</v>
      </c>
      <c r="Y196" s="550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250</v>
      </c>
      <c r="Y197" s="550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100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103.88888888888889</v>
      </c>
      <c r="BN198" s="64">
        <f t="shared" si="23"/>
        <v>106.59000000000002</v>
      </c>
      <c r="BO198" s="64">
        <f t="shared" si="24"/>
        <v>0.14029180695847362</v>
      </c>
      <c r="BP198" s="64">
        <f t="shared" si="25"/>
        <v>0.14393939393939395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90</v>
      </c>
      <c r="Y199" s="55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69</v>
      </c>
      <c r="X200" s="549">
        <v>45</v>
      </c>
      <c r="Y200" s="550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69</v>
      </c>
      <c r="X201" s="549">
        <v>75</v>
      </c>
      <c r="Y201" s="55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69</v>
      </c>
      <c r="X202" s="549">
        <v>60</v>
      </c>
      <c r="Y202" s="550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71</v>
      </c>
      <c r="Q203" s="558"/>
      <c r="R203" s="558"/>
      <c r="S203" s="558"/>
      <c r="T203" s="558"/>
      <c r="U203" s="558"/>
      <c r="V203" s="559"/>
      <c r="W203" s="37" t="s">
        <v>72</v>
      </c>
      <c r="X203" s="551">
        <f>IFERROR(X195/H195,"0")+IFERROR(X196/H196,"0")+IFERROR(X197/H197,"0")+IFERROR(X198/H198,"0")+IFERROR(X199/H199,"0")+IFERROR(X200/H200,"0")+IFERROR(X201/H201,"0")+IFERROR(X202/H202,"0")</f>
        <v>233.33333333333331</v>
      </c>
      <c r="Y203" s="551">
        <f>IFERROR(Y195/H195,"0")+IFERROR(Y196/H196,"0")+IFERROR(Y197/H197,"0")+IFERROR(Y198/H198,"0")+IFERROR(Y199/H199,"0")+IFERROR(Y200/H200,"0")+IFERROR(Y201/H201,"0")+IFERROR(Y202/H202,"0")</f>
        <v>237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1.5337399999999999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71</v>
      </c>
      <c r="Q204" s="558"/>
      <c r="R204" s="558"/>
      <c r="S204" s="558"/>
      <c r="T204" s="558"/>
      <c r="U204" s="558"/>
      <c r="V204" s="559"/>
      <c r="W204" s="37" t="s">
        <v>69</v>
      </c>
      <c r="X204" s="551">
        <f>IFERROR(SUM(X195:X202),"0")</f>
        <v>720</v>
      </c>
      <c r="Y204" s="551">
        <f>IFERROR(SUM(Y195:Y202),"0")</f>
        <v>736.20000000000016</v>
      </c>
      <c r="Z204" s="37"/>
      <c r="AA204" s="552"/>
      <c r="AB204" s="552"/>
      <c r="AC204" s="552"/>
    </row>
    <row r="205" spans="1:68" ht="14.25" hidden="1" customHeight="1" x14ac:dyDescent="0.25">
      <c r="A205" s="553" t="s">
        <v>73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106</v>
      </c>
      <c r="L207" s="32"/>
      <c r="M207" s="33" t="s">
        <v>77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106</v>
      </c>
      <c r="L208" s="32"/>
      <c r="M208" s="33" t="s">
        <v>77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200</v>
      </c>
      <c r="Y208" s="550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280</v>
      </c>
      <c r="Y209" s="550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440</v>
      </c>
      <c r="Y211" s="550">
        <f t="shared" si="26"/>
        <v>441.59999999999997</v>
      </c>
      <c r="Z211" s="36">
        <f t="shared" si="31"/>
        <v>1.19784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69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76</v>
      </c>
      <c r="L213" s="32"/>
      <c r="M213" s="33" t="s">
        <v>93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69</v>
      </c>
      <c r="X213" s="549">
        <v>100</v>
      </c>
      <c r="Y213" s="550">
        <f t="shared" si="26"/>
        <v>100.8</v>
      </c>
      <c r="Z213" s="36">
        <f t="shared" si="31"/>
        <v>0.27342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69</v>
      </c>
      <c r="X214" s="549">
        <v>280</v>
      </c>
      <c r="Y214" s="550">
        <f t="shared" si="26"/>
        <v>280.8</v>
      </c>
      <c r="Z214" s="36">
        <f t="shared" si="31"/>
        <v>0.76167000000000007</v>
      </c>
      <c r="AA214" s="56"/>
      <c r="AB214" s="57"/>
      <c r="AC214" s="265" t="s">
        <v>335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71</v>
      </c>
      <c r="Q215" s="558"/>
      <c r="R215" s="558"/>
      <c r="S215" s="558"/>
      <c r="T215" s="558"/>
      <c r="U215" s="558"/>
      <c r="V215" s="559"/>
      <c r="W215" s="37" t="s">
        <v>72</v>
      </c>
      <c r="X215" s="551">
        <f>IFERROR(X206/H206,"0")+IFERROR(X207/H207,"0")+IFERROR(X208/H208,"0")+IFERROR(X209/H209,"0")+IFERROR(X210/H210,"0")+IFERROR(X211/H211,"0")+IFERROR(X212/H212,"0")+IFERROR(X213/H213,"0")+IFERROR(X214/H214,"0")</f>
        <v>481.32183908045982</v>
      </c>
      <c r="Y215" s="551">
        <f>IFERROR(Y206/H206,"0")+IFERROR(Y207/H207,"0")+IFERROR(Y208/H208,"0")+IFERROR(Y209/H209,"0")+IFERROR(Y210/H210,"0")+IFERROR(Y211/H211,"0")+IFERROR(Y212/H212,"0")+IFERROR(Y213/H213,"0")+IFERROR(Y214/H214,"0")</f>
        <v>483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3.4311399999999996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71</v>
      </c>
      <c r="Q216" s="558"/>
      <c r="R216" s="558"/>
      <c r="S216" s="558"/>
      <c r="T216" s="558"/>
      <c r="U216" s="558"/>
      <c r="V216" s="559"/>
      <c r="W216" s="37" t="s">
        <v>69</v>
      </c>
      <c r="X216" s="551">
        <f>IFERROR(SUM(X206:X214),"0")</f>
        <v>1300</v>
      </c>
      <c r="Y216" s="551">
        <f>IFERROR(SUM(Y206:Y214),"0")</f>
        <v>1304.0999999999999</v>
      </c>
      <c r="Z216" s="37"/>
      <c r="AA216" s="552"/>
      <c r="AB216" s="552"/>
      <c r="AC216" s="552"/>
    </row>
    <row r="217" spans="1:68" ht="14.25" hidden="1" customHeight="1" x14ac:dyDescent="0.25">
      <c r="A217" s="553" t="s">
        <v>172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76</v>
      </c>
      <c r="L218" s="32"/>
      <c r="M218" s="33" t="s">
        <v>93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69</v>
      </c>
      <c r="X218" s="549">
        <v>32</v>
      </c>
      <c r="Y218" s="550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69</v>
      </c>
      <c r="X219" s="549">
        <v>60</v>
      </c>
      <c r="Y219" s="550">
        <f>IFERROR(IF(X219="",0,CEILING((X219/$H219),1)*$H219),"")</f>
        <v>60</v>
      </c>
      <c r="Z219" s="36">
        <f>IFERROR(IF(Y219=0,"",ROUNDUP(Y219/H219,0)*0.00651),"")</f>
        <v>0.16275000000000001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66.300000000000011</v>
      </c>
      <c r="BN219" s="64">
        <f>IFERROR(Y219*I219/H219,"0")</f>
        <v>66.300000000000011</v>
      </c>
      <c r="BO219" s="64">
        <f>IFERROR(1/J219*(X219/H219),"0")</f>
        <v>0.13736263736263737</v>
      </c>
      <c r="BP219" s="64">
        <f>IFERROR(1/J219*(Y219/H219),"0")</f>
        <v>0.13736263736263737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71</v>
      </c>
      <c r="Q220" s="558"/>
      <c r="R220" s="558"/>
      <c r="S220" s="558"/>
      <c r="T220" s="558"/>
      <c r="U220" s="558"/>
      <c r="V220" s="559"/>
      <c r="W220" s="37" t="s">
        <v>72</v>
      </c>
      <c r="X220" s="551">
        <f>IFERROR(X218/H218,"0")+IFERROR(X219/H219,"0")</f>
        <v>38.333333333333336</v>
      </c>
      <c r="Y220" s="551">
        <f>IFERROR(Y218/H218,"0")+IFERROR(Y219/H219,"0")</f>
        <v>39</v>
      </c>
      <c r="Z220" s="551">
        <f>IFERROR(IF(Z218="",0,Z218),"0")+IFERROR(IF(Z219="",0,Z219),"0")</f>
        <v>0.25389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71</v>
      </c>
      <c r="Q221" s="558"/>
      <c r="R221" s="558"/>
      <c r="S221" s="558"/>
      <c r="T221" s="558"/>
      <c r="U221" s="558"/>
      <c r="V221" s="559"/>
      <c r="W221" s="37" t="s">
        <v>69</v>
      </c>
      <c r="X221" s="551">
        <f>IFERROR(SUM(X218:X219),"0")</f>
        <v>92</v>
      </c>
      <c r="Y221" s="551">
        <f>IFERROR(SUM(Y218:Y219),"0")</f>
        <v>93.6</v>
      </c>
      <c r="Z221" s="37"/>
      <c r="AA221" s="552"/>
      <c r="AB221" s="552"/>
      <c r="AC221" s="552"/>
    </row>
    <row r="222" spans="1:68" ht="16.5" hidden="1" customHeight="1" x14ac:dyDescent="0.25">
      <c r="A222" s="600" t="s">
        <v>359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103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60</v>
      </c>
      <c r="Y226" s="550">
        <f t="shared" si="32"/>
        <v>69.599999999999994</v>
      </c>
      <c r="Z226" s="36">
        <f>IFERROR(IF(Y226=0,"",ROUNDUP(Y226/H226,0)*0.01898),"")</f>
        <v>0.11388000000000001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62.250000000000007</v>
      </c>
      <c r="BN226" s="64">
        <f t="shared" si="34"/>
        <v>72.209999999999994</v>
      </c>
      <c r="BO226" s="64">
        <f t="shared" si="35"/>
        <v>8.0818965517241381E-2</v>
      </c>
      <c r="BP226" s="64">
        <f t="shared" si="36"/>
        <v>9.375E-2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32</v>
      </c>
      <c r="Y227" s="55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69</v>
      </c>
      <c r="X230" s="549">
        <v>20</v>
      </c>
      <c r="Y230" s="550">
        <f t="shared" si="32"/>
        <v>20</v>
      </c>
      <c r="Z230" s="36">
        <f>IFERROR(IF(Y230=0,"",ROUNDUP(Y230/H230,0)*0.00902),"")</f>
        <v>4.5100000000000001E-2</v>
      </c>
      <c r="AA230" s="56"/>
      <c r="AB230" s="57"/>
      <c r="AC230" s="283" t="s">
        <v>378</v>
      </c>
      <c r="AG230" s="64"/>
      <c r="AJ230" s="68"/>
      <c r="AK230" s="68">
        <v>0</v>
      </c>
      <c r="BB230" s="284" t="s">
        <v>1</v>
      </c>
      <c r="BM230" s="64">
        <f t="shared" si="33"/>
        <v>21.05</v>
      </c>
      <c r="BN230" s="64">
        <f t="shared" si="34"/>
        <v>21.05</v>
      </c>
      <c r="BO230" s="64">
        <f t="shared" si="35"/>
        <v>3.787878787878788E-2</v>
      </c>
      <c r="BP230" s="64">
        <f t="shared" si="36"/>
        <v>3.787878787878788E-2</v>
      </c>
    </row>
    <row r="231" spans="1:68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71</v>
      </c>
      <c r="Q231" s="558"/>
      <c r="R231" s="558"/>
      <c r="S231" s="558"/>
      <c r="T231" s="558"/>
      <c r="U231" s="558"/>
      <c r="V231" s="559"/>
      <c r="W231" s="37" t="s">
        <v>72</v>
      </c>
      <c r="X231" s="551">
        <f>IFERROR(X224/H224,"0")+IFERROR(X225/H225,"0")+IFERROR(X226/H226,"0")+IFERROR(X227/H227,"0")+IFERROR(X228/H228,"0")+IFERROR(X229/H229,"0")+IFERROR(X230/H230,"0")</f>
        <v>18.172413793103448</v>
      </c>
      <c r="Y231" s="551">
        <f>IFERROR(Y224/H224,"0")+IFERROR(Y225/H225,"0")+IFERROR(Y226/H226,"0")+IFERROR(Y227/H227,"0")+IFERROR(Y228/H228,"0")+IFERROR(Y229/H229,"0")+IFERROR(Y230/H230,"0")</f>
        <v>19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0.23114000000000001</v>
      </c>
      <c r="AA231" s="552"/>
      <c r="AB231" s="552"/>
      <c r="AC231" s="552"/>
    </row>
    <row r="232" spans="1:68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71</v>
      </c>
      <c r="Q232" s="558"/>
      <c r="R232" s="558"/>
      <c r="S232" s="558"/>
      <c r="T232" s="558"/>
      <c r="U232" s="558"/>
      <c r="V232" s="559"/>
      <c r="W232" s="37" t="s">
        <v>69</v>
      </c>
      <c r="X232" s="551">
        <f>IFERROR(SUM(X224:X230),"0")</f>
        <v>112</v>
      </c>
      <c r="Y232" s="551">
        <f>IFERROR(SUM(Y224:Y230),"0")</f>
        <v>121.6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137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71</v>
      </c>
      <c r="Q235" s="558"/>
      <c r="R235" s="558"/>
      <c r="S235" s="558"/>
      <c r="T235" s="558"/>
      <c r="U235" s="558"/>
      <c r="V235" s="559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71</v>
      </c>
      <c r="Q236" s="558"/>
      <c r="R236" s="558"/>
      <c r="S236" s="558"/>
      <c r="T236" s="558"/>
      <c r="U236" s="558"/>
      <c r="V236" s="559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382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27" t="s">
        <v>385</v>
      </c>
      <c r="Q238" s="561"/>
      <c r="R238" s="561"/>
      <c r="S238" s="561"/>
      <c r="T238" s="562"/>
      <c r="U238" s="34"/>
      <c r="V238" s="34"/>
      <c r="W238" s="35" t="s">
        <v>69</v>
      </c>
      <c r="X238" s="549">
        <v>18</v>
      </c>
      <c r="Y238" s="550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71</v>
      </c>
      <c r="Q239" s="558"/>
      <c r="R239" s="558"/>
      <c r="S239" s="558"/>
      <c r="T239" s="558"/>
      <c r="U239" s="558"/>
      <c r="V239" s="559"/>
      <c r="W239" s="37" t="s">
        <v>72</v>
      </c>
      <c r="X239" s="551">
        <f>IFERROR(X238/H238,"0")</f>
        <v>10</v>
      </c>
      <c r="Y239" s="551">
        <f>IFERROR(Y238/H238,"0")</f>
        <v>10</v>
      </c>
      <c r="Z239" s="551">
        <f>IFERROR(IF(Z238="",0,Z238),"0")</f>
        <v>5.8999999999999997E-2</v>
      </c>
      <c r="AA239" s="552"/>
      <c r="AB239" s="552"/>
      <c r="AC239" s="552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71</v>
      </c>
      <c r="Q240" s="558"/>
      <c r="R240" s="558"/>
      <c r="S240" s="558"/>
      <c r="T240" s="558"/>
      <c r="U240" s="558"/>
      <c r="V240" s="559"/>
      <c r="W240" s="37" t="s">
        <v>69</v>
      </c>
      <c r="X240" s="551">
        <f>IFERROR(SUM(X238:X238),"0")</f>
        <v>18</v>
      </c>
      <c r="Y240" s="551">
        <f>IFERROR(SUM(Y238:Y238),"0")</f>
        <v>18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387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61" t="s">
        <v>393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6.3000000000000007</v>
      </c>
      <c r="Y243" s="550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6.9125000000000014</v>
      </c>
      <c r="BN243" s="64">
        <f>IFERROR(Y243*I243/H243,"0")</f>
        <v>7.9</v>
      </c>
      <c r="BO243" s="64">
        <f>IFERROR(1/J243*(X243/H243),"0")</f>
        <v>1.6203703703703706E-2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IFERROR(X242/H242,"0")+IFERROR(X243/H243,"0")+IFERROR(X244/H244,"0")+IFERROR(X245/H245,"0")</f>
        <v>3.5000000000000004</v>
      </c>
      <c r="Y246" s="551">
        <f>IFERROR(Y242/H242,"0")+IFERROR(Y243/H243,"0")+IFERROR(Y244/H244,"0")+IFERROR(Y245/H245,"0")</f>
        <v>4</v>
      </c>
      <c r="Z246" s="551">
        <f>IFERROR(IF(Z242="",0,Z242),"0")+IFERROR(IF(Z243="",0,Z243),"0")+IFERROR(IF(Z244="",0,Z244),"0")+IFERROR(IF(Z245="",0,Z245),"0")</f>
        <v>2.3599999999999999E-2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IFERROR(SUM(X242:X245),"0")</f>
        <v>6.3000000000000007</v>
      </c>
      <c r="Y247" s="551">
        <f>IFERROR(SUM(Y242:Y245),"0")</f>
        <v>7.2</v>
      </c>
      <c r="Z247" s="37"/>
      <c r="AA247" s="552"/>
      <c r="AB247" s="552"/>
      <c r="AC247" s="552"/>
    </row>
    <row r="248" spans="1:68" ht="16.5" hidden="1" customHeight="1" x14ac:dyDescent="0.25">
      <c r="A248" s="600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61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17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140</v>
      </c>
      <c r="Y268" s="55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200</v>
      </c>
      <c r="Y269" s="550">
        <f>IFERROR(IF(X269="",0,CEILING((X269/$H269),1)*$H269),"")</f>
        <v>201.6</v>
      </c>
      <c r="Z269" s="36">
        <f>IFERROR(IF(Y269=0,"",ROUNDUP(Y269/H269,0)*0.00651),"")</f>
        <v>0.54683999999999999</v>
      </c>
      <c r="AA269" s="56"/>
      <c r="AB269" s="57"/>
      <c r="AC269" s="319" t="s">
        <v>437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215</v>
      </c>
      <c r="BN269" s="64">
        <f>IFERROR(Y269*I269/H269,"0")</f>
        <v>216.72000000000003</v>
      </c>
      <c r="BO269" s="64">
        <f>IFERROR(1/J269*(X269/H269),"0")</f>
        <v>0.45787545787545797</v>
      </c>
      <c r="BP269" s="64">
        <f>IFERROR(1/J269*(Y269/H269),"0")</f>
        <v>0.46153846153846156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141.66666666666669</v>
      </c>
      <c r="Y270" s="551">
        <f>IFERROR(Y267/H267,"0")+IFERROR(Y268/H268,"0")+IFERROR(Y269/H269,"0")</f>
        <v>143</v>
      </c>
      <c r="Z270" s="551">
        <f>IFERROR(IF(Z267="",0,Z267),"0")+IFERROR(IF(Z268="",0,Z268),"0")+IFERROR(IF(Z269="",0,Z269),"0")</f>
        <v>0.93093000000000004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340</v>
      </c>
      <c r="Y271" s="551">
        <f>IFERROR(SUM(Y267:Y269),"0")</f>
        <v>343.2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105</v>
      </c>
      <c r="Y300" s="550">
        <f t="shared" si="37"/>
        <v>105</v>
      </c>
      <c r="Z300" s="36">
        <f>IFERROR(IF(Y300=0,"",ROUNDUP(Y300/H300,0)*0.00502),"")</f>
        <v>0.251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8"/>
        <v>110.00000000000001</v>
      </c>
      <c r="BN300" s="64">
        <f t="shared" si="39"/>
        <v>110.00000000000001</v>
      </c>
      <c r="BO300" s="64">
        <f t="shared" si="40"/>
        <v>0.21367521367521369</v>
      </c>
      <c r="BP300" s="64">
        <f t="shared" si="41"/>
        <v>0.21367521367521369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24</v>
      </c>
      <c r="Y302" s="550">
        <f t="shared" si="37"/>
        <v>25.2</v>
      </c>
      <c r="Z302" s="36">
        <f>IFERROR(IF(Y302=0,"",ROUNDUP(Y302/H302,0)*0.00651),"")</f>
        <v>9.1139999999999999E-2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8"/>
        <v>27.04</v>
      </c>
      <c r="BN302" s="64">
        <f t="shared" si="39"/>
        <v>28.391999999999999</v>
      </c>
      <c r="BO302" s="64">
        <f t="shared" si="40"/>
        <v>7.3260073260073263E-2</v>
      </c>
      <c r="BP302" s="64">
        <f t="shared" si="41"/>
        <v>7.6923076923076927E-2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63.333333333333329</v>
      </c>
      <c r="Y303" s="551">
        <f>IFERROR(Y296/H296,"0")+IFERROR(Y297/H297,"0")+IFERROR(Y298/H298,"0")+IFERROR(Y299/H299,"0")+IFERROR(Y300/H300,"0")+IFERROR(Y301/H301,"0")+IFERROR(Y302/H302,"0")</f>
        <v>64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0.34214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129</v>
      </c>
      <c r="Y304" s="551">
        <f>IFERROR(SUM(Y296:Y302),"0")</f>
        <v>130.19999999999999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172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58.424908424908423</v>
      </c>
      <c r="Y317" s="551">
        <f>IFERROR(Y314/H314,"0")+IFERROR(Y315/H315,"0")+IFERROR(Y316/H316,"0")</f>
        <v>60</v>
      </c>
      <c r="Z317" s="551">
        <f>IFERROR(IF(Z314="",0,Z314),"0")+IFERROR(IF(Z315="",0,Z315),"0")+IFERROR(IF(Z316="",0,Z316),"0")</f>
        <v>1.1388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460</v>
      </c>
      <c r="Y318" s="551">
        <f>IFERROR(SUM(Y314:Y316),"0")</f>
        <v>472.8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3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34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50</v>
      </c>
      <c r="Y329" s="550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25</v>
      </c>
      <c r="Y330" s="551">
        <f>IFERROR(Y327/H327,"0")+IFERROR(Y328/H328,"0")+IFERROR(Y329/H329,"0")</f>
        <v>25</v>
      </c>
      <c r="Z330" s="551">
        <f>IFERROR(IF(Z327="",0,Z327),"0")+IFERROR(IF(Z328="",0,Z328),"0")+IFERROR(IF(Z329="",0,Z329),"0")</f>
        <v>0.11850000000000001</v>
      </c>
      <c r="AA330" s="552"/>
      <c r="AB330" s="552"/>
      <c r="AC330" s="552"/>
    </row>
    <row r="331" spans="1:68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50</v>
      </c>
      <c r="Y331" s="551">
        <f>IFERROR(SUM(Y327:Y329),"0")</f>
        <v>50</v>
      </c>
      <c r="Z331" s="37"/>
      <c r="AA331" s="552"/>
      <c r="AB331" s="552"/>
      <c r="AC331" s="552"/>
    </row>
    <row r="332" spans="1:68" ht="16.5" hidden="1" customHeight="1" x14ac:dyDescent="0.25">
      <c r="A332" s="600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525</v>
      </c>
      <c r="Y335" s="550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383.33333333333331</v>
      </c>
      <c r="Y337" s="551">
        <f>IFERROR(Y334/H334,"0")+IFERROR(Y335/H335,"0")+IFERROR(Y336/H336,"0")</f>
        <v>384</v>
      </c>
      <c r="Z337" s="551">
        <f>IFERROR(IF(Z334="",0,Z334),"0")+IFERROR(IF(Z335="",0,Z335),"0")+IFERROR(IF(Z336="",0,Z336),"0")</f>
        <v>2.4998399999999998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805</v>
      </c>
      <c r="Y338" s="551">
        <f>IFERROR(SUM(Y334:Y336),"0")</f>
        <v>806.40000000000009</v>
      </c>
      <c r="Z338" s="37"/>
      <c r="AA338" s="552"/>
      <c r="AB338" s="552"/>
      <c r="AC338" s="552"/>
    </row>
    <row r="339" spans="1:68" ht="27.75" hidden="1" customHeight="1" x14ac:dyDescent="0.2">
      <c r="A339" s="597" t="s">
        <v>541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2700</v>
      </c>
      <c r="Y342" s="550">
        <f t="shared" ref="Y342:Y348" si="42">IFERROR(IF(X342="",0,CEILING((X342/$H342),1)*$H342),"")</f>
        <v>2700</v>
      </c>
      <c r="Z342" s="36">
        <f>IFERROR(IF(Y342=0,"",ROUNDUP(Y342/H342,0)*0.02175),"")</f>
        <v>3.9149999999999996</v>
      </c>
      <c r="AA342" s="56"/>
      <c r="AB342" s="57"/>
      <c r="AC342" s="387" t="s">
        <v>545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43">IFERROR(X342*I342/H342,"0")</f>
        <v>2786.4</v>
      </c>
      <c r="BN342" s="64">
        <f t="shared" ref="BN342:BN348" si="44">IFERROR(Y342*I342/H342,"0")</f>
        <v>2786.4</v>
      </c>
      <c r="BO342" s="64">
        <f t="shared" ref="BO342:BO348" si="45">IFERROR(1/J342*(X342/H342),"0")</f>
        <v>3.75</v>
      </c>
      <c r="BP342" s="64">
        <f t="shared" ref="BP342:BP348" si="46">IFERROR(1/J342*(Y342/H342),"0")</f>
        <v>3.75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1000</v>
      </c>
      <c r="Y343" s="550">
        <f t="shared" si="4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548</v>
      </c>
      <c r="AG343" s="64"/>
      <c r="AJ343" s="68" t="s">
        <v>113</v>
      </c>
      <c r="AK343" s="68">
        <v>720</v>
      </c>
      <c r="BB343" s="390" t="s">
        <v>1</v>
      </c>
      <c r="BM343" s="64">
        <f t="shared" si="43"/>
        <v>1032</v>
      </c>
      <c r="BN343" s="64">
        <f t="shared" si="44"/>
        <v>1037.1600000000001</v>
      </c>
      <c r="BO343" s="64">
        <f t="shared" si="45"/>
        <v>1.3888888888888888</v>
      </c>
      <c r="BP343" s="64">
        <f t="shared" si="46"/>
        <v>1.3958333333333333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150</v>
      </c>
      <c r="Y344" s="550">
        <f t="shared" si="42"/>
        <v>150</v>
      </c>
      <c r="Z344" s="36">
        <f>IFERROR(IF(Y344=0,"",ROUNDUP(Y344/H344,0)*0.02175),"")</f>
        <v>0.21749999999999997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43"/>
        <v>154.80000000000001</v>
      </c>
      <c r="BN344" s="64">
        <f t="shared" si="44"/>
        <v>154.80000000000001</v>
      </c>
      <c r="BO344" s="64">
        <f t="shared" si="45"/>
        <v>0.20833333333333331</v>
      </c>
      <c r="BP344" s="64">
        <f t="shared" si="46"/>
        <v>0.20833333333333331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2150</v>
      </c>
      <c r="Y345" s="550">
        <f t="shared" si="42"/>
        <v>2160</v>
      </c>
      <c r="Z345" s="36">
        <f>IFERROR(IF(Y345=0,"",ROUNDUP(Y345/H345,0)*0.02175),"")</f>
        <v>3.1319999999999997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3"/>
        <v>2218.8000000000002</v>
      </c>
      <c r="BN345" s="64">
        <f t="shared" si="44"/>
        <v>2229.1200000000003</v>
      </c>
      <c r="BO345" s="64">
        <f t="shared" si="45"/>
        <v>2.9861111111111112</v>
      </c>
      <c r="BP345" s="64">
        <f t="shared" si="46"/>
        <v>3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15</v>
      </c>
      <c r="Y348" s="550">
        <f t="shared" si="42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43"/>
        <v>15.63</v>
      </c>
      <c r="BN348" s="64">
        <f t="shared" si="44"/>
        <v>15.63</v>
      </c>
      <c r="BO348" s="64">
        <f t="shared" si="45"/>
        <v>2.2727272727272728E-2</v>
      </c>
      <c r="BP348" s="64">
        <f t="shared" si="46"/>
        <v>2.2727272727272728E-2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403</v>
      </c>
      <c r="Y349" s="551">
        <f>IFERROR(Y342/H342,"0")+IFERROR(Y343/H343,"0")+IFERROR(Y344/H344,"0")+IFERROR(Y345/H345,"0")+IFERROR(Y346/H346,"0")+IFERROR(Y347/H347,"0")+IFERROR(Y348/H348,"0")</f>
        <v>404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8.7488100000000006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6015</v>
      </c>
      <c r="Y350" s="551">
        <f>IFERROR(SUM(Y342:Y348),"0")</f>
        <v>6030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1500</v>
      </c>
      <c r="Y352" s="550">
        <f>IFERROR(IF(X352="",0,CEILING((X352/$H352),1)*$H352),"")</f>
        <v>1500</v>
      </c>
      <c r="Z352" s="36">
        <f>IFERROR(IF(Y352=0,"",ROUNDUP(Y352/H352,0)*0.02175),"")</f>
        <v>2.1749999999999998</v>
      </c>
      <c r="AA352" s="56"/>
      <c r="AB352" s="57"/>
      <c r="AC352" s="401" t="s">
        <v>564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1548</v>
      </c>
      <c r="BN352" s="64">
        <f>IFERROR(Y352*I352/H352,"0")</f>
        <v>1548</v>
      </c>
      <c r="BO352" s="64">
        <f>IFERROR(1/J352*(X352/H352),"0")</f>
        <v>2.083333333333333</v>
      </c>
      <c r="BP352" s="64">
        <f>IFERROR(1/J352*(Y352/H352),"0")</f>
        <v>2.083333333333333</v>
      </c>
    </row>
    <row r="353" spans="1:68" ht="16.5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8</v>
      </c>
      <c r="Y353" s="550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102</v>
      </c>
      <c r="Y354" s="551">
        <f>IFERROR(Y352/H352,"0")+IFERROR(Y353/H353,"0")</f>
        <v>102</v>
      </c>
      <c r="Z354" s="551">
        <f>IFERROR(IF(Z352="",0,Z352),"0")+IFERROR(IF(Z353="",0,Z353),"0")</f>
        <v>2.1930399999999999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1508</v>
      </c>
      <c r="Y355" s="551">
        <f>IFERROR(SUM(Y352:Y353),"0")</f>
        <v>1508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50</v>
      </c>
      <c r="Y358" s="550">
        <f>IFERROR(IF(X358="",0,CEILING((X358/$H358),1)*$H358),"")</f>
        <v>54</v>
      </c>
      <c r="Z358" s="36">
        <f>IFERROR(IF(Y358=0,"",ROUNDUP(Y358/H358,0)*0.01898),"")</f>
        <v>0.11388000000000001</v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52.883333333333333</v>
      </c>
      <c r="BN358" s="64">
        <f>IFERROR(Y358*I358/H358,"0")</f>
        <v>57.113999999999997</v>
      </c>
      <c r="BO358" s="64">
        <f>IFERROR(1/J358*(X358/H358),"0")</f>
        <v>8.6805555555555552E-2</v>
      </c>
      <c r="BP358" s="64">
        <f>IFERROR(1/J358*(Y358/H358),"0")</f>
        <v>9.375E-2</v>
      </c>
    </row>
    <row r="359" spans="1:68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5.5555555555555554</v>
      </c>
      <c r="Y359" s="551">
        <f>IFERROR(Y357/H357,"0")+IFERROR(Y358/H358,"0")</f>
        <v>6</v>
      </c>
      <c r="Z359" s="551">
        <f>IFERROR(IF(Z357="",0,Z357),"0")+IFERROR(IF(Z358="",0,Z358),"0")</f>
        <v>0.11388000000000001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50</v>
      </c>
      <c r="Y360" s="551">
        <f>IFERROR(SUM(Y357:Y358),"0")</f>
        <v>54</v>
      </c>
      <c r="Z360" s="37"/>
      <c r="AA360" s="552"/>
      <c r="AB360" s="552"/>
      <c r="AC360" s="552"/>
    </row>
    <row r="361" spans="1:68" ht="14.25" hidden="1" customHeight="1" x14ac:dyDescent="0.25">
      <c r="A361" s="553" t="s">
        <v>172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7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30</v>
      </c>
      <c r="Y368" s="550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2.5</v>
      </c>
      <c r="Y370" s="551">
        <f>IFERROR(Y367/H367,"0")+IFERROR(Y368/H368,"0")+IFERROR(Y369/H369,"0")</f>
        <v>3</v>
      </c>
      <c r="Z370" s="551">
        <f>IFERROR(IF(Z367="",0,Z367),"0")+IFERROR(IF(Z368="",0,Z368),"0")+IFERROR(IF(Z369="",0,Z369),"0")</f>
        <v>5.6940000000000004E-2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30</v>
      </c>
      <c r="Y371" s="551">
        <f>IFERROR(SUM(Y367:Y369),"0")</f>
        <v>36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hidden="1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53" t="s">
        <v>172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597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35</v>
      </c>
      <c r="Y393" s="550">
        <f t="shared" si="47"/>
        <v>35.700000000000003</v>
      </c>
      <c r="Z393" s="36">
        <f t="shared" si="52"/>
        <v>8.5339999999999999E-2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8"/>
        <v>37.166666666666664</v>
      </c>
      <c r="BN393" s="64">
        <f t="shared" si="49"/>
        <v>37.910000000000004</v>
      </c>
      <c r="BO393" s="64">
        <f t="shared" si="50"/>
        <v>7.1225071225071226E-2</v>
      </c>
      <c r="BP393" s="64">
        <f t="shared" si="51"/>
        <v>7.2649572649572655E-2</v>
      </c>
    </row>
    <row r="394" spans="1:68" ht="37.5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14</v>
      </c>
      <c r="Y394" s="550">
        <f t="shared" si="47"/>
        <v>14.700000000000001</v>
      </c>
      <c r="Z394" s="36">
        <f t="shared" si="52"/>
        <v>3.5140000000000005E-2</v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8"/>
        <v>14.866666666666665</v>
      </c>
      <c r="BN394" s="64">
        <f t="shared" si="49"/>
        <v>15.61</v>
      </c>
      <c r="BO394" s="64">
        <f t="shared" si="50"/>
        <v>2.8490028490028491E-2</v>
      </c>
      <c r="BP394" s="64">
        <f t="shared" si="51"/>
        <v>2.9914529914529919E-2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7"/>
        <v>35.700000000000003</v>
      </c>
      <c r="Z396" s="36">
        <f t="shared" si="52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8"/>
        <v>37.166666666666664</v>
      </c>
      <c r="BN396" s="64">
        <f t="shared" si="49"/>
        <v>37.910000000000004</v>
      </c>
      <c r="BO396" s="64">
        <f t="shared" si="50"/>
        <v>7.1225071225071226E-2</v>
      </c>
      <c r="BP396" s="64">
        <f t="shared" si="51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39.999999999999993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41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0.20582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84</v>
      </c>
      <c r="Y399" s="551">
        <f>IFERROR(SUM(Y388:Y397),"0")</f>
        <v>86.100000000000009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10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7</v>
      </c>
      <c r="Y414" s="550">
        <f>IFERROR(IF(X414="",0,CEILING((X414/$H414),1)*$H414),"")</f>
        <v>8.4</v>
      </c>
      <c r="Z414" s="36">
        <f>IFERROR(IF(Y414=0,"",ROUNDUP(Y414/H414,0)*0.00502),"")</f>
        <v>2.0080000000000001E-2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7.4333333333333327</v>
      </c>
      <c r="BN414" s="64">
        <f>IFERROR(Y414*I414/H414,"0")</f>
        <v>8.92</v>
      </c>
      <c r="BO414" s="64">
        <f>IFERROR(1/J414*(X414/H414),"0")</f>
        <v>1.4245014245014245E-2</v>
      </c>
      <c r="BP414" s="64">
        <f>IFERROR(1/J414*(Y414/H414),"0")</f>
        <v>1.7094017094017096E-2</v>
      </c>
    </row>
    <row r="415" spans="1:68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5.1851851851851851</v>
      </c>
      <c r="Y415" s="551">
        <f>IFERROR(Y411/H411,"0")+IFERROR(Y412/H412,"0")+IFERROR(Y413/H413,"0")+IFERROR(Y414/H414,"0")</f>
        <v>6</v>
      </c>
      <c r="Z415" s="551">
        <f>IFERROR(IF(Z411="",0,Z411),"0")+IFERROR(IF(Z412="",0,Z412),"0")+IFERROR(IF(Z413="",0,Z413),"0")+IFERROR(IF(Z414="",0,Z414),"0")</f>
        <v>3.8120000000000001E-2</v>
      </c>
      <c r="AA415" s="552"/>
      <c r="AB415" s="552"/>
      <c r="AC415" s="552"/>
    </row>
    <row r="416" spans="1:68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17</v>
      </c>
      <c r="Y416" s="551">
        <f>IFERROR(SUM(Y411:Y414),"0")</f>
        <v>19.200000000000003</v>
      </c>
      <c r="Z416" s="37"/>
      <c r="AA416" s="552"/>
      <c r="AB416" s="552"/>
      <c r="AC416" s="552"/>
    </row>
    <row r="417" spans="1:68" ht="16.5" hidden="1" customHeight="1" x14ac:dyDescent="0.25">
      <c r="A417" s="600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50</v>
      </c>
      <c r="Y419" s="550">
        <f>IFERROR(IF(X419="",0,CEILING((X419/$H419),1)*$H419),"")</f>
        <v>50.4</v>
      </c>
      <c r="Z419" s="36">
        <f>IFERROR(IF(Y419=0,"",ROUNDUP(Y419/H419,0)*0.00651),"")</f>
        <v>0.27342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87.5</v>
      </c>
      <c r="BN419" s="64">
        <f>IFERROR(Y419*I419/H419,"0")</f>
        <v>88.2</v>
      </c>
      <c r="BO419" s="64">
        <f>IFERROR(1/J419*(X419/H419),"0")</f>
        <v>0.22893772893772898</v>
      </c>
      <c r="BP419" s="64">
        <f>IFERROR(1/J419*(Y419/H419),"0")</f>
        <v>0.23076923076923078</v>
      </c>
    </row>
    <row r="420" spans="1:68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41.666666666666671</v>
      </c>
      <c r="Y420" s="551">
        <f>IFERROR(Y419/H419,"0")</f>
        <v>42</v>
      </c>
      <c r="Z420" s="551">
        <f>IFERROR(IF(Z419="",0,Z419),"0")</f>
        <v>0.27342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50</v>
      </c>
      <c r="Y421" s="551">
        <f>IFERROR(SUM(Y419:Y419),"0")</f>
        <v>50.4</v>
      </c>
      <c r="Z421" s="37"/>
      <c r="AA421" s="552"/>
      <c r="AB421" s="552"/>
      <c r="AC421" s="552"/>
    </row>
    <row r="422" spans="1:68" ht="16.5" hidden="1" customHeight="1" x14ac:dyDescent="0.25">
      <c r="A422" s="600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653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90</v>
      </c>
      <c r="Y430" s="550">
        <f t="shared" ref="Y430:Y442" si="53">IFERROR(IF(X430="",0,CEILING((X430/$H430),1)*$H430),"")</f>
        <v>95.04</v>
      </c>
      <c r="Z430" s="36">
        <f t="shared" ref="Z430:Z436" si="54">IFERROR(IF(Y430=0,"",ROUNDUP(Y430/H430,0)*0.01196),"")</f>
        <v>0.21528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96.136363636363626</v>
      </c>
      <c r="BN430" s="64">
        <f t="shared" ref="BN430:BN442" si="56">IFERROR(Y430*I430/H430,"0")</f>
        <v>101.52000000000001</v>
      </c>
      <c r="BO430" s="64">
        <f t="shared" ref="BO430:BO442" si="57">IFERROR(1/J430*(X430/H430),"0")</f>
        <v>0.16389860139860138</v>
      </c>
      <c r="BP430" s="64">
        <f t="shared" ref="BP430:BP442" si="58">IFERROR(1/J430*(Y430/H430),"0")</f>
        <v>0.17307692307692307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16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120</v>
      </c>
      <c r="Y435" s="550">
        <f t="shared" si="53"/>
        <v>121.44000000000001</v>
      </c>
      <c r="Z435" s="36">
        <f t="shared" si="54"/>
        <v>0.27507999999999999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5"/>
        <v>128.18181818181816</v>
      </c>
      <c r="BN435" s="64">
        <f t="shared" si="56"/>
        <v>129.72</v>
      </c>
      <c r="BO435" s="64">
        <f t="shared" si="57"/>
        <v>0.21853146853146854</v>
      </c>
      <c r="BP435" s="64">
        <f t="shared" si="58"/>
        <v>0.22115384615384617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90</v>
      </c>
      <c r="Y438" s="550">
        <f t="shared" si="53"/>
        <v>91.2</v>
      </c>
      <c r="Z438" s="36">
        <f>IFERROR(IF(Y438=0,"",ROUNDUP(Y438/H438,0)*0.00902),"")</f>
        <v>0.17138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5"/>
        <v>129.9375</v>
      </c>
      <c r="BN438" s="64">
        <f t="shared" si="56"/>
        <v>131.66999999999999</v>
      </c>
      <c r="BO438" s="64">
        <f t="shared" si="57"/>
        <v>0.14204545454545456</v>
      </c>
      <c r="BP438" s="64">
        <f t="shared" si="58"/>
        <v>0.14393939393939395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15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132</v>
      </c>
      <c r="Y442" s="550">
        <f t="shared" si="53"/>
        <v>134.4</v>
      </c>
      <c r="Z442" s="36">
        <f>IFERROR(IF(Y442=0,"",ROUNDUP(Y442/H442,0)*0.00937),"")</f>
        <v>0.26235999999999998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5"/>
        <v>191.4</v>
      </c>
      <c r="BN442" s="64">
        <f t="shared" si="56"/>
        <v>194.88</v>
      </c>
      <c r="BO442" s="64">
        <f t="shared" si="57"/>
        <v>0.22916666666666666</v>
      </c>
      <c r="BP442" s="64">
        <f t="shared" si="58"/>
        <v>0.23333333333333336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86.022727272727266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0.92409999999999992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432</v>
      </c>
      <c r="Y444" s="551">
        <f>IFERROR(SUM(Y430:Y442),"0")</f>
        <v>442.08000000000004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50</v>
      </c>
      <c r="Y453" s="550">
        <f t="shared" si="59"/>
        <v>52.800000000000004</v>
      </c>
      <c r="Z453" s="36">
        <f>IFERROR(IF(Y453=0,"",ROUNDUP(Y453/H453,0)*0.01196),"")</f>
        <v>0.1196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60"/>
        <v>53.409090909090907</v>
      </c>
      <c r="BN453" s="64">
        <f t="shared" si="61"/>
        <v>56.400000000000006</v>
      </c>
      <c r="BO453" s="64">
        <f t="shared" si="62"/>
        <v>9.1054778554778545E-2</v>
      </c>
      <c r="BP453" s="64">
        <f t="shared" si="63"/>
        <v>9.6153846153846159E-2</v>
      </c>
    </row>
    <row r="454" spans="1:68" ht="27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110</v>
      </c>
      <c r="Y454" s="550">
        <f t="shared" si="59"/>
        <v>110.88000000000001</v>
      </c>
      <c r="Z454" s="36">
        <f>IFERROR(IF(Y454=0,"",ROUNDUP(Y454/H454,0)*0.01196),"")</f>
        <v>0.25115999999999999</v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0"/>
        <v>117.49999999999999</v>
      </c>
      <c r="BN454" s="64">
        <f t="shared" si="61"/>
        <v>118.44</v>
      </c>
      <c r="BO454" s="64">
        <f t="shared" si="62"/>
        <v>0.20032051282051283</v>
      </c>
      <c r="BP454" s="64">
        <f t="shared" si="63"/>
        <v>0.20192307692307693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42</v>
      </c>
      <c r="Y455" s="550">
        <f t="shared" si="59"/>
        <v>43.199999999999996</v>
      </c>
      <c r="Z455" s="36">
        <f>IFERROR(IF(Y455=0,"",ROUNDUP(Y455/H455,0)*0.00902),"")</f>
        <v>8.1180000000000002E-2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60"/>
        <v>60.637500000000003</v>
      </c>
      <c r="BN455" s="64">
        <f t="shared" si="61"/>
        <v>62.37</v>
      </c>
      <c r="BO455" s="64">
        <f t="shared" si="62"/>
        <v>6.6287878787878785E-2</v>
      </c>
      <c r="BP455" s="64">
        <f t="shared" si="63"/>
        <v>6.8181818181818177E-2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42</v>
      </c>
      <c r="Y456" s="550">
        <f t="shared" si="59"/>
        <v>43.199999999999996</v>
      </c>
      <c r="Z456" s="36">
        <f>IFERROR(IF(Y456=0,"",ROUNDUP(Y456/H456,0)*0.00902),"")</f>
        <v>8.1180000000000002E-2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0"/>
        <v>58.537500000000009</v>
      </c>
      <c r="BN456" s="64">
        <f t="shared" si="61"/>
        <v>60.21</v>
      </c>
      <c r="BO456" s="64">
        <f t="shared" si="62"/>
        <v>6.6287878787878785E-2</v>
      </c>
      <c r="BP456" s="64">
        <f t="shared" si="63"/>
        <v>6.8181818181818177E-2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66</v>
      </c>
      <c r="Y457" s="550">
        <f t="shared" si="59"/>
        <v>67.2</v>
      </c>
      <c r="Z457" s="36">
        <f>IFERROR(IF(Y457=0,"",ROUNDUP(Y457/H457,0)*0.00902),"")</f>
        <v>0.12628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0"/>
        <v>91.987500000000011</v>
      </c>
      <c r="BN457" s="64">
        <f t="shared" si="61"/>
        <v>93.660000000000011</v>
      </c>
      <c r="BO457" s="64">
        <f t="shared" si="62"/>
        <v>0.10416666666666667</v>
      </c>
      <c r="BP457" s="64">
        <f t="shared" si="63"/>
        <v>0.10606060606060608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71.022727272727266</v>
      </c>
      <c r="Y458" s="551">
        <f>IFERROR(Y452/H452,"0")+IFERROR(Y453/H453,"0")+IFERROR(Y454/H454,"0")+IFERROR(Y455/H455,"0")+IFERROR(Y456/H456,"0")+IFERROR(Y457/H457,"0")</f>
        <v>73</v>
      </c>
      <c r="Z458" s="551">
        <f>IFERROR(IF(Z452="",0,Z452),"0")+IFERROR(IF(Z453="",0,Z453),"0")+IFERROR(IF(Z454="",0,Z454),"0")+IFERROR(IF(Z455="",0,Z455),"0")+IFERROR(IF(Z456="",0,Z456),"0")+IFERROR(IF(Z457="",0,Z457),"0")</f>
        <v>0.77900000000000014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360</v>
      </c>
      <c r="Y459" s="551">
        <f>IFERROR(SUM(Y452:Y457),"0")</f>
        <v>370.08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720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20</v>
      </c>
      <c r="Y471" s="550">
        <f>IFERROR(IF(X471="",0,CEILING((X471/$H471),1)*$H471),"")</f>
        <v>24</v>
      </c>
      <c r="Z471" s="36">
        <f>IFERROR(IF(Y471=0,"",ROUNDUP(Y471/H471,0)*0.01898),"")</f>
        <v>3.7960000000000001E-2</v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20.725000000000001</v>
      </c>
      <c r="BN471" s="64">
        <f>IFERROR(Y471*I471/H471,"0")</f>
        <v>24.87</v>
      </c>
      <c r="BO471" s="64">
        <f>IFERROR(1/J471*(X471/H471),"0")</f>
        <v>2.6041666666666668E-2</v>
      </c>
      <c r="BP471" s="64">
        <f>IFERROR(1/J471*(Y471/H471),"0")</f>
        <v>3.125E-2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1.6666666666666667</v>
      </c>
      <c r="Y473" s="551">
        <f>IFERROR(Y469/H469,"0")+IFERROR(Y470/H470,"0")+IFERROR(Y471/H471,"0")+IFERROR(Y472/H472,"0")</f>
        <v>2</v>
      </c>
      <c r="Z473" s="551">
        <f>IFERROR(IF(Z469="",0,Z469),"0")+IFERROR(IF(Z470="",0,Z470),"0")+IFERROR(IF(Z471="",0,Z471),"0")+IFERROR(IF(Z472="",0,Z472),"0")</f>
        <v>3.7960000000000001E-2</v>
      </c>
      <c r="AA473" s="552"/>
      <c r="AB473" s="552"/>
      <c r="AC473" s="552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20</v>
      </c>
      <c r="Y474" s="551">
        <f>IFERROR(SUM(Y469:Y472),"0")</f>
        <v>24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8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700</v>
      </c>
      <c r="Y487" s="550">
        <f>IFERROR(IF(X487="",0,CEILING((X487/$H487),1)*$H487),"")</f>
        <v>702</v>
      </c>
      <c r="Z487" s="36">
        <f>IFERROR(IF(Y487=0,"",ROUNDUP(Y487/H487,0)*0.01898),"")</f>
        <v>1.48044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740.36666666666667</v>
      </c>
      <c r="BN487" s="64">
        <f>IFERROR(Y487*I487/H487,"0")</f>
        <v>742.48199999999997</v>
      </c>
      <c r="BO487" s="64">
        <f>IFERROR(1/J487*(X487/H487),"0")</f>
        <v>1.2152777777777777</v>
      </c>
      <c r="BP487" s="64">
        <f>IFERROR(1/J487*(Y487/H487),"0")</f>
        <v>1.21875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77.777777777777771</v>
      </c>
      <c r="Y489" s="551">
        <f>IFERROR(Y487/H487,"0")+IFERROR(Y488/H488,"0")</f>
        <v>78</v>
      </c>
      <c r="Z489" s="551">
        <f>IFERROR(IF(Z487="",0,Z487),"0")+IFERROR(IF(Z488="",0,Z488),"0")</f>
        <v>1.48044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700</v>
      </c>
      <c r="Y490" s="551">
        <f>IFERROR(SUM(Y487:Y488),"0")</f>
        <v>702</v>
      </c>
      <c r="Z490" s="37"/>
      <c r="AA490" s="552"/>
      <c r="AB490" s="552"/>
      <c r="AC490" s="552"/>
    </row>
    <row r="491" spans="1:68" ht="14.25" hidden="1" customHeight="1" x14ac:dyDescent="0.25">
      <c r="A491" s="553" t="s">
        <v>172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5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764</v>
      </c>
      <c r="Q501" s="591"/>
      <c r="R501" s="591"/>
      <c r="S501" s="591"/>
      <c r="T501" s="591"/>
      <c r="U501" s="591"/>
      <c r="V501" s="592"/>
      <c r="W501" s="37" t="s">
        <v>69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17032.7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17196.920000000002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765</v>
      </c>
      <c r="Q502" s="591"/>
      <c r="R502" s="591"/>
      <c r="S502" s="591"/>
      <c r="T502" s="591"/>
      <c r="U502" s="591"/>
      <c r="V502" s="592"/>
      <c r="W502" s="37" t="s">
        <v>69</v>
      </c>
      <c r="X502" s="551">
        <f>IFERROR(SUM(BM22:BM498),"0")</f>
        <v>18127.565140376857</v>
      </c>
      <c r="Y502" s="551">
        <f>IFERROR(SUM(BN22:BN498),"0")</f>
        <v>18303.759999999998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766</v>
      </c>
      <c r="Q503" s="591"/>
      <c r="R503" s="591"/>
      <c r="S503" s="591"/>
      <c r="T503" s="591"/>
      <c r="U503" s="591"/>
      <c r="V503" s="592"/>
      <c r="W503" s="37" t="s">
        <v>767</v>
      </c>
      <c r="X503" s="38">
        <f>ROUNDUP(SUM(BO22:BO498),0)</f>
        <v>30</v>
      </c>
      <c r="Y503" s="38">
        <f>ROUNDUP(SUM(BP22:BP498),0)</f>
        <v>30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768</v>
      </c>
      <c r="Q504" s="591"/>
      <c r="R504" s="591"/>
      <c r="S504" s="591"/>
      <c r="T504" s="591"/>
      <c r="U504" s="591"/>
      <c r="V504" s="592"/>
      <c r="W504" s="37" t="s">
        <v>69</v>
      </c>
      <c r="X504" s="551">
        <f>GrossWeightTotal+PalletQtyTotal*25</f>
        <v>18877.565140376857</v>
      </c>
      <c r="Y504" s="551">
        <f>GrossWeightTotalR+PalletQtyTotalR*25</f>
        <v>19053.759999999998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769</v>
      </c>
      <c r="Q505" s="591"/>
      <c r="R505" s="591"/>
      <c r="S505" s="591"/>
      <c r="T505" s="591"/>
      <c r="U505" s="591"/>
      <c r="V505" s="592"/>
      <c r="W505" s="37" t="s">
        <v>767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3277.8177935304375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3309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770</v>
      </c>
      <c r="Q506" s="591"/>
      <c r="R506" s="591"/>
      <c r="S506" s="591"/>
      <c r="T506" s="591"/>
      <c r="U506" s="591"/>
      <c r="V506" s="592"/>
      <c r="W506" s="39" t="s">
        <v>771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33.759180000000001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73" t="s">
        <v>101</v>
      </c>
      <c r="D508" s="670"/>
      <c r="E508" s="670"/>
      <c r="F508" s="670"/>
      <c r="G508" s="670"/>
      <c r="H508" s="671"/>
      <c r="I508" s="573" t="s">
        <v>258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541</v>
      </c>
      <c r="U508" s="671"/>
      <c r="V508" s="573" t="s">
        <v>597</v>
      </c>
      <c r="W508" s="670"/>
      <c r="X508" s="670"/>
      <c r="Y508" s="671"/>
      <c r="Z508" s="546" t="s">
        <v>653</v>
      </c>
      <c r="AA508" s="573" t="s">
        <v>720</v>
      </c>
      <c r="AB508" s="671"/>
      <c r="AC508" s="52"/>
      <c r="AF508" s="547"/>
    </row>
    <row r="509" spans="1:68" ht="14.25" customHeight="1" thickTop="1" x14ac:dyDescent="0.2">
      <c r="A509" s="629" t="s">
        <v>773</v>
      </c>
      <c r="B509" s="573" t="s">
        <v>63</v>
      </c>
      <c r="C509" s="573" t="s">
        <v>102</v>
      </c>
      <c r="D509" s="573" t="s">
        <v>119</v>
      </c>
      <c r="E509" s="573" t="s">
        <v>179</v>
      </c>
      <c r="F509" s="573" t="s">
        <v>201</v>
      </c>
      <c r="G509" s="573" t="s">
        <v>234</v>
      </c>
      <c r="H509" s="573" t="s">
        <v>101</v>
      </c>
      <c r="I509" s="573" t="s">
        <v>259</v>
      </c>
      <c r="J509" s="573" t="s">
        <v>299</v>
      </c>
      <c r="K509" s="573" t="s">
        <v>359</v>
      </c>
      <c r="L509" s="573" t="s">
        <v>398</v>
      </c>
      <c r="M509" s="573" t="s">
        <v>414</v>
      </c>
      <c r="N509" s="547"/>
      <c r="O509" s="573" t="s">
        <v>428</v>
      </c>
      <c r="P509" s="573" t="s">
        <v>438</v>
      </c>
      <c r="Q509" s="573" t="s">
        <v>445</v>
      </c>
      <c r="R509" s="573" t="s">
        <v>450</v>
      </c>
      <c r="S509" s="573" t="s">
        <v>531</v>
      </c>
      <c r="T509" s="573" t="s">
        <v>542</v>
      </c>
      <c r="U509" s="573" t="s">
        <v>577</v>
      </c>
      <c r="V509" s="573" t="s">
        <v>598</v>
      </c>
      <c r="W509" s="573" t="s">
        <v>630</v>
      </c>
      <c r="X509" s="573" t="s">
        <v>645</v>
      </c>
      <c r="Y509" s="573" t="s">
        <v>649</v>
      </c>
      <c r="Z509" s="573" t="s">
        <v>653</v>
      </c>
      <c r="AA509" s="573" t="s">
        <v>720</v>
      </c>
      <c r="AB509" s="573" t="s">
        <v>759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268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765.6</v>
      </c>
      <c r="E511" s="46">
        <f>IFERROR(Y89*1,"0")+IFERROR(Y90*1,"0")+IFERROR(Y91*1,"0")+IFERROR(Y95*1,"0")+IFERROR(Y96*1,"0")+IFERROR(Y97*1,"0")+IFERROR(Y98*1,"0")+IFERROR(Y99*1,"0")</f>
        <v>720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1013.4</v>
      </c>
      <c r="G511" s="46">
        <f>IFERROR(Y130*1,"0")+IFERROR(Y131*1,"0")+IFERROR(Y135*1,"0")+IFERROR(Y136*1,"0")+IFERROR(Y140*1,"0")+IFERROR(Y141*1,"0")</f>
        <v>296.96000000000004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627.4799999999999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2133.9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146.79999999999998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343.2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653</v>
      </c>
      <c r="S511" s="46">
        <f>IFERROR(Y334*1,"0")+IFERROR(Y335*1,"0")+IFERROR(Y336*1,"0")</f>
        <v>806.40000000000009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7592</v>
      </c>
      <c r="U511" s="46">
        <f>IFERROR(Y367*1,"0")+IFERROR(Y368*1,"0")+IFERROR(Y369*1,"0")+IFERROR(Y373*1,"0")+IFERROR(Y377*1,"0")+IFERROR(Y378*1,"0")+IFERROR(Y382*1,"0")</f>
        <v>36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86.100000000000009</v>
      </c>
      <c r="W511" s="46">
        <f>IFERROR(Y407*1,"0")+IFERROR(Y411*1,"0")+IFERROR(Y412*1,"0")+IFERROR(Y413*1,"0")+IFERROR(Y414*1,"0")</f>
        <v>19.200000000000003</v>
      </c>
      <c r="X511" s="46">
        <f>IFERROR(Y419*1,"0")</f>
        <v>50.4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912.48000000000013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726</v>
      </c>
      <c r="AB511" s="46">
        <f>IFERROR(Y498*1,"0")</f>
        <v>0</v>
      </c>
      <c r="AC511" s="52"/>
      <c r="AF511" s="547"/>
    </row>
  </sheetData>
  <sheetProtection algorithmName="SHA-512" hashValue="LUbVGERS0MH63kEEHdKlhCSYAAms8Defs6O0MH/lXTUJzJz6Mgte/WTQm8BXUr+xKxei+0BbnvQY0KbPIhI7zA==" saltValue="UQOkQ+0DGjJDsBtB6Aecd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500,00"/>
        <filter val="1 508,00"/>
        <filter val="1,67"/>
        <filter val="10,00"/>
        <filter val="100,00"/>
        <filter val="102,00"/>
        <filter val="105,00"/>
        <filter val="105,56"/>
        <filter val="110,00"/>
        <filter val="112,00"/>
        <filter val="115,50"/>
        <filter val="120,00"/>
        <filter val="122,50"/>
        <filter val="129,00"/>
        <filter val="13,89"/>
        <filter val="132,00"/>
        <filter val="133,02"/>
        <filter val="14,00"/>
        <filter val="140,00"/>
        <filter val="141,67"/>
        <filter val="15,00"/>
        <filter val="150,00"/>
        <filter val="160,00"/>
        <filter val="17 032,70"/>
        <filter val="17,00"/>
        <filter val="17,50"/>
        <filter val="18 127,57"/>
        <filter val="18 877,57"/>
        <filter val="18,00"/>
        <filter val="18,17"/>
        <filter val="18,94"/>
        <filter val="180,00"/>
        <filter val="2 150,00"/>
        <filter val="2 700,00"/>
        <filter val="2,50"/>
        <filter val="20,00"/>
        <filter val="200,00"/>
        <filter val="227,50"/>
        <filter val="233,33"/>
        <filter val="236,90"/>
        <filter val="24,00"/>
        <filter val="25,00"/>
        <filter val="250,00"/>
        <filter val="260,00"/>
        <filter val="27,50"/>
        <filter val="270,00"/>
        <filter val="280,00"/>
        <filter val="3 277,82"/>
        <filter val="3,50"/>
        <filter val="30"/>
        <filter val="30,00"/>
        <filter val="31,25"/>
        <filter val="32,00"/>
        <filter val="33,33"/>
        <filter val="330,00"/>
        <filter val="340,00"/>
        <filter val="35,00"/>
        <filter val="360,00"/>
        <filter val="37,96"/>
        <filter val="38,33"/>
        <filter val="380,00"/>
        <filter val="383,33"/>
        <filter val="40,00"/>
        <filter val="400,00"/>
        <filter val="403,00"/>
        <filter val="41,67"/>
        <filter val="42,00"/>
        <filter val="43,75"/>
        <filter val="432,00"/>
        <filter val="440,00"/>
        <filter val="45,00"/>
        <filter val="450,00"/>
        <filter val="460,00"/>
        <filter val="481,32"/>
        <filter val="485,00"/>
        <filter val="49,26"/>
        <filter val="5,00"/>
        <filter val="5,19"/>
        <filter val="5,56"/>
        <filter val="50,00"/>
        <filter val="510,00"/>
        <filter val="525,00"/>
        <filter val="557,50"/>
        <filter val="560,00"/>
        <filter val="58,42"/>
        <filter val="58,52"/>
        <filter val="6 015,00"/>
        <filter val="6,30"/>
        <filter val="6,41"/>
        <filter val="60,00"/>
        <filter val="63,33"/>
        <filter val="66,00"/>
        <filter val="7,00"/>
        <filter val="700,00"/>
        <filter val="71,02"/>
        <filter val="720,00"/>
        <filter val="75,00"/>
        <filter val="77,00"/>
        <filter val="77,78"/>
        <filter val="8,00"/>
        <filter val="805,00"/>
        <filter val="84,00"/>
        <filter val="85,19"/>
        <filter val="86,02"/>
        <filter val="87,50"/>
        <filter val="9,90"/>
        <filter val="90,00"/>
        <filter val="92,00"/>
        <filter val="98,52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BxN8hXWwDXElBHF0Bo7biyy03DwWuhubKN1JDohL1xFoDzffKsn+QmhUt5/ld4y2jMfW1Aznraib3aLqpyiiEw==" saltValue="a4I5N19n2LZMUDWWo1Pb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