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7DC0F079-9F0A-4035-BC7D-360E9BC5751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U511" i="1" s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N358" i="1"/>
  <c r="BM358" i="1"/>
  <c r="Z358" i="1"/>
  <c r="Y358" i="1"/>
  <c r="BP358" i="1" s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S511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N211" i="1"/>
  <c r="BM211" i="1"/>
  <c r="Z211" i="1"/>
  <c r="Y211" i="1"/>
  <c r="BP211" i="1" s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6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BP151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1" i="1" s="1"/>
  <c r="P130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2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F511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1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3" i="1"/>
  <c r="Y37" i="1"/>
  <c r="Y45" i="1"/>
  <c r="Y49" i="1"/>
  <c r="Y58" i="1"/>
  <c r="Y66" i="1"/>
  <c r="Y72" i="1"/>
  <c r="Y80" i="1"/>
  <c r="Y86" i="1"/>
  <c r="Y93" i="1"/>
  <c r="Y100" i="1"/>
  <c r="Y109" i="1"/>
  <c r="Y115" i="1"/>
  <c r="Y121" i="1"/>
  <c r="Y127" i="1"/>
  <c r="Y132" i="1"/>
  <c r="Y138" i="1"/>
  <c r="Y142" i="1"/>
  <c r="Y153" i="1"/>
  <c r="Y171" i="1"/>
  <c r="Y177" i="1"/>
  <c r="Y188" i="1"/>
  <c r="Y192" i="1"/>
  <c r="Y204" i="1"/>
  <c r="BP213" i="1"/>
  <c r="BN213" i="1"/>
  <c r="Z213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BP262" i="1"/>
  <c r="BN262" i="1"/>
  <c r="Z262" i="1"/>
  <c r="Y264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30" i="1"/>
  <c r="BP328" i="1"/>
  <c r="BN328" i="1"/>
  <c r="Z328" i="1"/>
  <c r="BP343" i="1"/>
  <c r="BN343" i="1"/>
  <c r="Z343" i="1"/>
  <c r="BP347" i="1"/>
  <c r="BN347" i="1"/>
  <c r="Z347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Y398" i="1"/>
  <c r="BP392" i="1"/>
  <c r="BN392" i="1"/>
  <c r="Z392" i="1"/>
  <c r="BP396" i="1"/>
  <c r="BN396" i="1"/>
  <c r="Z396" i="1"/>
  <c r="BP432" i="1"/>
  <c r="BN432" i="1"/>
  <c r="Z432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H9" i="1"/>
  <c r="B511" i="1"/>
  <c r="X502" i="1"/>
  <c r="X503" i="1"/>
  <c r="X505" i="1"/>
  <c r="Y24" i="1"/>
  <c r="Z27" i="1"/>
  <c r="Z32" i="1" s="1"/>
  <c r="BN27" i="1"/>
  <c r="Y502" i="1" s="1"/>
  <c r="Z29" i="1"/>
  <c r="BN29" i="1"/>
  <c r="Z31" i="1"/>
  <c r="BN31" i="1"/>
  <c r="Z35" i="1"/>
  <c r="Z36" i="1" s="1"/>
  <c r="BN35" i="1"/>
  <c r="BP35" i="1"/>
  <c r="Y503" i="1" s="1"/>
  <c r="Z41" i="1"/>
  <c r="BN41" i="1"/>
  <c r="BP41" i="1"/>
  <c r="Z43" i="1"/>
  <c r="BN43" i="1"/>
  <c r="Y44" i="1"/>
  <c r="Y505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Z96" i="1"/>
  <c r="Z100" i="1" s="1"/>
  <c r="BN96" i="1"/>
  <c r="Z98" i="1"/>
  <c r="BN98" i="1"/>
  <c r="Z105" i="1"/>
  <c r="Z108" i="1" s="1"/>
  <c r="BN105" i="1"/>
  <c r="Z107" i="1"/>
  <c r="BN107" i="1"/>
  <c r="Y108" i="1"/>
  <c r="Z111" i="1"/>
  <c r="BN111" i="1"/>
  <c r="BP111" i="1"/>
  <c r="Z113" i="1"/>
  <c r="BN113" i="1"/>
  <c r="Z117" i="1"/>
  <c r="Z121" i="1" s="1"/>
  <c r="BN117" i="1"/>
  <c r="BP117" i="1"/>
  <c r="Z119" i="1"/>
  <c r="BN119" i="1"/>
  <c r="Z125" i="1"/>
  <c r="Z126" i="1" s="1"/>
  <c r="BN125" i="1"/>
  <c r="Z130" i="1"/>
  <c r="Z132" i="1" s="1"/>
  <c r="BN130" i="1"/>
  <c r="BP130" i="1"/>
  <c r="Y133" i="1"/>
  <c r="Z136" i="1"/>
  <c r="Z137" i="1" s="1"/>
  <c r="BN136" i="1"/>
  <c r="Z140" i="1"/>
  <c r="Z142" i="1" s="1"/>
  <c r="BN140" i="1"/>
  <c r="BP140" i="1"/>
  <c r="H511" i="1"/>
  <c r="Y148" i="1"/>
  <c r="Z151" i="1"/>
  <c r="Z153" i="1" s="1"/>
  <c r="BN151" i="1"/>
  <c r="I511" i="1"/>
  <c r="Y160" i="1"/>
  <c r="Z163" i="1"/>
  <c r="Z171" i="1" s="1"/>
  <c r="BN163" i="1"/>
  <c r="Z165" i="1"/>
  <c r="BN165" i="1"/>
  <c r="Z167" i="1"/>
  <c r="BN167" i="1"/>
  <c r="Z169" i="1"/>
  <c r="BN169" i="1"/>
  <c r="Z175" i="1"/>
  <c r="Z177" i="1" s="1"/>
  <c r="BN175" i="1"/>
  <c r="J511" i="1"/>
  <c r="Z186" i="1"/>
  <c r="Z187" i="1" s="1"/>
  <c r="BN186" i="1"/>
  <c r="Y187" i="1"/>
  <c r="Z190" i="1"/>
  <c r="Z192" i="1" s="1"/>
  <c r="BN190" i="1"/>
  <c r="BP190" i="1"/>
  <c r="Z196" i="1"/>
  <c r="Z203" i="1" s="1"/>
  <c r="BN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Y215" i="1"/>
  <c r="BP219" i="1"/>
  <c r="BN219" i="1"/>
  <c r="Z219" i="1"/>
  <c r="Z220" i="1" s="1"/>
  <c r="Y221" i="1"/>
  <c r="K511" i="1"/>
  <c r="Y231" i="1"/>
  <c r="BP224" i="1"/>
  <c r="BN224" i="1"/>
  <c r="Z224" i="1"/>
  <c r="BP228" i="1"/>
  <c r="BN228" i="1"/>
  <c r="Z228" i="1"/>
  <c r="Y247" i="1"/>
  <c r="Y246" i="1"/>
  <c r="BP251" i="1"/>
  <c r="BN251" i="1"/>
  <c r="Z251" i="1"/>
  <c r="Z255" i="1" s="1"/>
  <c r="Y255" i="1"/>
  <c r="BP261" i="1"/>
  <c r="BN261" i="1"/>
  <c r="Z261" i="1"/>
  <c r="Z263" i="1" s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Z303" i="1" s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31" i="1"/>
  <c r="Y330" i="1"/>
  <c r="BP335" i="1"/>
  <c r="BN335" i="1"/>
  <c r="Z335" i="1"/>
  <c r="Z337" i="1" s="1"/>
  <c r="BP345" i="1"/>
  <c r="BN345" i="1"/>
  <c r="Z345" i="1"/>
  <c r="Z349" i="1" s="1"/>
  <c r="Y349" i="1"/>
  <c r="BP353" i="1"/>
  <c r="BN353" i="1"/>
  <c r="Z353" i="1"/>
  <c r="Z354" i="1" s="1"/>
  <c r="Y355" i="1"/>
  <c r="Y359" i="1"/>
  <c r="Y360" i="1"/>
  <c r="BP357" i="1"/>
  <c r="BN357" i="1"/>
  <c r="Z357" i="1"/>
  <c r="Z359" i="1" s="1"/>
  <c r="BP413" i="1"/>
  <c r="BN413" i="1"/>
  <c r="Z413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Y338" i="1"/>
  <c r="T511" i="1"/>
  <c r="Y350" i="1"/>
  <c r="BP368" i="1"/>
  <c r="BN368" i="1"/>
  <c r="Z368" i="1"/>
  <c r="Z370" i="1" s="1"/>
  <c r="Y379" i="1"/>
  <c r="BP390" i="1"/>
  <c r="BN390" i="1"/>
  <c r="Z390" i="1"/>
  <c r="BP394" i="1"/>
  <c r="BN394" i="1"/>
  <c r="Z394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34" i="1"/>
  <c r="BN434" i="1"/>
  <c r="Z434" i="1"/>
  <c r="Z443" i="1" s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Z489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Y490" i="1"/>
  <c r="Y495" i="1"/>
  <c r="BP492" i="1"/>
  <c r="BN492" i="1"/>
  <c r="Z492" i="1"/>
  <c r="Z494" i="1" s="1"/>
  <c r="Y504" i="1" l="1"/>
  <c r="X504" i="1"/>
  <c r="Z317" i="1"/>
  <c r="Z311" i="1"/>
  <c r="Z270" i="1"/>
  <c r="Z473" i="1"/>
  <c r="Z231" i="1"/>
  <c r="Z215" i="1"/>
  <c r="Z114" i="1"/>
  <c r="Z80" i="1"/>
  <c r="Z44" i="1"/>
  <c r="Z506" i="1" s="1"/>
  <c r="Y501" i="1"/>
  <c r="Z398" i="1"/>
</calcChain>
</file>

<file path=xl/sharedStrings.xml><?xml version="1.0" encoding="utf-8"?>
<sst xmlns="http://schemas.openxmlformats.org/spreadsheetml/2006/main" count="2207" uniqueCount="806">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</sst>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0.41666666666666669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19"/>
      <c r="R10" s="720"/>
      <c r="U10" s="24" t="s">
        <v>22</v>
      </c>
      <c r="V10" s="600" t="s">
        <v>23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6"/>
      <c r="R11" s="667"/>
      <c r="U11" s="24" t="s">
        <v>26</v>
      </c>
      <c r="V11" s="806" t="s">
        <v>27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5" t="s">
        <v>37</v>
      </c>
      <c r="D17" s="596" t="s">
        <v>38</v>
      </c>
      <c r="E17" s="648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7"/>
      <c r="R17" s="647"/>
      <c r="S17" s="647"/>
      <c r="T17" s="648"/>
      <c r="U17" s="873" t="s">
        <v>50</v>
      </c>
      <c r="V17" s="594"/>
      <c r="W17" s="596" t="s">
        <v>51</v>
      </c>
      <c r="X17" s="596" t="s">
        <v>52</v>
      </c>
      <c r="Y17" s="871" t="s">
        <v>53</v>
      </c>
      <c r="Z17" s="776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78</v>
      </c>
      <c r="Y53" s="550">
        <f t="shared" si="6"/>
        <v>86.4</v>
      </c>
      <c r="Z53" s="36">
        <f>IFERROR(IF(Y53=0,"",ROUNDUP(Y53/H53,0)*0.01898),"")</f>
        <v>0.15184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81.141666666666652</v>
      </c>
      <c r="BN53" s="64">
        <f t="shared" si="8"/>
        <v>89.88</v>
      </c>
      <c r="BO53" s="64">
        <f t="shared" si="9"/>
        <v>0.11284722222222221</v>
      </c>
      <c r="BP53" s="64">
        <f t="shared" si="10"/>
        <v>0.125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7.2222222222222214</v>
      </c>
      <c r="Y58" s="551">
        <f>IFERROR(Y52/H52,"0")+IFERROR(Y53/H53,"0")+IFERROR(Y54/H54,"0")+IFERROR(Y55/H55,"0")+IFERROR(Y56/H56,"0")+IFERROR(Y57/H57,"0")</f>
        <v>8</v>
      </c>
      <c r="Z58" s="551">
        <f>IFERROR(IF(Z52="",0,Z52),"0")+IFERROR(IF(Z53="",0,Z53),"0")+IFERROR(IF(Z54="",0,Z54),"0")+IFERROR(IF(Z55="",0,Z55),"0")+IFERROR(IF(Z56="",0,Z56),"0")+IFERROR(IF(Z57="",0,Z57),"0")</f>
        <v>0.15184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78</v>
      </c>
      <c r="Y59" s="551">
        <f>IFERROR(SUM(Y52:Y57),"0")</f>
        <v>86.4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90</v>
      </c>
      <c r="Y61" s="550">
        <f>IFERROR(IF(X61="",0,CEILING((X61/$H61),1)*$H61),"")</f>
        <v>97.2</v>
      </c>
      <c r="Z61" s="36">
        <f>IFERROR(IF(Y61=0,"",ROUNDUP(Y61/H61,0)*0.01898),"")</f>
        <v>0.17082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93.624999999999986</v>
      </c>
      <c r="BN61" s="64">
        <f>IFERROR(Y61*I61/H61,"0")</f>
        <v>101.11499999999998</v>
      </c>
      <c r="BO61" s="64">
        <f>IFERROR(1/J61*(X61/H61),"0")</f>
        <v>0.13020833333333331</v>
      </c>
      <c r="BP61" s="64">
        <f>IFERROR(1/J61*(Y61/H61),"0")</f>
        <v>0.140625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70</v>
      </c>
      <c r="Q65" s="567"/>
      <c r="R65" s="567"/>
      <c r="S65" s="567"/>
      <c r="T65" s="567"/>
      <c r="U65" s="567"/>
      <c r="V65" s="568"/>
      <c r="W65" s="37" t="s">
        <v>71</v>
      </c>
      <c r="X65" s="551">
        <f>IFERROR(X61/H61,"0")+IFERROR(X62/H62,"0")+IFERROR(X63/H63,"0")+IFERROR(X64/H64,"0")</f>
        <v>8.3333333333333321</v>
      </c>
      <c r="Y65" s="551">
        <f>IFERROR(Y61/H61,"0")+IFERROR(Y62/H62,"0")+IFERROR(Y63/H63,"0")+IFERROR(Y64/H64,"0")</f>
        <v>9</v>
      </c>
      <c r="Z65" s="551">
        <f>IFERROR(IF(Z61="",0,Z61),"0")+IFERROR(IF(Z62="",0,Z62),"0")+IFERROR(IF(Z63="",0,Z63),"0")+IFERROR(IF(Z64="",0,Z64),"0")</f>
        <v>0.17082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70</v>
      </c>
      <c r="Q66" s="567"/>
      <c r="R66" s="567"/>
      <c r="S66" s="567"/>
      <c r="T66" s="567"/>
      <c r="U66" s="567"/>
      <c r="V66" s="568"/>
      <c r="W66" s="37" t="s">
        <v>68</v>
      </c>
      <c r="X66" s="551">
        <f>IFERROR(SUM(X61:X64),"0")</f>
        <v>90</v>
      </c>
      <c r="Y66" s="551">
        <f>IFERROR(SUM(Y61:Y64),"0")</f>
        <v>97.2</v>
      </c>
      <c r="Z66" s="37"/>
      <c r="AA66" s="552"/>
      <c r="AB66" s="552"/>
      <c r="AC66" s="552"/>
    </row>
    <row r="67" spans="1:68" ht="14.25" customHeight="1" x14ac:dyDescent="0.25">
      <c r="A67" s="562" t="s">
        <v>63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3</v>
      </c>
      <c r="Y69" s="550">
        <f>IFERROR(IF(X69="",0,CEILING((X69/$H69),1)*$H69),"")</f>
        <v>3.6</v>
      </c>
      <c r="Z69" s="36">
        <f>IFERROR(IF(Y69=0,"",ROUNDUP(Y69/H69,0)*0.00502),"")</f>
        <v>1.004E-2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3.1666666666666661</v>
      </c>
      <c r="BN69" s="64">
        <f>IFERROR(Y69*I69/H69,"0")</f>
        <v>3.8</v>
      </c>
      <c r="BO69" s="64">
        <f>IFERROR(1/J69*(X69/H69),"0")</f>
        <v>7.1225071225071226E-3</v>
      </c>
      <c r="BP69" s="64">
        <f>IFERROR(1/J69*(Y69/H69),"0")</f>
        <v>8.5470085470085479E-3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70</v>
      </c>
      <c r="Q71" s="567"/>
      <c r="R71" s="567"/>
      <c r="S71" s="567"/>
      <c r="T71" s="567"/>
      <c r="U71" s="567"/>
      <c r="V71" s="568"/>
      <c r="W71" s="37" t="s">
        <v>71</v>
      </c>
      <c r="X71" s="551">
        <f>IFERROR(X68/H68,"0")+IFERROR(X69/H69,"0")+IFERROR(X70/H70,"0")</f>
        <v>1.6666666666666665</v>
      </c>
      <c r="Y71" s="551">
        <f>IFERROR(Y68/H68,"0")+IFERROR(Y69/H69,"0")+IFERROR(Y70/H70,"0")</f>
        <v>2</v>
      </c>
      <c r="Z71" s="551">
        <f>IFERROR(IF(Z68="",0,Z68),"0")+IFERROR(IF(Z69="",0,Z69),"0")+IFERROR(IF(Z70="",0,Z70),"0")</f>
        <v>1.004E-2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70</v>
      </c>
      <c r="Q72" s="567"/>
      <c r="R72" s="567"/>
      <c r="S72" s="567"/>
      <c r="T72" s="567"/>
      <c r="U72" s="567"/>
      <c r="V72" s="568"/>
      <c r="W72" s="37" t="s">
        <v>68</v>
      </c>
      <c r="X72" s="551">
        <f>IFERROR(SUM(X68:X70),"0")</f>
        <v>3</v>
      </c>
      <c r="Y72" s="551">
        <f>IFERROR(SUM(Y68:Y70),"0")</f>
        <v>3.6</v>
      </c>
      <c r="Z72" s="37"/>
      <c r="AA72" s="552"/>
      <c r="AB72" s="552"/>
      <c r="AC72" s="552"/>
    </row>
    <row r="73" spans="1:68" ht="14.25" customHeight="1" x14ac:dyDescent="0.25">
      <c r="A73" s="562" t="s">
        <v>72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70</v>
      </c>
      <c r="Q80" s="567"/>
      <c r="R80" s="567"/>
      <c r="S80" s="567"/>
      <c r="T80" s="567"/>
      <c r="U80" s="567"/>
      <c r="V80" s="568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70</v>
      </c>
      <c r="Q81" s="567"/>
      <c r="R81" s="567"/>
      <c r="S81" s="567"/>
      <c r="T81" s="567"/>
      <c r="U81" s="567"/>
      <c r="V81" s="568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customHeight="1" x14ac:dyDescent="0.25">
      <c r="A82" s="562" t="s">
        <v>169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68</v>
      </c>
      <c r="X83" s="549">
        <v>57</v>
      </c>
      <c r="Y83" s="550">
        <f>IFERROR(IF(X83="",0,CEILING((X83/$H83),1)*$H83),"")</f>
        <v>62.4</v>
      </c>
      <c r="Z83" s="36">
        <f>IFERROR(IF(Y83=0,"",ROUNDUP(Y83/H83,0)*0.01898),"")</f>
        <v>0.15184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60.178846153846152</v>
      </c>
      <c r="BN83" s="64">
        <f>IFERROR(Y83*I83/H83,"0")</f>
        <v>65.88</v>
      </c>
      <c r="BO83" s="64">
        <f>IFERROR(1/J83*(X83/H83),"0")</f>
        <v>0.1141826923076923</v>
      </c>
      <c r="BP83" s="64">
        <f>IFERROR(1/J83*(Y83/H83),"0")</f>
        <v>0.125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70</v>
      </c>
      <c r="Q85" s="567"/>
      <c r="R85" s="567"/>
      <c r="S85" s="567"/>
      <c r="T85" s="567"/>
      <c r="U85" s="567"/>
      <c r="V85" s="568"/>
      <c r="W85" s="37" t="s">
        <v>71</v>
      </c>
      <c r="X85" s="551">
        <f>IFERROR(X83/H83,"0")+IFERROR(X84/H84,"0")</f>
        <v>7.3076923076923075</v>
      </c>
      <c r="Y85" s="551">
        <f>IFERROR(Y83/H83,"0")+IFERROR(Y84/H84,"0")</f>
        <v>8</v>
      </c>
      <c r="Z85" s="551">
        <f>IFERROR(IF(Z83="",0,Z83),"0")+IFERROR(IF(Z84="",0,Z84),"0")</f>
        <v>0.15184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70</v>
      </c>
      <c r="Q86" s="567"/>
      <c r="R86" s="567"/>
      <c r="S86" s="567"/>
      <c r="T86" s="567"/>
      <c r="U86" s="567"/>
      <c r="V86" s="568"/>
      <c r="W86" s="37" t="s">
        <v>68</v>
      </c>
      <c r="X86" s="551">
        <f>IFERROR(SUM(X83:X84),"0")</f>
        <v>57</v>
      </c>
      <c r="Y86" s="551">
        <f>IFERROR(SUM(Y83:Y84),"0")</f>
        <v>62.4</v>
      </c>
      <c r="Z86" s="37"/>
      <c r="AA86" s="552"/>
      <c r="AB86" s="552"/>
      <c r="AC86" s="552"/>
    </row>
    <row r="87" spans="1:68" ht="16.5" customHeight="1" x14ac:dyDescent="0.25">
      <c r="A87" s="577" t="s">
        <v>176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714</v>
      </c>
      <c r="Y89" s="550">
        <f>IFERROR(IF(X89="",0,CEILING((X89/$H89),1)*$H89),"")</f>
        <v>723.6</v>
      </c>
      <c r="Z89" s="36">
        <f>IFERROR(IF(Y89=0,"",ROUNDUP(Y89/H89,0)*0.01898),"")</f>
        <v>1.27166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742.75833333333333</v>
      </c>
      <c r="BN89" s="64">
        <f>IFERROR(Y89*I89/H89,"0")</f>
        <v>752.74499999999989</v>
      </c>
      <c r="BO89" s="64">
        <f>IFERROR(1/J89*(X89/H89),"0")</f>
        <v>1.0329861111111109</v>
      </c>
      <c r="BP89" s="64">
        <f>IFERROR(1/J89*(Y89/H89),"0")</f>
        <v>1.046875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68</v>
      </c>
      <c r="X91" s="549">
        <v>42</v>
      </c>
      <c r="Y91" s="550">
        <f>IFERROR(IF(X91="",0,CEILING((X91/$H91),1)*$H91),"")</f>
        <v>45</v>
      </c>
      <c r="Z91" s="36">
        <f>IFERROR(IF(Y91=0,"",ROUNDUP(Y91/H91,0)*0.00902),"")</f>
        <v>9.0200000000000002E-2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43.96</v>
      </c>
      <c r="BN91" s="64">
        <f>IFERROR(Y91*I91/H91,"0")</f>
        <v>47.099999999999994</v>
      </c>
      <c r="BO91" s="64">
        <f>IFERROR(1/J91*(X91/H91),"0")</f>
        <v>7.0707070707070718E-2</v>
      </c>
      <c r="BP91" s="64">
        <f>IFERROR(1/J91*(Y91/H91),"0")</f>
        <v>7.575757575757576E-2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70</v>
      </c>
      <c r="Q92" s="567"/>
      <c r="R92" s="567"/>
      <c r="S92" s="567"/>
      <c r="T92" s="567"/>
      <c r="U92" s="567"/>
      <c r="V92" s="568"/>
      <c r="W92" s="37" t="s">
        <v>71</v>
      </c>
      <c r="X92" s="551">
        <f>IFERROR(X89/H89,"0")+IFERROR(X90/H90,"0")+IFERROR(X91/H91,"0")</f>
        <v>75.444444444444429</v>
      </c>
      <c r="Y92" s="551">
        <f>IFERROR(Y89/H89,"0")+IFERROR(Y90/H90,"0")+IFERROR(Y91/H91,"0")</f>
        <v>77</v>
      </c>
      <c r="Z92" s="551">
        <f>IFERROR(IF(Z89="",0,Z89),"0")+IFERROR(IF(Z90="",0,Z90),"0")+IFERROR(IF(Z91="",0,Z91),"0")</f>
        <v>1.3618600000000001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70</v>
      </c>
      <c r="Q93" s="567"/>
      <c r="R93" s="567"/>
      <c r="S93" s="567"/>
      <c r="T93" s="567"/>
      <c r="U93" s="567"/>
      <c r="V93" s="568"/>
      <c r="W93" s="37" t="s">
        <v>68</v>
      </c>
      <c r="X93" s="551">
        <f>IFERROR(SUM(X89:X91),"0")</f>
        <v>756</v>
      </c>
      <c r="Y93" s="551">
        <f>IFERROR(SUM(Y89:Y91),"0")</f>
        <v>768.6</v>
      </c>
      <c r="Z93" s="37"/>
      <c r="AA93" s="552"/>
      <c r="AB93" s="552"/>
      <c r="AC93" s="552"/>
    </row>
    <row r="94" spans="1:68" ht="14.25" customHeight="1" x14ac:dyDescent="0.25">
      <c r="A94" s="562" t="s">
        <v>72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1" t="s">
        <v>186</v>
      </c>
      <c r="Q95" s="554"/>
      <c r="R95" s="554"/>
      <c r="S95" s="554"/>
      <c r="T95" s="55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4"/>
      <c r="R97" s="554"/>
      <c r="S97" s="554"/>
      <c r="T97" s="555"/>
      <c r="U97" s="34"/>
      <c r="V97" s="34"/>
      <c r="W97" s="35" t="s">
        <v>68</v>
      </c>
      <c r="X97" s="549">
        <v>224</v>
      </c>
      <c r="Y97" s="550">
        <f>IFERROR(IF(X97="",0,CEILING((X97/$H97),1)*$H97),"")</f>
        <v>224.10000000000002</v>
      </c>
      <c r="Z97" s="36">
        <f>IFERROR(IF(Y97=0,"",ROUNDUP(Y97/H97,0)*0.00651),"")</f>
        <v>0.54032999999999998</v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244.90666666666667</v>
      </c>
      <c r="BN97" s="64">
        <f>IFERROR(Y97*I97/H97,"0")</f>
        <v>245.01600000000002</v>
      </c>
      <c r="BO97" s="64">
        <f>IFERROR(1/J97*(X97/H97),"0")</f>
        <v>0.45584045584045585</v>
      </c>
      <c r="BP97" s="64">
        <f>IFERROR(1/J97*(Y97/H97),"0")</f>
        <v>0.45604395604395609</v>
      </c>
    </row>
    <row r="98" spans="1:68" ht="27" customHeight="1" x14ac:dyDescent="0.25">
      <c r="A98" s="54" t="s">
        <v>191</v>
      </c>
      <c r="B98" s="54" t="s">
        <v>194</v>
      </c>
      <c r="C98" s="31">
        <v>4301051718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4"/>
      <c r="R98" s="554"/>
      <c r="S98" s="554"/>
      <c r="T98" s="555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70</v>
      </c>
      <c r="Q100" s="567"/>
      <c r="R100" s="567"/>
      <c r="S100" s="567"/>
      <c r="T100" s="567"/>
      <c r="U100" s="567"/>
      <c r="V100" s="568"/>
      <c r="W100" s="37" t="s">
        <v>71</v>
      </c>
      <c r="X100" s="551">
        <f>IFERROR(X95/H95,"0")+IFERROR(X96/H96,"0")+IFERROR(X97/H97,"0")+IFERROR(X98/H98,"0")+IFERROR(X99/H99,"0")</f>
        <v>82.962962962962962</v>
      </c>
      <c r="Y100" s="551">
        <f>IFERROR(Y95/H95,"0")+IFERROR(Y96/H96,"0")+IFERROR(Y97/H97,"0")+IFERROR(Y98/H98,"0")+IFERROR(Y99/H99,"0")</f>
        <v>83</v>
      </c>
      <c r="Z100" s="551">
        <f>IFERROR(IF(Z95="",0,Z95),"0")+IFERROR(IF(Z96="",0,Z96),"0")+IFERROR(IF(Z97="",0,Z97),"0")+IFERROR(IF(Z98="",0,Z98),"0")+IFERROR(IF(Z99="",0,Z99),"0")</f>
        <v>0.54032999999999998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70</v>
      </c>
      <c r="Q101" s="567"/>
      <c r="R101" s="567"/>
      <c r="S101" s="567"/>
      <c r="T101" s="567"/>
      <c r="U101" s="567"/>
      <c r="V101" s="568"/>
      <c r="W101" s="37" t="s">
        <v>68</v>
      </c>
      <c r="X101" s="551">
        <f>IFERROR(SUM(X95:X99),"0")</f>
        <v>224</v>
      </c>
      <c r="Y101" s="551">
        <f>IFERROR(SUM(Y95:Y99),"0")</f>
        <v>224.10000000000002</v>
      </c>
      <c r="Z101" s="37"/>
      <c r="AA101" s="552"/>
      <c r="AB101" s="552"/>
      <c r="AC101" s="552"/>
    </row>
    <row r="102" spans="1:68" ht="16.5" customHeight="1" x14ac:dyDescent="0.25">
      <c r="A102" s="577" t="s">
        <v>198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529</v>
      </c>
      <c r="Y104" s="550">
        <f>IFERROR(IF(X104="",0,CEILING((X104/$H104),1)*$H104),"")</f>
        <v>529.20000000000005</v>
      </c>
      <c r="Z104" s="36">
        <f>IFERROR(IF(Y104=0,"",ROUNDUP(Y104/H104,0)*0.01898),"")</f>
        <v>0.93002000000000007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550.30694444444441</v>
      </c>
      <c r="BN104" s="64">
        <f>IFERROR(Y104*I104/H104,"0")</f>
        <v>550.51499999999999</v>
      </c>
      <c r="BO104" s="64">
        <f>IFERROR(1/J104*(X104/H104),"0")</f>
        <v>0.76533564814814814</v>
      </c>
      <c r="BP104" s="64">
        <f>IFERROR(1/J104*(Y104/H104),"0")</f>
        <v>0.765625</v>
      </c>
    </row>
    <row r="105" spans="1:68" ht="27" customHeight="1" x14ac:dyDescent="0.25">
      <c r="A105" s="54" t="s">
        <v>202</v>
      </c>
      <c r="B105" s="54" t="s">
        <v>203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206</v>
      </c>
      <c r="B107" s="54" t="s">
        <v>207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70</v>
      </c>
      <c r="Q108" s="567"/>
      <c r="R108" s="567"/>
      <c r="S108" s="567"/>
      <c r="T108" s="567"/>
      <c r="U108" s="567"/>
      <c r="V108" s="568"/>
      <c r="W108" s="37" t="s">
        <v>71</v>
      </c>
      <c r="X108" s="551">
        <f>IFERROR(X104/H104,"0")+IFERROR(X105/H105,"0")+IFERROR(X106/H106,"0")+IFERROR(X107/H107,"0")</f>
        <v>48.981481481481481</v>
      </c>
      <c r="Y108" s="551">
        <f>IFERROR(Y104/H104,"0")+IFERROR(Y105/H105,"0")+IFERROR(Y106/H106,"0")+IFERROR(Y107/H107,"0")</f>
        <v>49</v>
      </c>
      <c r="Z108" s="551">
        <f>IFERROR(IF(Z104="",0,Z104),"0")+IFERROR(IF(Z105="",0,Z105),"0")+IFERROR(IF(Z106="",0,Z106),"0")+IFERROR(IF(Z107="",0,Z107),"0")</f>
        <v>0.93002000000000007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70</v>
      </c>
      <c r="Q109" s="567"/>
      <c r="R109" s="567"/>
      <c r="S109" s="567"/>
      <c r="T109" s="567"/>
      <c r="U109" s="567"/>
      <c r="V109" s="568"/>
      <c r="W109" s="37" t="s">
        <v>68</v>
      </c>
      <c r="X109" s="551">
        <f>IFERROR(SUM(X104:X107),"0")</f>
        <v>529</v>
      </c>
      <c r="Y109" s="551">
        <f>IFERROR(SUM(Y104:Y107),"0")</f>
        <v>529.20000000000005</v>
      </c>
      <c r="Z109" s="37"/>
      <c r="AA109" s="552"/>
      <c r="AB109" s="552"/>
      <c r="AC109" s="552"/>
    </row>
    <row r="110" spans="1:68" ht="14.25" customHeight="1" x14ac:dyDescent="0.25">
      <c r="A110" s="562" t="s">
        <v>134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70</v>
      </c>
      <c r="Q114" s="567"/>
      <c r="R114" s="567"/>
      <c r="S114" s="567"/>
      <c r="T114" s="567"/>
      <c r="U114" s="567"/>
      <c r="V114" s="568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70</v>
      </c>
      <c r="Q115" s="567"/>
      <c r="R115" s="567"/>
      <c r="S115" s="567"/>
      <c r="T115" s="567"/>
      <c r="U115" s="567"/>
      <c r="V115" s="568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customHeight="1" x14ac:dyDescent="0.25">
      <c r="A116" s="562" t="s">
        <v>72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466</v>
      </c>
      <c r="Y117" s="550">
        <f>IFERROR(IF(X117="",0,CEILING((X117/$H117),1)*$H117),"")</f>
        <v>469.79999999999995</v>
      </c>
      <c r="Z117" s="36">
        <f>IFERROR(IF(Y117=0,"",ROUNDUP(Y117/H117,0)*0.01898),"")</f>
        <v>1.10084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495.51333333333332</v>
      </c>
      <c r="BN117" s="64">
        <f>IFERROR(Y117*I117/H117,"0")</f>
        <v>499.55399999999997</v>
      </c>
      <c r="BO117" s="64">
        <f>IFERROR(1/J117*(X117/H117),"0")</f>
        <v>0.8989197530864198</v>
      </c>
      <c r="BP117" s="64">
        <f>IFERROR(1/J117*(Y117/H117),"0")</f>
        <v>0.90625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68</v>
      </c>
      <c r="X119" s="549">
        <v>351</v>
      </c>
      <c r="Y119" s="550">
        <f>IFERROR(IF(X119="",0,CEILING((X119/$H119),1)*$H119),"")</f>
        <v>351</v>
      </c>
      <c r="Z119" s="36">
        <f>IFERROR(IF(Y119=0,"",ROUNDUP(Y119/H119,0)*0.00651),"")</f>
        <v>0.84630000000000005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383.76</v>
      </c>
      <c r="BN119" s="64">
        <f>IFERROR(Y119*I119/H119,"0")</f>
        <v>383.76</v>
      </c>
      <c r="BO119" s="64">
        <f>IFERROR(1/J119*(X119/H119),"0")</f>
        <v>0.7142857142857143</v>
      </c>
      <c r="BP119" s="64">
        <f>IFERROR(1/J119*(Y119/H119),"0")</f>
        <v>0.7142857142857143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70</v>
      </c>
      <c r="Q121" s="567"/>
      <c r="R121" s="567"/>
      <c r="S121" s="567"/>
      <c r="T121" s="567"/>
      <c r="U121" s="567"/>
      <c r="V121" s="568"/>
      <c r="W121" s="37" t="s">
        <v>71</v>
      </c>
      <c r="X121" s="551">
        <f>IFERROR(X117/H117,"0")+IFERROR(X118/H118,"0")+IFERROR(X119/H119,"0")+IFERROR(X120/H120,"0")</f>
        <v>187.53086419753086</v>
      </c>
      <c r="Y121" s="551">
        <f>IFERROR(Y117/H117,"0")+IFERROR(Y118/H118,"0")+IFERROR(Y119/H119,"0")+IFERROR(Y120/H120,"0")</f>
        <v>188</v>
      </c>
      <c r="Z121" s="551">
        <f>IFERROR(IF(Z117="",0,Z117),"0")+IFERROR(IF(Z118="",0,Z118),"0")+IFERROR(IF(Z119="",0,Z119),"0")+IFERROR(IF(Z120="",0,Z120),"0")</f>
        <v>1.9471400000000001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70</v>
      </c>
      <c r="Q122" s="567"/>
      <c r="R122" s="567"/>
      <c r="S122" s="567"/>
      <c r="T122" s="567"/>
      <c r="U122" s="567"/>
      <c r="V122" s="568"/>
      <c r="W122" s="37" t="s">
        <v>68</v>
      </c>
      <c r="X122" s="551">
        <f>IFERROR(SUM(X117:X120),"0")</f>
        <v>817</v>
      </c>
      <c r="Y122" s="551">
        <f>IFERROR(SUM(Y117:Y120),"0")</f>
        <v>820.8</v>
      </c>
      <c r="Z122" s="37"/>
      <c r="AA122" s="552"/>
      <c r="AB122" s="552"/>
      <c r="AC122" s="552"/>
    </row>
    <row r="123" spans="1:68" ht="14.25" customHeight="1" x14ac:dyDescent="0.25">
      <c r="A123" s="562" t="s">
        <v>169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70</v>
      </c>
      <c r="Q126" s="567"/>
      <c r="R126" s="567"/>
      <c r="S126" s="567"/>
      <c r="T126" s="567"/>
      <c r="U126" s="567"/>
      <c r="V126" s="568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70</v>
      </c>
      <c r="Q127" s="567"/>
      <c r="R127" s="567"/>
      <c r="S127" s="567"/>
      <c r="T127" s="567"/>
      <c r="U127" s="567"/>
      <c r="V127" s="568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customHeight="1" x14ac:dyDescent="0.25">
      <c r="A128" s="577" t="s">
        <v>231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70</v>
      </c>
      <c r="Q132" s="567"/>
      <c r="R132" s="567"/>
      <c r="S132" s="567"/>
      <c r="T132" s="567"/>
      <c r="U132" s="567"/>
      <c r="V132" s="568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70</v>
      </c>
      <c r="Q133" s="567"/>
      <c r="R133" s="567"/>
      <c r="S133" s="567"/>
      <c r="T133" s="567"/>
      <c r="U133" s="567"/>
      <c r="V133" s="568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customHeight="1" x14ac:dyDescent="0.25">
      <c r="A134" s="562" t="s">
        <v>63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70</v>
      </c>
      <c r="Q137" s="567"/>
      <c r="R137" s="567"/>
      <c r="S137" s="567"/>
      <c r="T137" s="567"/>
      <c r="U137" s="567"/>
      <c r="V137" s="568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70</v>
      </c>
      <c r="Q138" s="567"/>
      <c r="R138" s="567"/>
      <c r="S138" s="567"/>
      <c r="T138" s="567"/>
      <c r="U138" s="567"/>
      <c r="V138" s="568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customHeight="1" x14ac:dyDescent="0.25">
      <c r="A139" s="562" t="s">
        <v>72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70</v>
      </c>
      <c r="Q142" s="567"/>
      <c r="R142" s="567"/>
      <c r="S142" s="567"/>
      <c r="T142" s="567"/>
      <c r="U142" s="567"/>
      <c r="V142" s="568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70</v>
      </c>
      <c r="Q143" s="567"/>
      <c r="R143" s="567"/>
      <c r="S143" s="567"/>
      <c r="T143" s="567"/>
      <c r="U143" s="567"/>
      <c r="V143" s="568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customHeight="1" x14ac:dyDescent="0.25">
      <c r="A144" s="577" t="s">
        <v>100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70</v>
      </c>
      <c r="Q147" s="567"/>
      <c r="R147" s="567"/>
      <c r="S147" s="567"/>
      <c r="T147" s="567"/>
      <c r="U147" s="567"/>
      <c r="V147" s="568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70</v>
      </c>
      <c r="Q148" s="567"/>
      <c r="R148" s="567"/>
      <c r="S148" s="567"/>
      <c r="T148" s="567"/>
      <c r="U148" s="567"/>
      <c r="V148" s="568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63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70</v>
      </c>
      <c r="Q153" s="567"/>
      <c r="R153" s="567"/>
      <c r="S153" s="567"/>
      <c r="T153" s="567"/>
      <c r="U153" s="567"/>
      <c r="V153" s="568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70</v>
      </c>
      <c r="Q154" s="567"/>
      <c r="R154" s="567"/>
      <c r="S154" s="567"/>
      <c r="T154" s="567"/>
      <c r="U154" s="567"/>
      <c r="V154" s="568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255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256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70</v>
      </c>
      <c r="Q159" s="567"/>
      <c r="R159" s="567"/>
      <c r="S159" s="567"/>
      <c r="T159" s="567"/>
      <c r="U159" s="567"/>
      <c r="V159" s="568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70</v>
      </c>
      <c r="Q160" s="567"/>
      <c r="R160" s="567"/>
      <c r="S160" s="567"/>
      <c r="T160" s="567"/>
      <c r="U160" s="567"/>
      <c r="V160" s="568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customHeight="1" x14ac:dyDescent="0.25">
      <c r="A161" s="562" t="s">
        <v>63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90</v>
      </c>
      <c r="Y165" s="550">
        <f t="shared" si="16"/>
        <v>90.3</v>
      </c>
      <c r="Z165" s="36">
        <f>IFERROR(IF(Y165=0,"",ROUNDUP(Y165/H165,0)*0.00502),"")</f>
        <v>0.21586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95.571428571428555</v>
      </c>
      <c r="BN165" s="64">
        <f t="shared" si="18"/>
        <v>95.89</v>
      </c>
      <c r="BO165" s="64">
        <f t="shared" si="19"/>
        <v>0.18315018315018317</v>
      </c>
      <c r="BP165" s="64">
        <f t="shared" si="20"/>
        <v>0.18376068376068377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170</v>
      </c>
      <c r="Y168" s="550">
        <f t="shared" si="16"/>
        <v>170.1</v>
      </c>
      <c r="Z168" s="36">
        <f>IFERROR(IF(Y168=0,"",ROUNDUP(Y168/H168,0)*0.00502),"")</f>
        <v>0.40662000000000004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178.0952380952381</v>
      </c>
      <c r="BN168" s="64">
        <f t="shared" si="18"/>
        <v>178.20000000000002</v>
      </c>
      <c r="BO168" s="64">
        <f t="shared" si="19"/>
        <v>0.34595034595034596</v>
      </c>
      <c r="BP168" s="64">
        <f t="shared" si="20"/>
        <v>0.3461538461538462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70</v>
      </c>
      <c r="Q171" s="567"/>
      <c r="R171" s="567"/>
      <c r="S171" s="567"/>
      <c r="T171" s="567"/>
      <c r="U171" s="567"/>
      <c r="V171" s="568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123.8095238095238</v>
      </c>
      <c r="Y171" s="551">
        <f>IFERROR(Y162/H162,"0")+IFERROR(Y163/H163,"0")+IFERROR(Y164/H164,"0")+IFERROR(Y165/H165,"0")+IFERROR(Y166/H166,"0")+IFERROR(Y167/H167,"0")+IFERROR(Y168/H168,"0")+IFERROR(Y169/H169,"0")+IFERROR(Y170/H170,"0")</f>
        <v>124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0.62248000000000003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70</v>
      </c>
      <c r="Q172" s="567"/>
      <c r="R172" s="567"/>
      <c r="S172" s="567"/>
      <c r="T172" s="567"/>
      <c r="U172" s="567"/>
      <c r="V172" s="568"/>
      <c r="W172" s="37" t="s">
        <v>68</v>
      </c>
      <c r="X172" s="551">
        <f>IFERROR(SUM(X162:X170),"0")</f>
        <v>260</v>
      </c>
      <c r="Y172" s="551">
        <f>IFERROR(SUM(Y162:Y170),"0")</f>
        <v>260.39999999999998</v>
      </c>
      <c r="Z172" s="37"/>
      <c r="AA172" s="552"/>
      <c r="AB172" s="552"/>
      <c r="AC172" s="552"/>
    </row>
    <row r="173" spans="1:68" ht="14.25" customHeight="1" x14ac:dyDescent="0.25">
      <c r="A173" s="562" t="s">
        <v>94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70</v>
      </c>
      <c r="Q177" s="567"/>
      <c r="R177" s="567"/>
      <c r="S177" s="567"/>
      <c r="T177" s="567"/>
      <c r="U177" s="567"/>
      <c r="V177" s="568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70</v>
      </c>
      <c r="Q178" s="567"/>
      <c r="R178" s="567"/>
      <c r="S178" s="567"/>
      <c r="T178" s="567"/>
      <c r="U178" s="567"/>
      <c r="V178" s="568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customHeight="1" x14ac:dyDescent="0.25">
      <c r="A179" s="562" t="s">
        <v>293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70</v>
      </c>
      <c r="Q181" s="567"/>
      <c r="R181" s="567"/>
      <c r="S181" s="567"/>
      <c r="T181" s="567"/>
      <c r="U181" s="567"/>
      <c r="V181" s="568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70</v>
      </c>
      <c r="Q182" s="567"/>
      <c r="R182" s="567"/>
      <c r="S182" s="567"/>
      <c r="T182" s="567"/>
      <c r="U182" s="567"/>
      <c r="V182" s="568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customHeight="1" x14ac:dyDescent="0.25">
      <c r="A183" s="577" t="s">
        <v>296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70</v>
      </c>
      <c r="Q187" s="567"/>
      <c r="R187" s="567"/>
      <c r="S187" s="567"/>
      <c r="T187" s="567"/>
      <c r="U187" s="567"/>
      <c r="V187" s="568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70</v>
      </c>
      <c r="Q188" s="567"/>
      <c r="R188" s="567"/>
      <c r="S188" s="567"/>
      <c r="T188" s="567"/>
      <c r="U188" s="567"/>
      <c r="V188" s="568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70</v>
      </c>
      <c r="Q192" s="567"/>
      <c r="R192" s="567"/>
      <c r="S192" s="567"/>
      <c r="T192" s="567"/>
      <c r="U192" s="567"/>
      <c r="V192" s="568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70</v>
      </c>
      <c r="Q193" s="567"/>
      <c r="R193" s="567"/>
      <c r="S193" s="567"/>
      <c r="T193" s="567"/>
      <c r="U193" s="567"/>
      <c r="V193" s="568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63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529</v>
      </c>
      <c r="Y195" s="550">
        <f t="shared" ref="Y195:Y202" si="21">IFERROR(IF(X195="",0,CEILING((X195/$H195),1)*$H195),"")</f>
        <v>529.20000000000005</v>
      </c>
      <c r="Z195" s="36">
        <f>IFERROR(IF(Y195=0,"",ROUNDUP(Y195/H195,0)*0.00902),"")</f>
        <v>0.88396000000000008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549.57222222222219</v>
      </c>
      <c r="BN195" s="64">
        <f t="shared" ref="BN195:BN202" si="23">IFERROR(Y195*I195/H195,"0")</f>
        <v>549.78</v>
      </c>
      <c r="BO195" s="64">
        <f t="shared" ref="BO195:BO202" si="24">IFERROR(1/J195*(X195/H195),"0")</f>
        <v>0.74214365881032551</v>
      </c>
      <c r="BP195" s="64">
        <f t="shared" ref="BP195:BP202" si="25">IFERROR(1/J195*(Y195/H195),"0")</f>
        <v>0.74242424242424243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280</v>
      </c>
      <c r="Y196" s="550">
        <f t="shared" si="21"/>
        <v>280.8</v>
      </c>
      <c r="Z196" s="36">
        <f>IFERROR(IF(Y196=0,"",ROUNDUP(Y196/H196,0)*0.00902),"")</f>
        <v>0.46904000000000001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290.88888888888891</v>
      </c>
      <c r="BN196" s="64">
        <f t="shared" si="23"/>
        <v>291.72000000000003</v>
      </c>
      <c r="BO196" s="64">
        <f t="shared" si="24"/>
        <v>0.39281705948372614</v>
      </c>
      <c r="BP196" s="64">
        <f t="shared" si="25"/>
        <v>0.39393939393939392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94</v>
      </c>
      <c r="Y199" s="550">
        <f t="shared" si="21"/>
        <v>95.4</v>
      </c>
      <c r="Z199" s="36">
        <f>IFERROR(IF(Y199=0,"",ROUNDUP(Y199/H199,0)*0.00502),"")</f>
        <v>0.26606000000000002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100.78888888888888</v>
      </c>
      <c r="BN199" s="64">
        <f t="shared" si="23"/>
        <v>102.29</v>
      </c>
      <c r="BO199" s="64">
        <f t="shared" si="24"/>
        <v>0.22317188983855651</v>
      </c>
      <c r="BP199" s="64">
        <f t="shared" si="25"/>
        <v>0.22649572649572652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24</v>
      </c>
      <c r="Y200" s="550">
        <f t="shared" si="21"/>
        <v>25.2</v>
      </c>
      <c r="Z200" s="36">
        <f>IFERROR(IF(Y200=0,"",ROUNDUP(Y200/H200,0)*0.00502),"")</f>
        <v>7.0280000000000009E-2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25.333333333333329</v>
      </c>
      <c r="BN200" s="64">
        <f t="shared" si="23"/>
        <v>26.599999999999998</v>
      </c>
      <c r="BO200" s="64">
        <f t="shared" si="24"/>
        <v>5.6980056980056981E-2</v>
      </c>
      <c r="BP200" s="64">
        <f t="shared" si="25"/>
        <v>5.9829059829059839E-2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68</v>
      </c>
      <c r="X202" s="549">
        <v>5</v>
      </c>
      <c r="Y202" s="550">
        <f t="shared" si="21"/>
        <v>5.4</v>
      </c>
      <c r="Z202" s="36">
        <f>IFERROR(IF(Y202=0,"",ROUNDUP(Y202/H202,0)*0.00502),"")</f>
        <v>1.506E-2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5.2777777777777777</v>
      </c>
      <c r="BN202" s="64">
        <f t="shared" si="23"/>
        <v>5.7</v>
      </c>
      <c r="BO202" s="64">
        <f t="shared" si="24"/>
        <v>1.1870845204178538E-2</v>
      </c>
      <c r="BP202" s="64">
        <f t="shared" si="25"/>
        <v>1.2820512820512822E-2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70</v>
      </c>
      <c r="Q203" s="567"/>
      <c r="R203" s="567"/>
      <c r="S203" s="567"/>
      <c r="T203" s="567"/>
      <c r="U203" s="567"/>
      <c r="V203" s="568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218.14814814814815</v>
      </c>
      <c r="Y203" s="551">
        <f>IFERROR(Y195/H195,"0")+IFERROR(Y196/H196,"0")+IFERROR(Y197/H197,"0")+IFERROR(Y198/H198,"0")+IFERROR(Y199/H199,"0")+IFERROR(Y200/H200,"0")+IFERROR(Y201/H201,"0")+IFERROR(Y202/H202,"0")</f>
        <v>220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1.7044000000000001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70</v>
      </c>
      <c r="Q204" s="567"/>
      <c r="R204" s="567"/>
      <c r="S204" s="567"/>
      <c r="T204" s="567"/>
      <c r="U204" s="567"/>
      <c r="V204" s="568"/>
      <c r="W204" s="37" t="s">
        <v>68</v>
      </c>
      <c r="X204" s="551">
        <f>IFERROR(SUM(X195:X202),"0")</f>
        <v>932</v>
      </c>
      <c r="Y204" s="551">
        <f>IFERROR(SUM(Y195:Y202),"0")</f>
        <v>936</v>
      </c>
      <c r="Z204" s="37"/>
      <c r="AA204" s="552"/>
      <c r="AB204" s="552"/>
      <c r="AC204" s="552"/>
    </row>
    <row r="205" spans="1:68" ht="14.25" customHeight="1" x14ac:dyDescent="0.25">
      <c r="A205" s="562" t="s">
        <v>72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300</v>
      </c>
      <c r="Y208" s="550">
        <f t="shared" si="26"/>
        <v>304.5</v>
      </c>
      <c r="Z208" s="36">
        <f>IFERROR(IF(Y208=0,"",ROUNDUP(Y208/H208,0)*0.01898),"")</f>
        <v>0.6643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317.89655172413796</v>
      </c>
      <c r="BN208" s="64">
        <f t="shared" si="28"/>
        <v>322.66500000000002</v>
      </c>
      <c r="BO208" s="64">
        <f t="shared" si="29"/>
        <v>0.53879310344827591</v>
      </c>
      <c r="BP208" s="64">
        <f t="shared" si="30"/>
        <v>0.546875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261</v>
      </c>
      <c r="Y209" s="550">
        <f t="shared" si="26"/>
        <v>261.59999999999997</v>
      </c>
      <c r="Z209" s="36">
        <f t="shared" ref="Z209:Z214" si="31">IFERROR(IF(Y209=0,"",ROUNDUP(Y209/H209,0)*0.00651),"")</f>
        <v>0.70959000000000005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290.36250000000001</v>
      </c>
      <c r="BN209" s="64">
        <f t="shared" si="28"/>
        <v>291.02999999999997</v>
      </c>
      <c r="BO209" s="64">
        <f t="shared" si="29"/>
        <v>0.59752747252747263</v>
      </c>
      <c r="BP209" s="64">
        <f t="shared" si="30"/>
        <v>0.59890109890109888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308</v>
      </c>
      <c r="Y211" s="550">
        <f t="shared" si="26"/>
        <v>309.59999999999997</v>
      </c>
      <c r="Z211" s="36">
        <f t="shared" si="31"/>
        <v>0.83979000000000004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340.34000000000003</v>
      </c>
      <c r="BN211" s="64">
        <f t="shared" si="28"/>
        <v>342.108</v>
      </c>
      <c r="BO211" s="64">
        <f t="shared" si="29"/>
        <v>0.70512820512820529</v>
      </c>
      <c r="BP211" s="64">
        <f t="shared" si="30"/>
        <v>0.70879120879120883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200</v>
      </c>
      <c r="Y212" s="550">
        <f t="shared" si="26"/>
        <v>201.6</v>
      </c>
      <c r="Z212" s="36">
        <f t="shared" si="31"/>
        <v>0.54683999999999999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221</v>
      </c>
      <c r="BN212" s="64">
        <f t="shared" si="28"/>
        <v>222.768</v>
      </c>
      <c r="BO212" s="64">
        <f t="shared" si="29"/>
        <v>0.45787545787545797</v>
      </c>
      <c r="BP212" s="64">
        <f t="shared" si="30"/>
        <v>0.46153846153846156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68</v>
      </c>
      <c r="X213" s="549">
        <v>36</v>
      </c>
      <c r="Y213" s="550">
        <f t="shared" si="26"/>
        <v>36</v>
      </c>
      <c r="Z213" s="36">
        <f t="shared" si="31"/>
        <v>9.7650000000000001E-2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39.780000000000008</v>
      </c>
      <c r="BN213" s="64">
        <f t="shared" si="28"/>
        <v>39.780000000000008</v>
      </c>
      <c r="BO213" s="64">
        <f t="shared" si="29"/>
        <v>8.241758241758243E-2</v>
      </c>
      <c r="BP213" s="64">
        <f t="shared" si="30"/>
        <v>8.241758241758243E-2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68</v>
      </c>
      <c r="X214" s="549">
        <v>208</v>
      </c>
      <c r="Y214" s="550">
        <f t="shared" si="26"/>
        <v>208.79999999999998</v>
      </c>
      <c r="Z214" s="36">
        <f t="shared" si="31"/>
        <v>0.56637000000000004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230.36</v>
      </c>
      <c r="BN214" s="64">
        <f t="shared" si="28"/>
        <v>231.24599999999998</v>
      </c>
      <c r="BO214" s="64">
        <f t="shared" si="29"/>
        <v>0.47619047619047628</v>
      </c>
      <c r="BP214" s="64">
        <f t="shared" si="30"/>
        <v>0.47802197802197804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70</v>
      </c>
      <c r="Q215" s="567"/>
      <c r="R215" s="567"/>
      <c r="S215" s="567"/>
      <c r="T215" s="567"/>
      <c r="U215" s="567"/>
      <c r="V215" s="568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456.56609195402308</v>
      </c>
      <c r="Y215" s="551">
        <f>IFERROR(Y206/H206,"0")+IFERROR(Y207/H207,"0")+IFERROR(Y208/H208,"0")+IFERROR(Y209/H209,"0")+IFERROR(Y210/H210,"0")+IFERROR(Y211/H211,"0")+IFERROR(Y212/H212,"0")+IFERROR(Y213/H213,"0")+IFERROR(Y214/H214,"0")</f>
        <v>459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3.4245399999999999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70</v>
      </c>
      <c r="Q216" s="567"/>
      <c r="R216" s="567"/>
      <c r="S216" s="567"/>
      <c r="T216" s="567"/>
      <c r="U216" s="567"/>
      <c r="V216" s="568"/>
      <c r="W216" s="37" t="s">
        <v>68</v>
      </c>
      <c r="X216" s="551">
        <f>IFERROR(SUM(X206:X214),"0")</f>
        <v>1313</v>
      </c>
      <c r="Y216" s="551">
        <f>IFERROR(SUM(Y206:Y214),"0")</f>
        <v>1322.0999999999997</v>
      </c>
      <c r="Z216" s="37"/>
      <c r="AA216" s="552"/>
      <c r="AB216" s="552"/>
      <c r="AC216" s="552"/>
    </row>
    <row r="217" spans="1:68" ht="14.25" customHeight="1" x14ac:dyDescent="0.25">
      <c r="A217" s="562" t="s">
        <v>169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68</v>
      </c>
      <c r="X218" s="549">
        <v>15</v>
      </c>
      <c r="Y218" s="550">
        <f>IFERROR(IF(X218="",0,CEILING((X218/$H218),1)*$H218),"")</f>
        <v>16.8</v>
      </c>
      <c r="Z218" s="36">
        <f>IFERROR(IF(Y218=0,"",ROUNDUP(Y218/H218,0)*0.00651),"")</f>
        <v>4.5569999999999999E-2</v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16.575000000000003</v>
      </c>
      <c r="BN218" s="64">
        <f>IFERROR(Y218*I218/H218,"0")</f>
        <v>18.564000000000004</v>
      </c>
      <c r="BO218" s="64">
        <f>IFERROR(1/J218*(X218/H218),"0")</f>
        <v>3.4340659340659344E-2</v>
      </c>
      <c r="BP218" s="64">
        <f>IFERROR(1/J218*(Y218/H218),"0")</f>
        <v>3.8461538461538471E-2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68</v>
      </c>
      <c r="X219" s="549">
        <v>22</v>
      </c>
      <c r="Y219" s="550">
        <f>IFERROR(IF(X219="",0,CEILING((X219/$H219),1)*$H219),"")</f>
        <v>24</v>
      </c>
      <c r="Z219" s="36">
        <f>IFERROR(IF(Y219=0,"",ROUNDUP(Y219/H219,0)*0.00651),"")</f>
        <v>6.5100000000000005E-2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24.310000000000002</v>
      </c>
      <c r="BN219" s="64">
        <f>IFERROR(Y219*I219/H219,"0")</f>
        <v>26.520000000000003</v>
      </c>
      <c r="BO219" s="64">
        <f>IFERROR(1/J219*(X219/H219),"0")</f>
        <v>5.0366300366300375E-2</v>
      </c>
      <c r="BP219" s="64">
        <f>IFERROR(1/J219*(Y219/H219),"0")</f>
        <v>5.4945054945054951E-2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70</v>
      </c>
      <c r="Q220" s="567"/>
      <c r="R220" s="567"/>
      <c r="S220" s="567"/>
      <c r="T220" s="567"/>
      <c r="U220" s="567"/>
      <c r="V220" s="568"/>
      <c r="W220" s="37" t="s">
        <v>71</v>
      </c>
      <c r="X220" s="551">
        <f>IFERROR(X218/H218,"0")+IFERROR(X219/H219,"0")</f>
        <v>15.416666666666668</v>
      </c>
      <c r="Y220" s="551">
        <f>IFERROR(Y218/H218,"0")+IFERROR(Y219/H219,"0")</f>
        <v>17</v>
      </c>
      <c r="Z220" s="551">
        <f>IFERROR(IF(Z218="",0,Z218),"0")+IFERROR(IF(Z219="",0,Z219),"0")</f>
        <v>0.11067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70</v>
      </c>
      <c r="Q221" s="567"/>
      <c r="R221" s="567"/>
      <c r="S221" s="567"/>
      <c r="T221" s="567"/>
      <c r="U221" s="567"/>
      <c r="V221" s="568"/>
      <c r="W221" s="37" t="s">
        <v>68</v>
      </c>
      <c r="X221" s="551">
        <f>IFERROR(SUM(X218:X219),"0")</f>
        <v>37</v>
      </c>
      <c r="Y221" s="551">
        <f>IFERROR(SUM(Y218:Y219),"0")</f>
        <v>40.799999999999997</v>
      </c>
      <c r="Z221" s="37"/>
      <c r="AA221" s="552"/>
      <c r="AB221" s="552"/>
      <c r="AC221" s="552"/>
    </row>
    <row r="222" spans="1:68" ht="16.5" customHeight="1" x14ac:dyDescent="0.25">
      <c r="A222" s="577" t="s">
        <v>356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customHeight="1" x14ac:dyDescent="0.25">
      <c r="A233" s="562" t="s">
        <v>134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379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1" t="s">
        <v>382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2" t="s">
        <v>384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4" t="s">
        <v>390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6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1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17</v>
      </c>
      <c r="Y269" s="550">
        <f>IFERROR(IF(X269="",0,CEILING((X269/$H269),1)*$H269),"")</f>
        <v>19.2</v>
      </c>
      <c r="Z269" s="36">
        <f>IFERROR(IF(Y269=0,"",ROUNDUP(Y269/H269,0)*0.00651),"")</f>
        <v>5.2080000000000001E-2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18.275000000000002</v>
      </c>
      <c r="BN269" s="64">
        <f>IFERROR(Y269*I269/H269,"0")</f>
        <v>20.64</v>
      </c>
      <c r="BO269" s="64">
        <f>IFERROR(1/J269*(X269/H269),"0")</f>
        <v>3.8919413919413927E-2</v>
      </c>
      <c r="BP269" s="64">
        <f>IFERROR(1/J269*(Y269/H269),"0")</f>
        <v>4.3956043956043959E-2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7.0833333333333339</v>
      </c>
      <c r="Y270" s="551">
        <f>IFERROR(Y267/H267,"0")+IFERROR(Y268/H268,"0")+IFERROR(Y269/H269,"0")</f>
        <v>8</v>
      </c>
      <c r="Z270" s="551">
        <f>IFERROR(IF(Z267="",0,Z267),"0")+IFERROR(IF(Z268="",0,Z268),"0")+IFERROR(IF(Z269="",0,Z269),"0")</f>
        <v>5.2080000000000001E-2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17</v>
      </c>
      <c r="Y271" s="551">
        <f>IFERROR(SUM(Y267:Y269),"0")</f>
        <v>19.2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4</v>
      </c>
      <c r="Y288" s="550">
        <f>IFERROR(IF(X288="",0,CEILING((X288/$H288),1)*$H288),"")</f>
        <v>10.8</v>
      </c>
      <c r="Z288" s="36">
        <f>IFERROR(IF(Y288=0,"",ROUNDUP(Y288/H288,0)*0.01898),"")</f>
        <v>1.898E-2</v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4.1611111111111105</v>
      </c>
      <c r="BN288" s="64">
        <f>IFERROR(Y288*I288/H288,"0")</f>
        <v>11.234999999999999</v>
      </c>
      <c r="BO288" s="64">
        <f>IFERROR(1/J288*(X288/H288),"0")</f>
        <v>5.7870370370370367E-3</v>
      </c>
      <c r="BP288" s="64">
        <f>IFERROR(1/J288*(Y288/H288),"0")</f>
        <v>1.5625E-2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0.37037037037037035</v>
      </c>
      <c r="Y293" s="551">
        <f>IFERROR(Y288/H288,"0")+IFERROR(Y289/H289,"0")+IFERROR(Y290/H290,"0")+IFERROR(Y291/H291,"0")+IFERROR(Y292/H292,"0")</f>
        <v>1</v>
      </c>
      <c r="Z293" s="551">
        <f>IFERROR(IF(Z288="",0,Z288),"0")+IFERROR(IF(Z289="",0,Z289),"0")+IFERROR(IF(Z290="",0,Z290),"0")+IFERROR(IF(Z291="",0,Z291),"0")+IFERROR(IF(Z292="",0,Z292),"0")</f>
        <v>1.898E-2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4</v>
      </c>
      <c r="Y294" s="551">
        <f>IFERROR(SUM(Y288:Y292),"0")</f>
        <v>10.8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4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1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10</v>
      </c>
      <c r="Y323" s="550">
        <f>IFERROR(IF(X323="",0,CEILING((X323/$H323),1)*$H323),"")</f>
        <v>10.199999999999999</v>
      </c>
      <c r="Z323" s="36">
        <f>IFERROR(IF(Y323=0,"",ROUNDUP(Y323/H323,0)*0.00651),"")</f>
        <v>2.6040000000000001E-2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11.294117647058822</v>
      </c>
      <c r="BN323" s="64">
        <f>IFERROR(Y323*I323/H323,"0")</f>
        <v>11.52</v>
      </c>
      <c r="BO323" s="64">
        <f>IFERROR(1/J323*(X323/H323),"0")</f>
        <v>2.1547080370609786E-2</v>
      </c>
      <c r="BP323" s="64">
        <f>IFERROR(1/J323*(Y323/H323),"0")</f>
        <v>2.197802197802198E-2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3.9215686274509807</v>
      </c>
      <c r="Y324" s="551">
        <f>IFERROR(Y320/H320,"0")+IFERROR(Y321/H321,"0")+IFERROR(Y322/H322,"0")+IFERROR(Y323/H323,"0")</f>
        <v>4</v>
      </c>
      <c r="Z324" s="551">
        <f>IFERROR(IF(Z320="",0,Z320),"0")+IFERROR(IF(Z321="",0,Z321),"0")+IFERROR(IF(Z322="",0,Z322),"0")+IFERROR(IF(Z323="",0,Z323),"0")</f>
        <v>2.6040000000000001E-2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10</v>
      </c>
      <c r="Y325" s="551">
        <f>IFERROR(SUM(Y320:Y323),"0")</f>
        <v>10.199999999999999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536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748</v>
      </c>
      <c r="Y342" s="550">
        <f t="shared" ref="Y342:Y348" si="42">IFERROR(IF(X342="",0,CEILING((X342/$H342),1)*$H342),"")</f>
        <v>750</v>
      </c>
      <c r="Z342" s="36">
        <f>IFERROR(IF(Y342=0,"",ROUNDUP(Y342/H342,0)*0.02175),"")</f>
        <v>1.0874999999999999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771.93600000000004</v>
      </c>
      <c r="BN342" s="64">
        <f t="shared" ref="BN342:BN348" si="44">IFERROR(Y342*I342/H342,"0")</f>
        <v>774</v>
      </c>
      <c r="BO342" s="64">
        <f t="shared" ref="BO342:BO348" si="45">IFERROR(1/J342*(X342/H342),"0")</f>
        <v>1.0388888888888888</v>
      </c>
      <c r="BP342" s="64">
        <f t="shared" ref="BP342:BP348" si="46">IFERROR(1/J342*(Y342/H342),"0")</f>
        <v>1.0416666666666665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680</v>
      </c>
      <c r="Y343" s="550">
        <f t="shared" si="42"/>
        <v>690</v>
      </c>
      <c r="Z343" s="36">
        <f>IFERROR(IF(Y343=0,"",ROUNDUP(Y343/H343,0)*0.02175),"")</f>
        <v>1.0004999999999999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701.76</v>
      </c>
      <c r="BN343" s="64">
        <f t="shared" si="44"/>
        <v>712.08</v>
      </c>
      <c r="BO343" s="64">
        <f t="shared" si="45"/>
        <v>0.94444444444444442</v>
      </c>
      <c r="BP343" s="64">
        <f t="shared" si="46"/>
        <v>0.95833333333333326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117</v>
      </c>
      <c r="Y344" s="550">
        <f t="shared" si="42"/>
        <v>120</v>
      </c>
      <c r="Z344" s="36">
        <f>IFERROR(IF(Y344=0,"",ROUNDUP(Y344/H344,0)*0.02175),"")</f>
        <v>0.17399999999999999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120.744</v>
      </c>
      <c r="BN344" s="64">
        <f t="shared" si="44"/>
        <v>123.84</v>
      </c>
      <c r="BO344" s="64">
        <f t="shared" si="45"/>
        <v>0.16249999999999998</v>
      </c>
      <c r="BP344" s="64">
        <f t="shared" si="46"/>
        <v>0.16666666666666666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588</v>
      </c>
      <c r="Y345" s="550">
        <f t="shared" si="42"/>
        <v>600</v>
      </c>
      <c r="Z345" s="36">
        <f>IFERROR(IF(Y345=0,"",ROUNDUP(Y345/H345,0)*0.02175),"")</f>
        <v>0.86999999999999988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606.81600000000003</v>
      </c>
      <c r="BN345" s="64">
        <f t="shared" si="44"/>
        <v>619.20000000000005</v>
      </c>
      <c r="BO345" s="64">
        <f t="shared" si="45"/>
        <v>0.81666666666666665</v>
      </c>
      <c r="BP345" s="64">
        <f t="shared" si="46"/>
        <v>0.83333333333333326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142.19999999999999</v>
      </c>
      <c r="Y349" s="551">
        <f>IFERROR(Y342/H342,"0")+IFERROR(Y343/H343,"0")+IFERROR(Y344/H344,"0")+IFERROR(Y345/H345,"0")+IFERROR(Y346/H346,"0")+IFERROR(Y347/H347,"0")+IFERROR(Y348/H348,"0")</f>
        <v>144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3.1319999999999997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2133</v>
      </c>
      <c r="Y350" s="551">
        <f>IFERROR(SUM(Y342:Y348),"0")</f>
        <v>2160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1542</v>
      </c>
      <c r="Y352" s="550">
        <f>IFERROR(IF(X352="",0,CEILING((X352/$H352),1)*$H352),"")</f>
        <v>1545</v>
      </c>
      <c r="Z352" s="36">
        <f>IFERROR(IF(Y352=0,"",ROUNDUP(Y352/H352,0)*0.02175),"")</f>
        <v>2.2402499999999996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1591.3440000000001</v>
      </c>
      <c r="BN352" s="64">
        <f>IFERROR(Y352*I352/H352,"0")</f>
        <v>1594.44</v>
      </c>
      <c r="BO352" s="64">
        <f>IFERROR(1/J352*(X352/H352),"0")</f>
        <v>2.1416666666666666</v>
      </c>
      <c r="BP352" s="64">
        <f>IFERROR(1/J352*(Y352/H352),"0")</f>
        <v>2.145833333333333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102.8</v>
      </c>
      <c r="Y354" s="551">
        <f>IFERROR(Y352/H352,"0")+IFERROR(Y353/H353,"0")</f>
        <v>103</v>
      </c>
      <c r="Z354" s="551">
        <f>IFERROR(IF(Z352="",0,Z352),"0")+IFERROR(IF(Z353="",0,Z353),"0")</f>
        <v>2.2402499999999996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1542</v>
      </c>
      <c r="Y355" s="551">
        <f>IFERROR(SUM(Y352:Y353),"0")</f>
        <v>1545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2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21</v>
      </c>
      <c r="Y367" s="550">
        <f>IFERROR(IF(X367="",0,CEILING((X367/$H367),1)*$H367),"")</f>
        <v>21.6</v>
      </c>
      <c r="Z367" s="36">
        <f>IFERROR(IF(Y367=0,"",ROUNDUP(Y367/H367,0)*0.01898),"")</f>
        <v>3.7960000000000001E-2</v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21.845833333333331</v>
      </c>
      <c r="BN367" s="64">
        <f>IFERROR(Y367*I367/H367,"0")</f>
        <v>22.47</v>
      </c>
      <c r="BO367" s="64">
        <f>IFERROR(1/J367*(X367/H367),"0")</f>
        <v>3.0381944444444444E-2</v>
      </c>
      <c r="BP367" s="64">
        <f>IFERROR(1/J367*(Y367/H367),"0")</f>
        <v>3.125E-2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1.9444444444444444</v>
      </c>
      <c r="Y370" s="551">
        <f>IFERROR(Y367/H367,"0")+IFERROR(Y368/H368,"0")+IFERROR(Y369/H369,"0")</f>
        <v>2</v>
      </c>
      <c r="Z370" s="551">
        <f>IFERROR(IF(Z367="",0,Z367),"0")+IFERROR(IF(Z368="",0,Z368),"0")+IFERROR(IF(Z369="",0,Z369),"0")</f>
        <v>3.7960000000000001E-2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21</v>
      </c>
      <c r="Y371" s="551">
        <f>IFERROR(SUM(Y367:Y369),"0")</f>
        <v>21.6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2925</v>
      </c>
      <c r="Y377" s="550">
        <f>IFERROR(IF(X377="",0,CEILING((X377/$H377),1)*$H377),"")</f>
        <v>2925</v>
      </c>
      <c r="Z377" s="36">
        <f>IFERROR(IF(Y377=0,"",ROUNDUP(Y377/H377,0)*0.01898),"")</f>
        <v>6.1684999999999999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3093.6750000000002</v>
      </c>
      <c r="BN377" s="64">
        <f>IFERROR(Y377*I377/H377,"0")</f>
        <v>3093.6750000000002</v>
      </c>
      <c r="BO377" s="64">
        <f>IFERROR(1/J377*(X377/H377),"0")</f>
        <v>5.078125</v>
      </c>
      <c r="BP377" s="64">
        <f>IFERROR(1/J377*(Y377/H377),"0")</f>
        <v>5.078125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325</v>
      </c>
      <c r="Y379" s="551">
        <f>IFERROR(Y377/H377,"0")+IFERROR(Y378/H378,"0")</f>
        <v>325</v>
      </c>
      <c r="Z379" s="551">
        <f>IFERROR(IF(Z377="",0,Z377),"0")+IFERROR(IF(Z378="",0,Z378),"0")</f>
        <v>6.1684999999999999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2925</v>
      </c>
      <c r="Y380" s="551">
        <f>IFERROR(SUM(Y377:Y378),"0")</f>
        <v>2925</v>
      </c>
      <c r="Z380" s="37"/>
      <c r="AA380" s="552"/>
      <c r="AB380" s="552"/>
      <c r="AC380" s="552"/>
    </row>
    <row r="381" spans="1:68" ht="14.25" customHeight="1" x14ac:dyDescent="0.25">
      <c r="A381" s="562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592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12</v>
      </c>
      <c r="Y396" s="550">
        <f t="shared" si="47"/>
        <v>12.600000000000001</v>
      </c>
      <c r="Z396" s="36">
        <f t="shared" si="52"/>
        <v>3.0120000000000001E-2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12.742857142857142</v>
      </c>
      <c r="BN396" s="64">
        <f t="shared" si="49"/>
        <v>13.38</v>
      </c>
      <c r="BO396" s="64">
        <f t="shared" si="50"/>
        <v>2.4420024420024423E-2</v>
      </c>
      <c r="BP396" s="64">
        <f t="shared" si="51"/>
        <v>2.5641025641025644E-2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5.7142857142857144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6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3.0120000000000001E-2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12</v>
      </c>
      <c r="Y399" s="551">
        <f>IFERROR(SUM(Y388:Y397),"0")</f>
        <v>12.600000000000001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648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67</v>
      </c>
      <c r="Y430" s="550">
        <f t="shared" ref="Y430:Y442" si="53">IFERROR(IF(X430="",0,CEILING((X430/$H430),1)*$H430),"")</f>
        <v>68.64</v>
      </c>
      <c r="Z430" s="36">
        <f t="shared" ref="Z430:Z436" si="54">IFERROR(IF(Y430=0,"",ROUNDUP(Y430/H430,0)*0.01196),"")</f>
        <v>0.15548000000000001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71.568181818181813</v>
      </c>
      <c r="BN430" s="64">
        <f t="shared" ref="BN430:BN442" si="56">IFERROR(Y430*I430/H430,"0")</f>
        <v>73.319999999999993</v>
      </c>
      <c r="BO430" s="64">
        <f t="shared" ref="BO430:BO442" si="57">IFERROR(1/J430*(X430/H430),"0")</f>
        <v>0.12201340326340326</v>
      </c>
      <c r="BP430" s="64">
        <f t="shared" ref="BP430:BP442" si="58">IFERROR(1/J430*(Y430/H430),"0")</f>
        <v>0.125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60">
        <v>4607091383522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7" t="s">
        <v>657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0">
        <v>4680115885226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797</v>
      </c>
      <c r="Y433" s="550">
        <f t="shared" si="53"/>
        <v>797.28000000000009</v>
      </c>
      <c r="Z433" s="36">
        <f t="shared" si="54"/>
        <v>1.80596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851.34090909090901</v>
      </c>
      <c r="BN433" s="64">
        <f t="shared" si="56"/>
        <v>851.64</v>
      </c>
      <c r="BO433" s="64">
        <f t="shared" si="57"/>
        <v>1.4514131701631701</v>
      </c>
      <c r="BP433" s="64">
        <f t="shared" si="58"/>
        <v>1.4519230769230771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1035</v>
      </c>
      <c r="Y435" s="550">
        <f t="shared" si="53"/>
        <v>1040.1600000000001</v>
      </c>
      <c r="Z435" s="36">
        <f t="shared" si="54"/>
        <v>2.3561200000000002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1105.5681818181818</v>
      </c>
      <c r="BN435" s="64">
        <f t="shared" si="56"/>
        <v>1111.08</v>
      </c>
      <c r="BO435" s="64">
        <f t="shared" si="57"/>
        <v>1.884833916083916</v>
      </c>
      <c r="BP435" s="64">
        <f t="shared" si="58"/>
        <v>1.8942307692307694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19</v>
      </c>
      <c r="Y438" s="550">
        <f t="shared" si="53"/>
        <v>19.2</v>
      </c>
      <c r="Z438" s="36">
        <f>IFERROR(IF(Y438=0,"",ROUNDUP(Y438/H438,0)*0.00902),"")</f>
        <v>3.6080000000000001E-2</v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27.431249999999999</v>
      </c>
      <c r="BN438" s="64">
        <f t="shared" si="56"/>
        <v>27.72</v>
      </c>
      <c r="BO438" s="64">
        <f t="shared" si="57"/>
        <v>2.998737373737374E-2</v>
      </c>
      <c r="BP438" s="64">
        <f t="shared" si="58"/>
        <v>3.0303030303030304E-2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9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363.61742424242419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365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4.3536400000000004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1918</v>
      </c>
      <c r="Y444" s="551">
        <f>IFERROR(SUM(Y430:Y442),"0")</f>
        <v>1925.2800000000002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926</v>
      </c>
      <c r="Y446" s="550">
        <f>IFERROR(IF(X446="",0,CEILING((X446/$H446),1)*$H446),"")</f>
        <v>929.28000000000009</v>
      </c>
      <c r="Z446" s="36">
        <f>IFERROR(IF(Y446=0,"",ROUNDUP(Y446/H446,0)*0.01196),"")</f>
        <v>2.1049600000000002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989.13636363636351</v>
      </c>
      <c r="BN446" s="64">
        <f>IFERROR(Y446*I446/H446,"0")</f>
        <v>992.6400000000001</v>
      </c>
      <c r="BO446" s="64">
        <f>IFERROR(1/J446*(X446/H446),"0")</f>
        <v>1.6863344988344988</v>
      </c>
      <c r="BP446" s="64">
        <f>IFERROR(1/J446*(Y446/H446),"0")</f>
        <v>1.6923076923076925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4</v>
      </c>
      <c r="Y448" s="550">
        <f>IFERROR(IF(X448="",0,CEILING((X448/$H448),1)*$H448),"")</f>
        <v>4.8</v>
      </c>
      <c r="Z448" s="36">
        <f>IFERROR(IF(Y448=0,"",ROUNDUP(Y448/H448,0)*0.00902),"")</f>
        <v>9.0200000000000002E-3</v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5.7750000000000004</v>
      </c>
      <c r="BN448" s="64">
        <f>IFERROR(Y448*I448/H448,"0")</f>
        <v>6.93</v>
      </c>
      <c r="BO448" s="64">
        <f>IFERROR(1/J448*(X448/H448),"0")</f>
        <v>6.3131313131313139E-3</v>
      </c>
      <c r="BP448" s="64">
        <f>IFERROR(1/J448*(Y448/H448),"0")</f>
        <v>7.575757575757576E-3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176.21212121212122</v>
      </c>
      <c r="Y449" s="551">
        <f>IFERROR(Y446/H446,"0")+IFERROR(Y447/H447,"0")+IFERROR(Y448/H448,"0")</f>
        <v>177</v>
      </c>
      <c r="Z449" s="551">
        <f>IFERROR(IF(Z446="",0,Z446),"0")+IFERROR(IF(Z447="",0,Z447),"0")+IFERROR(IF(Z448="",0,Z448),"0")</f>
        <v>2.1139800000000002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930</v>
      </c>
      <c r="Y450" s="551">
        <f>IFERROR(SUM(Y446:Y448),"0")</f>
        <v>934.08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376</v>
      </c>
      <c r="Y452" s="550">
        <f t="shared" ref="Y452:Y457" si="59">IFERROR(IF(X452="",0,CEILING((X452/$H452),1)*$H452),"")</f>
        <v>380.16</v>
      </c>
      <c r="Z452" s="36">
        <f>IFERROR(IF(Y452=0,"",ROUNDUP(Y452/H452,0)*0.01196),"")</f>
        <v>0.86112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401.63636363636357</v>
      </c>
      <c r="BN452" s="64">
        <f t="shared" ref="BN452:BN457" si="61">IFERROR(Y452*I452/H452,"0")</f>
        <v>406.08000000000004</v>
      </c>
      <c r="BO452" s="64">
        <f t="shared" ref="BO452:BO457" si="62">IFERROR(1/J452*(X452/H452),"0")</f>
        <v>0.68473193473193472</v>
      </c>
      <c r="BP452" s="64">
        <f t="shared" ref="BP452:BP457" si="63">IFERROR(1/J452*(Y452/H452),"0")</f>
        <v>0.69230769230769229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406</v>
      </c>
      <c r="Y454" s="550">
        <f t="shared" si="59"/>
        <v>406.56</v>
      </c>
      <c r="Z454" s="36">
        <f>IFERROR(IF(Y454=0,"",ROUNDUP(Y454/H454,0)*0.01196),"")</f>
        <v>0.92091999999999996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433.68181818181813</v>
      </c>
      <c r="BN454" s="64">
        <f t="shared" si="61"/>
        <v>434.28</v>
      </c>
      <c r="BO454" s="64">
        <f t="shared" si="62"/>
        <v>0.73936480186480191</v>
      </c>
      <c r="BP454" s="64">
        <f t="shared" si="63"/>
        <v>0.74038461538461542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148.10606060606059</v>
      </c>
      <c r="Y458" s="551">
        <f>IFERROR(Y452/H452,"0")+IFERROR(Y453/H453,"0")+IFERROR(Y454/H454,"0")+IFERROR(Y455/H455,"0")+IFERROR(Y456/H456,"0")+IFERROR(Y457/H457,"0")</f>
        <v>149</v>
      </c>
      <c r="Z458" s="551">
        <f>IFERROR(IF(Z452="",0,Z452),"0")+IFERROR(IF(Z453="",0,Z453),"0")+IFERROR(IF(Z454="",0,Z454),"0")+IFERROR(IF(Z455="",0,Z455),"0")+IFERROR(IF(Z456="",0,Z456),"0")+IFERROR(IF(Z457="",0,Z457),"0")</f>
        <v>1.7820399999999998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782</v>
      </c>
      <c r="Y459" s="551">
        <f>IFERROR(SUM(Y452:Y457),"0")</f>
        <v>786.72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715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2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2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759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15390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15502.08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760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16266.201274183051</v>
      </c>
      <c r="Y502" s="551">
        <f>IFERROR(SUM(BN22:BN498),"0")</f>
        <v>16384.395999999997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761</v>
      </c>
      <c r="Q503" s="593"/>
      <c r="R503" s="593"/>
      <c r="S503" s="593"/>
      <c r="T503" s="593"/>
      <c r="U503" s="593"/>
      <c r="V503" s="594"/>
      <c r="W503" s="37" t="s">
        <v>762</v>
      </c>
      <c r="X503" s="38">
        <f>ROUNDUP(SUM(BO22:BO498),0)</f>
        <v>27</v>
      </c>
      <c r="Y503" s="38">
        <f>ROUNDUP(SUM(BP22:BP498),0)</f>
        <v>27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763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16941.201274183051</v>
      </c>
      <c r="Y504" s="551">
        <f>GrossWeightTotalR+PalletQtyTotalR*25</f>
        <v>17059.395999999997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764</v>
      </c>
      <c r="Q505" s="593"/>
      <c r="R505" s="593"/>
      <c r="S505" s="593"/>
      <c r="T505" s="593"/>
      <c r="U505" s="593"/>
      <c r="V505" s="594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2510.3597067451865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2528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765</v>
      </c>
      <c r="Q506" s="593"/>
      <c r="R506" s="593"/>
      <c r="S506" s="593"/>
      <c r="T506" s="593"/>
      <c r="U506" s="593"/>
      <c r="V506" s="594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31.081570000000006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0" t="s">
        <v>100</v>
      </c>
      <c r="D508" s="657"/>
      <c r="E508" s="657"/>
      <c r="F508" s="657"/>
      <c r="G508" s="657"/>
      <c r="H508" s="658"/>
      <c r="I508" s="580" t="s">
        <v>255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536</v>
      </c>
      <c r="U508" s="658"/>
      <c r="V508" s="580" t="s">
        <v>592</v>
      </c>
      <c r="W508" s="657"/>
      <c r="X508" s="657"/>
      <c r="Y508" s="658"/>
      <c r="Z508" s="546" t="s">
        <v>648</v>
      </c>
      <c r="AA508" s="580" t="s">
        <v>715</v>
      </c>
      <c r="AB508" s="658"/>
      <c r="AC508" s="52"/>
      <c r="AF508" s="547"/>
    </row>
    <row r="509" spans="1:68" ht="14.25" customHeight="1" thickTop="1" x14ac:dyDescent="0.2">
      <c r="A509" s="625" t="s">
        <v>768</v>
      </c>
      <c r="B509" s="580" t="s">
        <v>62</v>
      </c>
      <c r="C509" s="580" t="s">
        <v>101</v>
      </c>
      <c r="D509" s="580" t="s">
        <v>116</v>
      </c>
      <c r="E509" s="580" t="s">
        <v>176</v>
      </c>
      <c r="F509" s="580" t="s">
        <v>198</v>
      </c>
      <c r="G509" s="580" t="s">
        <v>231</v>
      </c>
      <c r="H509" s="580" t="s">
        <v>100</v>
      </c>
      <c r="I509" s="580" t="s">
        <v>256</v>
      </c>
      <c r="J509" s="580" t="s">
        <v>296</v>
      </c>
      <c r="K509" s="580" t="s">
        <v>356</v>
      </c>
      <c r="L509" s="580" t="s">
        <v>395</v>
      </c>
      <c r="M509" s="580" t="s">
        <v>411</v>
      </c>
      <c r="N509" s="547"/>
      <c r="O509" s="580" t="s">
        <v>425</v>
      </c>
      <c r="P509" s="580" t="s">
        <v>435</v>
      </c>
      <c r="Q509" s="580" t="s">
        <v>442</v>
      </c>
      <c r="R509" s="580" t="s">
        <v>447</v>
      </c>
      <c r="S509" s="580" t="s">
        <v>526</v>
      </c>
      <c r="T509" s="580" t="s">
        <v>537</v>
      </c>
      <c r="U509" s="580" t="s">
        <v>572</v>
      </c>
      <c r="V509" s="580" t="s">
        <v>593</v>
      </c>
      <c r="W509" s="580" t="s">
        <v>625</v>
      </c>
      <c r="X509" s="580" t="s">
        <v>640</v>
      </c>
      <c r="Y509" s="580" t="s">
        <v>644</v>
      </c>
      <c r="Z509" s="580" t="s">
        <v>648</v>
      </c>
      <c r="AA509" s="580" t="s">
        <v>715</v>
      </c>
      <c r="AB509" s="580" t="s">
        <v>754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249.60000000000002</v>
      </c>
      <c r="E511" s="46">
        <f>IFERROR(Y89*1,"0")+IFERROR(Y90*1,"0")+IFERROR(Y91*1,"0")+IFERROR(Y95*1,"0")+IFERROR(Y96*1,"0")+IFERROR(Y97*1,"0")+IFERROR(Y98*1,"0")+IFERROR(Y99*1,"0")</f>
        <v>992.7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1350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260.39999999999998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2298.9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19.2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21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3705</v>
      </c>
      <c r="U511" s="46">
        <f>IFERROR(Y367*1,"0")+IFERROR(Y368*1,"0")+IFERROR(Y369*1,"0")+IFERROR(Y373*1,"0")+IFERROR(Y377*1,"0")+IFERROR(Y378*1,"0")+IFERROR(Y382*1,"0")</f>
        <v>2946.6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12.600000000000001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3646.0800000000004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2025-08-28T08:19:43Z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