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87771FAD-E503-4076-B6B4-96D0882AA9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U511" i="1" s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N358" i="1"/>
  <c r="BM358" i="1"/>
  <c r="Z358" i="1"/>
  <c r="Y358" i="1"/>
  <c r="BP358" i="1" s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Y304" i="1" s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Y264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Y232" i="1" s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Y215" i="1" s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3" i="1" s="1"/>
  <c r="P195" i="1"/>
  <c r="X193" i="1"/>
  <c r="X192" i="1"/>
  <c r="BO191" i="1"/>
  <c r="BM191" i="1"/>
  <c r="Y191" i="1"/>
  <c r="Y193" i="1" s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1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8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72" i="1" s="1"/>
  <c r="P162" i="1"/>
  <c r="X160" i="1"/>
  <c r="X159" i="1"/>
  <c r="BO158" i="1"/>
  <c r="BM158" i="1"/>
  <c r="Y158" i="1"/>
  <c r="I511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4" i="1" s="1"/>
  <c r="P150" i="1"/>
  <c r="X148" i="1"/>
  <c r="X147" i="1"/>
  <c r="BO146" i="1"/>
  <c r="BM146" i="1"/>
  <c r="Y146" i="1"/>
  <c r="H511" i="1" s="1"/>
  <c r="P146" i="1"/>
  <c r="X143" i="1"/>
  <c r="X142" i="1"/>
  <c r="BO141" i="1"/>
  <c r="BM141" i="1"/>
  <c r="Y141" i="1"/>
  <c r="Y143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Y133" i="1" s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Y114" i="1" s="1"/>
  <c r="P112" i="1"/>
  <c r="BP111" i="1"/>
  <c r="BO111" i="1"/>
  <c r="BN111" i="1"/>
  <c r="BM111" i="1"/>
  <c r="Z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1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501" i="1" s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Z32" i="1" s="1"/>
  <c r="BN26" i="1"/>
  <c r="BP26" i="1"/>
  <c r="Z28" i="1"/>
  <c r="BN28" i="1"/>
  <c r="Z30" i="1"/>
  <c r="BN30" i="1"/>
  <c r="Y33" i="1"/>
  <c r="C511" i="1"/>
  <c r="Z42" i="1"/>
  <c r="Z44" i="1" s="1"/>
  <c r="BN42" i="1"/>
  <c r="BP42" i="1"/>
  <c r="Y45" i="1"/>
  <c r="D511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Z80" i="1" s="1"/>
  <c r="BN75" i="1"/>
  <c r="Z77" i="1"/>
  <c r="BN77" i="1"/>
  <c r="Z79" i="1"/>
  <c r="BN79" i="1"/>
  <c r="Y80" i="1"/>
  <c r="Z83" i="1"/>
  <c r="Z85" i="1" s="1"/>
  <c r="BN83" i="1"/>
  <c r="BP90" i="1"/>
  <c r="BN90" i="1"/>
  <c r="Z90" i="1"/>
  <c r="Z92" i="1" s="1"/>
  <c r="BP97" i="1"/>
  <c r="BN97" i="1"/>
  <c r="Z97" i="1"/>
  <c r="BP106" i="1"/>
  <c r="BN106" i="1"/>
  <c r="Z106" i="1"/>
  <c r="Y115" i="1"/>
  <c r="BP118" i="1"/>
  <c r="BN118" i="1"/>
  <c r="Z118" i="1"/>
  <c r="Z121" i="1" s="1"/>
  <c r="H9" i="1"/>
  <c r="Y24" i="1"/>
  <c r="Y59" i="1"/>
  <c r="Y86" i="1"/>
  <c r="BP83" i="1"/>
  <c r="Y100" i="1"/>
  <c r="BP95" i="1"/>
  <c r="BN95" i="1"/>
  <c r="Z95" i="1"/>
  <c r="Z100" i="1" s="1"/>
  <c r="BP99" i="1"/>
  <c r="BN99" i="1"/>
  <c r="Z99" i="1"/>
  <c r="Y101" i="1"/>
  <c r="F511" i="1"/>
  <c r="Y109" i="1"/>
  <c r="BP104" i="1"/>
  <c r="BN104" i="1"/>
  <c r="Z104" i="1"/>
  <c r="Z108" i="1" s="1"/>
  <c r="Y108" i="1"/>
  <c r="BP112" i="1"/>
  <c r="BN112" i="1"/>
  <c r="Z112" i="1"/>
  <c r="Z114" i="1" s="1"/>
  <c r="BP120" i="1"/>
  <c r="BN120" i="1"/>
  <c r="Z120" i="1"/>
  <c r="Y122" i="1"/>
  <c r="Y127" i="1"/>
  <c r="BP124" i="1"/>
  <c r="BN124" i="1"/>
  <c r="Z124" i="1"/>
  <c r="Z126" i="1" s="1"/>
  <c r="E511" i="1"/>
  <c r="Y93" i="1"/>
  <c r="G511" i="1"/>
  <c r="Z131" i="1"/>
  <c r="Z132" i="1" s="1"/>
  <c r="BN131" i="1"/>
  <c r="BP131" i="1"/>
  <c r="Y132" i="1"/>
  <c r="Z135" i="1"/>
  <c r="Z137" i="1" s="1"/>
  <c r="BN135" i="1"/>
  <c r="BP135" i="1"/>
  <c r="Y138" i="1"/>
  <c r="Z141" i="1"/>
  <c r="Z142" i="1" s="1"/>
  <c r="BN141" i="1"/>
  <c r="BP141" i="1"/>
  <c r="Z146" i="1"/>
  <c r="Z147" i="1" s="1"/>
  <c r="BN146" i="1"/>
  <c r="BP146" i="1"/>
  <c r="Y147" i="1"/>
  <c r="Z150" i="1"/>
  <c r="Z153" i="1" s="1"/>
  <c r="BN150" i="1"/>
  <c r="BP150" i="1"/>
  <c r="Z152" i="1"/>
  <c r="BN152" i="1"/>
  <c r="Y153" i="1"/>
  <c r="Z158" i="1"/>
  <c r="Z159" i="1" s="1"/>
  <c r="BN158" i="1"/>
  <c r="BP158" i="1"/>
  <c r="Y159" i="1"/>
  <c r="Z162" i="1"/>
  <c r="Z171" i="1" s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Z177" i="1" s="1"/>
  <c r="BN174" i="1"/>
  <c r="BP174" i="1"/>
  <c r="Z176" i="1"/>
  <c r="BN176" i="1"/>
  <c r="Y177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Y204" i="1"/>
  <c r="Y216" i="1"/>
  <c r="Z207" i="1"/>
  <c r="BN207" i="1"/>
  <c r="BP207" i="1"/>
  <c r="Z209" i="1"/>
  <c r="BN209" i="1"/>
  <c r="Z211" i="1"/>
  <c r="BN211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Z246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Z330" i="1"/>
  <c r="BP328" i="1"/>
  <c r="BN328" i="1"/>
  <c r="Z328" i="1"/>
  <c r="S511" i="1"/>
  <c r="BP343" i="1"/>
  <c r="BN343" i="1"/>
  <c r="Z343" i="1"/>
  <c r="Z349" i="1" s="1"/>
  <c r="BP347" i="1"/>
  <c r="BN347" i="1"/>
  <c r="Z347" i="1"/>
  <c r="Y354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Y398" i="1"/>
  <c r="BP392" i="1"/>
  <c r="BN392" i="1"/>
  <c r="Z392" i="1"/>
  <c r="BP396" i="1"/>
  <c r="BN396" i="1"/>
  <c r="Z396" i="1"/>
  <c r="BP432" i="1"/>
  <c r="BN432" i="1"/>
  <c r="Z432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O511" i="1"/>
  <c r="Y148" i="1"/>
  <c r="Y160" i="1"/>
  <c r="Y187" i="1"/>
  <c r="Z215" i="1"/>
  <c r="BP219" i="1"/>
  <c r="BN219" i="1"/>
  <c r="Z219" i="1"/>
  <c r="Z220" i="1" s="1"/>
  <c r="Y221" i="1"/>
  <c r="K511" i="1"/>
  <c r="Y231" i="1"/>
  <c r="BP224" i="1"/>
  <c r="BN224" i="1"/>
  <c r="Z224" i="1"/>
  <c r="BP228" i="1"/>
  <c r="BN228" i="1"/>
  <c r="Z228" i="1"/>
  <c r="BP251" i="1"/>
  <c r="BN251" i="1"/>
  <c r="Z251" i="1"/>
  <c r="Z255" i="1" s="1"/>
  <c r="Y255" i="1"/>
  <c r="BP261" i="1"/>
  <c r="BN261" i="1"/>
  <c r="Z261" i="1"/>
  <c r="Z263" i="1" s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Z303" i="1" s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BP335" i="1"/>
  <c r="BN335" i="1"/>
  <c r="Z335" i="1"/>
  <c r="Z337" i="1" s="1"/>
  <c r="BP345" i="1"/>
  <c r="BN345" i="1"/>
  <c r="Z345" i="1"/>
  <c r="Y349" i="1"/>
  <c r="BP353" i="1"/>
  <c r="BN353" i="1"/>
  <c r="Z353" i="1"/>
  <c r="Z354" i="1" s="1"/>
  <c r="Y355" i="1"/>
  <c r="Y359" i="1"/>
  <c r="Y360" i="1"/>
  <c r="BP357" i="1"/>
  <c r="BN357" i="1"/>
  <c r="Z357" i="1"/>
  <c r="Z359" i="1" s="1"/>
  <c r="BP413" i="1"/>
  <c r="BN413" i="1"/>
  <c r="Z413" i="1"/>
  <c r="AB511" i="1"/>
  <c r="Y499" i="1"/>
  <c r="BP498" i="1"/>
  <c r="BN498" i="1"/>
  <c r="Z498" i="1"/>
  <c r="Z499" i="1" s="1"/>
  <c r="Y500" i="1"/>
  <c r="W511" i="1"/>
  <c r="L511" i="1"/>
  <c r="Y256" i="1"/>
  <c r="M511" i="1"/>
  <c r="Y263" i="1"/>
  <c r="Y338" i="1"/>
  <c r="T511" i="1"/>
  <c r="Y350" i="1"/>
  <c r="BP368" i="1"/>
  <c r="BN368" i="1"/>
  <c r="Z368" i="1"/>
  <c r="Z370" i="1" s="1"/>
  <c r="Y379" i="1"/>
  <c r="BP390" i="1"/>
  <c r="BN390" i="1"/>
  <c r="Z390" i="1"/>
  <c r="BP394" i="1"/>
  <c r="BN394" i="1"/>
  <c r="Z394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BP434" i="1"/>
  <c r="BN434" i="1"/>
  <c r="Z434" i="1"/>
  <c r="Z443" i="1" s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Z489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Y490" i="1"/>
  <c r="Y495" i="1"/>
  <c r="BP492" i="1"/>
  <c r="BN492" i="1"/>
  <c r="Z492" i="1"/>
  <c r="Z494" i="1" s="1"/>
  <c r="Z398" i="1" l="1"/>
  <c r="Z317" i="1"/>
  <c r="Z311" i="1"/>
  <c r="Y501" i="1"/>
  <c r="Z65" i="1"/>
  <c r="Y505" i="1"/>
  <c r="Y502" i="1"/>
  <c r="Z473" i="1"/>
  <c r="Z231" i="1"/>
  <c r="Z270" i="1"/>
  <c r="Z203" i="1"/>
  <c r="Y503" i="1"/>
  <c r="Z506" i="1"/>
  <c r="Y504" i="1" l="1"/>
</calcChain>
</file>

<file path=xl/sharedStrings.xml><?xml version="1.0" encoding="utf-8"?>
<sst xmlns="http://schemas.openxmlformats.org/spreadsheetml/2006/main" count="2207" uniqueCount="806">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</sst>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8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68" t="s">
        <v>8</v>
      </c>
      <c r="B5" s="593"/>
      <c r="C5" s="594"/>
      <c r="D5" s="630"/>
      <c r="E5" s="631"/>
      <c r="F5" s="839" t="s">
        <v>9</v>
      </c>
      <c r="G5" s="594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45901</v>
      </c>
      <c r="R5" s="667"/>
      <c r="T5" s="710" t="s">
        <v>11</v>
      </c>
      <c r="U5" s="711"/>
      <c r="V5" s="713" t="s">
        <v>12</v>
      </c>
      <c r="W5" s="667"/>
      <c r="AB5" s="51"/>
      <c r="AC5" s="51"/>
      <c r="AD5" s="51"/>
      <c r="AE5" s="51"/>
    </row>
    <row r="6" spans="1:32" s="543" customFormat="1" ht="24" customHeight="1" x14ac:dyDescent="0.2">
      <c r="A6" s="668" t="s">
        <v>13</v>
      </c>
      <c r="B6" s="593"/>
      <c r="C6" s="594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7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1"/>
      <c r="T6" s="718" t="s">
        <v>16</v>
      </c>
      <c r="U6" s="711"/>
      <c r="V6" s="765" t="s">
        <v>17</v>
      </c>
      <c r="W6" s="601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3"/>
      <c r="U7" s="711"/>
      <c r="V7" s="766"/>
      <c r="W7" s="767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67"/>
      <c r="C8" s="568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19</v>
      </c>
      <c r="Q8" s="675">
        <v>0.41666666666666669</v>
      </c>
      <c r="R8" s="611"/>
      <c r="T8" s="563"/>
      <c r="U8" s="711"/>
      <c r="V8" s="766"/>
      <c r="W8" s="767"/>
      <c r="AB8" s="51"/>
      <c r="AC8" s="51"/>
      <c r="AD8" s="51"/>
      <c r="AE8" s="51"/>
    </row>
    <row r="9" spans="1:32" s="543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87"/>
      <c r="E9" s="565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3"/>
      <c r="R9" s="664"/>
      <c r="T9" s="563"/>
      <c r="U9" s="711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87"/>
      <c r="E10" s="565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59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19"/>
      <c r="R10" s="720"/>
      <c r="U10" s="24" t="s">
        <v>22</v>
      </c>
      <c r="V10" s="600" t="s">
        <v>23</v>
      </c>
      <c r="W10" s="601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6"/>
      <c r="R11" s="667"/>
      <c r="U11" s="24" t="s">
        <v>26</v>
      </c>
      <c r="V11" s="806" t="s">
        <v>27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75"/>
      <c r="R12" s="611"/>
      <c r="S12" s="23"/>
      <c r="U12" s="24"/>
      <c r="V12" s="579"/>
      <c r="W12" s="563"/>
      <c r="AB12" s="51"/>
      <c r="AC12" s="51"/>
      <c r="AD12" s="51"/>
      <c r="AE12" s="51"/>
    </row>
    <row r="13" spans="1:32" s="543" customFormat="1" ht="23.25" customHeight="1" x14ac:dyDescent="0.2">
      <c r="A13" s="704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6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2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5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5" t="s">
        <v>37</v>
      </c>
      <c r="D17" s="596" t="s">
        <v>38</v>
      </c>
      <c r="E17" s="648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7"/>
      <c r="R17" s="647"/>
      <c r="S17" s="647"/>
      <c r="T17" s="648"/>
      <c r="U17" s="873" t="s">
        <v>50</v>
      </c>
      <c r="V17" s="594"/>
      <c r="W17" s="596" t="s">
        <v>51</v>
      </c>
      <c r="X17" s="596" t="s">
        <v>52</v>
      </c>
      <c r="Y17" s="871" t="s">
        <v>53</v>
      </c>
      <c r="Z17" s="776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49"/>
      <c r="E18" s="651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7"/>
      <c r="X18" s="597"/>
      <c r="Y18" s="872"/>
      <c r="Z18" s="777"/>
      <c r="AA18" s="758"/>
      <c r="AB18" s="758"/>
      <c r="AC18" s="758"/>
      <c r="AD18" s="836"/>
      <c r="AE18" s="837"/>
      <c r="AF18" s="838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6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6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6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6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6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6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5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6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6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6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6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5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6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6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0">
        <v>4680115882751</v>
      </c>
      <c r="E62" s="561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0">
        <v>4680115885950</v>
      </c>
      <c r="E63" s="561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0">
        <v>4680115881433</v>
      </c>
      <c r="E64" s="561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4"/>
      <c r="R64" s="554"/>
      <c r="S64" s="554"/>
      <c r="T64" s="555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5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6"/>
      <c r="P65" s="566" t="s">
        <v>70</v>
      </c>
      <c r="Q65" s="567"/>
      <c r="R65" s="567"/>
      <c r="S65" s="567"/>
      <c r="T65" s="567"/>
      <c r="U65" s="567"/>
      <c r="V65" s="568"/>
      <c r="W65" s="37" t="s">
        <v>71</v>
      </c>
      <c r="X65" s="551">
        <f>IFERROR(X61/H61,"0")+IFERROR(X62/H62,"0")+IFERROR(X63/H63,"0")+IFERROR(X64/H64,"0")</f>
        <v>0</v>
      </c>
      <c r="Y65" s="551">
        <f>IFERROR(Y61/H61,"0")+IFERROR(Y62/H62,"0")+IFERROR(Y63/H63,"0")+IFERROR(Y64/H64,"0")</f>
        <v>0</v>
      </c>
      <c r="Z65" s="551">
        <f>IFERROR(IF(Z61="",0,Z61),"0")+IFERROR(IF(Z62="",0,Z62),"0")+IFERROR(IF(Z63="",0,Z63),"0")+IFERROR(IF(Z64="",0,Z64),"0")</f>
        <v>0</v>
      </c>
      <c r="AA65" s="552"/>
      <c r="AB65" s="552"/>
      <c r="AC65" s="552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76"/>
      <c r="P66" s="566" t="s">
        <v>70</v>
      </c>
      <c r="Q66" s="567"/>
      <c r="R66" s="567"/>
      <c r="S66" s="567"/>
      <c r="T66" s="567"/>
      <c r="U66" s="567"/>
      <c r="V66" s="568"/>
      <c r="W66" s="37" t="s">
        <v>68</v>
      </c>
      <c r="X66" s="551">
        <f>IFERROR(SUM(X61:X64),"0")</f>
        <v>0</v>
      </c>
      <c r="Y66" s="551">
        <f>IFERROR(SUM(Y61:Y64),"0")</f>
        <v>0</v>
      </c>
      <c r="Z66" s="37"/>
      <c r="AA66" s="552"/>
      <c r="AB66" s="552"/>
      <c r="AC66" s="552"/>
    </row>
    <row r="67" spans="1:68" ht="14.25" customHeight="1" x14ac:dyDescent="0.25">
      <c r="A67" s="562" t="s">
        <v>63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5"/>
      <c r="AB67" s="545"/>
      <c r="AC67" s="54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0">
        <v>4680115885073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0">
        <v>4680115885059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0">
        <v>4680115885097</v>
      </c>
      <c r="E70" s="561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4"/>
      <c r="R70" s="554"/>
      <c r="S70" s="554"/>
      <c r="T70" s="555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5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6"/>
      <c r="P71" s="566" t="s">
        <v>70</v>
      </c>
      <c r="Q71" s="567"/>
      <c r="R71" s="567"/>
      <c r="S71" s="567"/>
      <c r="T71" s="567"/>
      <c r="U71" s="567"/>
      <c r="V71" s="568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76"/>
      <c r="P72" s="566" t="s">
        <v>70</v>
      </c>
      <c r="Q72" s="567"/>
      <c r="R72" s="567"/>
      <c r="S72" s="567"/>
      <c r="T72" s="567"/>
      <c r="U72" s="567"/>
      <c r="V72" s="568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customHeight="1" x14ac:dyDescent="0.25">
      <c r="A73" s="562" t="s">
        <v>72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5"/>
      <c r="AB73" s="545"/>
      <c r="AC73" s="54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0">
        <v>4680115881891</v>
      </c>
      <c r="E74" s="561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0">
        <v>4680115885769</v>
      </c>
      <c r="E75" s="561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0">
        <v>4680115884410</v>
      </c>
      <c r="E76" s="561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0">
        <v>4680115884311</v>
      </c>
      <c r="E77" s="561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0">
        <v>4680115885929</v>
      </c>
      <c r="E78" s="561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4"/>
      <c r="R78" s="554"/>
      <c r="S78" s="554"/>
      <c r="T78" s="555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0">
        <v>4680115884403</v>
      </c>
      <c r="E79" s="561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4"/>
      <c r="R79" s="554"/>
      <c r="S79" s="554"/>
      <c r="T79" s="555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76"/>
      <c r="P80" s="566" t="s">
        <v>70</v>
      </c>
      <c r="Q80" s="567"/>
      <c r="R80" s="567"/>
      <c r="S80" s="567"/>
      <c r="T80" s="567"/>
      <c r="U80" s="567"/>
      <c r="V80" s="568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76"/>
      <c r="P81" s="566" t="s">
        <v>70</v>
      </c>
      <c r="Q81" s="567"/>
      <c r="R81" s="567"/>
      <c r="S81" s="567"/>
      <c r="T81" s="567"/>
      <c r="U81" s="567"/>
      <c r="V81" s="568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customHeight="1" x14ac:dyDescent="0.25">
      <c r="A82" s="562" t="s">
        <v>169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5"/>
      <c r="AB82" s="545"/>
      <c r="AC82" s="54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0">
        <v>4680115881532</v>
      </c>
      <c r="E83" s="561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4"/>
      <c r="R83" s="554"/>
      <c r="S83" s="554"/>
      <c r="T83" s="555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0">
        <v>4680115881464</v>
      </c>
      <c r="E84" s="561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4"/>
      <c r="R84" s="554"/>
      <c r="S84" s="554"/>
      <c r="T84" s="555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76"/>
      <c r="P85" s="566" t="s">
        <v>70</v>
      </c>
      <c r="Q85" s="567"/>
      <c r="R85" s="567"/>
      <c r="S85" s="567"/>
      <c r="T85" s="567"/>
      <c r="U85" s="567"/>
      <c r="V85" s="568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76"/>
      <c r="P86" s="566" t="s">
        <v>70</v>
      </c>
      <c r="Q86" s="567"/>
      <c r="R86" s="567"/>
      <c r="S86" s="567"/>
      <c r="T86" s="567"/>
      <c r="U86" s="567"/>
      <c r="V86" s="568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customHeight="1" x14ac:dyDescent="0.25">
      <c r="A87" s="577" t="s">
        <v>176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4"/>
      <c r="AB87" s="544"/>
      <c r="AC87" s="544"/>
    </row>
    <row r="88" spans="1:68" ht="14.25" customHeight="1" x14ac:dyDescent="0.25">
      <c r="A88" s="562" t="s">
        <v>102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0">
        <v>4680115881327</v>
      </c>
      <c r="E89" s="561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0">
        <v>4680115881518</v>
      </c>
      <c r="E90" s="561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4"/>
      <c r="R90" s="554"/>
      <c r="S90" s="554"/>
      <c r="T90" s="555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0">
        <v>4680115881303</v>
      </c>
      <c r="E91" s="561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4"/>
      <c r="R91" s="554"/>
      <c r="S91" s="554"/>
      <c r="T91" s="555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5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76"/>
      <c r="P92" s="566" t="s">
        <v>70</v>
      </c>
      <c r="Q92" s="567"/>
      <c r="R92" s="567"/>
      <c r="S92" s="567"/>
      <c r="T92" s="567"/>
      <c r="U92" s="567"/>
      <c r="V92" s="568"/>
      <c r="W92" s="37" t="s">
        <v>71</v>
      </c>
      <c r="X92" s="551">
        <f>IFERROR(X89/H89,"0")+IFERROR(X90/H90,"0")+IFERROR(X91/H91,"0")</f>
        <v>0</v>
      </c>
      <c r="Y92" s="551">
        <f>IFERROR(Y89/H89,"0")+IFERROR(Y90/H90,"0")+IFERROR(Y91/H91,"0")</f>
        <v>0</v>
      </c>
      <c r="Z92" s="551">
        <f>IFERROR(IF(Z89="",0,Z89),"0")+IFERROR(IF(Z90="",0,Z90),"0")+IFERROR(IF(Z91="",0,Z91),"0")</f>
        <v>0</v>
      </c>
      <c r="AA92" s="552"/>
      <c r="AB92" s="552"/>
      <c r="AC92" s="552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76"/>
      <c r="P93" s="566" t="s">
        <v>70</v>
      </c>
      <c r="Q93" s="567"/>
      <c r="R93" s="567"/>
      <c r="S93" s="567"/>
      <c r="T93" s="567"/>
      <c r="U93" s="567"/>
      <c r="V93" s="568"/>
      <c r="W93" s="37" t="s">
        <v>68</v>
      </c>
      <c r="X93" s="551">
        <f>IFERROR(SUM(X89:X91),"0")</f>
        <v>0</v>
      </c>
      <c r="Y93" s="551">
        <f>IFERROR(SUM(Y89:Y91),"0")</f>
        <v>0</v>
      </c>
      <c r="Z93" s="37"/>
      <c r="AA93" s="552"/>
      <c r="AB93" s="552"/>
      <c r="AC93" s="552"/>
    </row>
    <row r="94" spans="1:68" ht="14.25" customHeight="1" x14ac:dyDescent="0.25">
      <c r="A94" s="562" t="s">
        <v>72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0">
        <v>4607091386967</v>
      </c>
      <c r="E95" s="561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1" t="s">
        <v>186</v>
      </c>
      <c r="Q95" s="554"/>
      <c r="R95" s="554"/>
      <c r="S95" s="554"/>
      <c r="T95" s="555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0">
        <v>4680115884953</v>
      </c>
      <c r="E96" s="561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0">
        <v>4607091385731</v>
      </c>
      <c r="E97" s="561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54"/>
      <c r="R97" s="554"/>
      <c r="S97" s="554"/>
      <c r="T97" s="555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194</v>
      </c>
      <c r="C98" s="31">
        <v>4301051718</v>
      </c>
      <c r="D98" s="560">
        <v>4607091385731</v>
      </c>
      <c r="E98" s="561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7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54"/>
      <c r="R98" s="554"/>
      <c r="S98" s="554"/>
      <c r="T98" s="555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0">
        <v>4680115880894</v>
      </c>
      <c r="E99" s="561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4"/>
      <c r="R99" s="554"/>
      <c r="S99" s="554"/>
      <c r="T99" s="555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76"/>
      <c r="P100" s="566" t="s">
        <v>70</v>
      </c>
      <c r="Q100" s="567"/>
      <c r="R100" s="567"/>
      <c r="S100" s="567"/>
      <c r="T100" s="567"/>
      <c r="U100" s="567"/>
      <c r="V100" s="568"/>
      <c r="W100" s="37" t="s">
        <v>71</v>
      </c>
      <c r="X100" s="551">
        <f>IFERROR(X95/H95,"0")+IFERROR(X96/H96,"0")+IFERROR(X97/H97,"0")+IFERROR(X98/H98,"0")+IFERROR(X99/H99,"0")</f>
        <v>0</v>
      </c>
      <c r="Y100" s="551">
        <f>IFERROR(Y95/H95,"0")+IFERROR(Y96/H96,"0")+IFERROR(Y97/H97,"0")+IFERROR(Y98/H98,"0")+IFERROR(Y99/H99,"0")</f>
        <v>0</v>
      </c>
      <c r="Z100" s="551">
        <f>IFERROR(IF(Z95="",0,Z95),"0")+IFERROR(IF(Z96="",0,Z96),"0")+IFERROR(IF(Z97="",0,Z97),"0")+IFERROR(IF(Z98="",0,Z98),"0")+IFERROR(IF(Z99="",0,Z99),"0")</f>
        <v>0</v>
      </c>
      <c r="AA100" s="552"/>
      <c r="AB100" s="552"/>
      <c r="AC100" s="552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76"/>
      <c r="P101" s="566" t="s">
        <v>70</v>
      </c>
      <c r="Q101" s="567"/>
      <c r="R101" s="567"/>
      <c r="S101" s="567"/>
      <c r="T101" s="567"/>
      <c r="U101" s="567"/>
      <c r="V101" s="568"/>
      <c r="W101" s="37" t="s">
        <v>68</v>
      </c>
      <c r="X101" s="551">
        <f>IFERROR(SUM(X95:X99),"0")</f>
        <v>0</v>
      </c>
      <c r="Y101" s="551">
        <f>IFERROR(SUM(Y95:Y99),"0")</f>
        <v>0</v>
      </c>
      <c r="Z101" s="37"/>
      <c r="AA101" s="552"/>
      <c r="AB101" s="552"/>
      <c r="AC101" s="552"/>
    </row>
    <row r="102" spans="1:68" ht="16.5" customHeight="1" x14ac:dyDescent="0.25">
      <c r="A102" s="577" t="s">
        <v>198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4"/>
      <c r="AB102" s="544"/>
      <c r="AC102" s="544"/>
    </row>
    <row r="103" spans="1:68" ht="14.25" customHeight="1" x14ac:dyDescent="0.25">
      <c r="A103" s="562" t="s">
        <v>102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0">
        <v>4680115882133</v>
      </c>
      <c r="E104" s="561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500</v>
      </c>
      <c r="Y104" s="550">
        <f>IFERROR(IF(X104="",0,CEILING((X104/$H104),1)*$H104),"")</f>
        <v>507.6</v>
      </c>
      <c r="Z104" s="36">
        <f>IFERROR(IF(Y104=0,"",ROUNDUP(Y104/H104,0)*0.01898),"")</f>
        <v>0.89205999999999996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520.1388888888888</v>
      </c>
      <c r="BN104" s="64">
        <f>IFERROR(Y104*I104/H104,"0")</f>
        <v>528.04499999999996</v>
      </c>
      <c r="BO104" s="64">
        <f>IFERROR(1/J104*(X104/H104),"0")</f>
        <v>0.72337962962962954</v>
      </c>
      <c r="BP104" s="64">
        <f>IFERROR(1/J104*(Y104/H104),"0")</f>
        <v>0.734375</v>
      </c>
    </row>
    <row r="105" spans="1:68" ht="27" customHeight="1" x14ac:dyDescent="0.25">
      <c r="A105" s="54" t="s">
        <v>202</v>
      </c>
      <c r="B105" s="54" t="s">
        <v>203</v>
      </c>
      <c r="C105" s="31">
        <v>4301011417</v>
      </c>
      <c r="D105" s="560">
        <v>4680115880269</v>
      </c>
      <c r="E105" s="561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60">
        <v>4680115880429</v>
      </c>
      <c r="E106" s="561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4"/>
      <c r="R106" s="554"/>
      <c r="S106" s="554"/>
      <c r="T106" s="555"/>
      <c r="U106" s="34"/>
      <c r="V106" s="34"/>
      <c r="W106" s="35" t="s">
        <v>68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206</v>
      </c>
      <c r="B107" s="54" t="s">
        <v>207</v>
      </c>
      <c r="C107" s="31">
        <v>4301011462</v>
      </c>
      <c r="D107" s="560">
        <v>4680115881457</v>
      </c>
      <c r="E107" s="561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4"/>
      <c r="R107" s="554"/>
      <c r="S107" s="554"/>
      <c r="T107" s="555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76"/>
      <c r="P108" s="566" t="s">
        <v>70</v>
      </c>
      <c r="Q108" s="567"/>
      <c r="R108" s="567"/>
      <c r="S108" s="567"/>
      <c r="T108" s="567"/>
      <c r="U108" s="567"/>
      <c r="V108" s="568"/>
      <c r="W108" s="37" t="s">
        <v>71</v>
      </c>
      <c r="X108" s="551">
        <f>IFERROR(X104/H104,"0")+IFERROR(X105/H105,"0")+IFERROR(X106/H106,"0")+IFERROR(X107/H107,"0")</f>
        <v>46.296296296296291</v>
      </c>
      <c r="Y108" s="551">
        <f>IFERROR(Y104/H104,"0")+IFERROR(Y105/H105,"0")+IFERROR(Y106/H106,"0")+IFERROR(Y107/H107,"0")</f>
        <v>47</v>
      </c>
      <c r="Z108" s="551">
        <f>IFERROR(IF(Z104="",0,Z104),"0")+IFERROR(IF(Z105="",0,Z105),"0")+IFERROR(IF(Z106="",0,Z106),"0")+IFERROR(IF(Z107="",0,Z107),"0")</f>
        <v>0.89205999999999996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76"/>
      <c r="P109" s="566" t="s">
        <v>70</v>
      </c>
      <c r="Q109" s="567"/>
      <c r="R109" s="567"/>
      <c r="S109" s="567"/>
      <c r="T109" s="567"/>
      <c r="U109" s="567"/>
      <c r="V109" s="568"/>
      <c r="W109" s="37" t="s">
        <v>68</v>
      </c>
      <c r="X109" s="551">
        <f>IFERROR(SUM(X104:X107),"0")</f>
        <v>500</v>
      </c>
      <c r="Y109" s="551">
        <f>IFERROR(SUM(Y104:Y107),"0")</f>
        <v>507.6</v>
      </c>
      <c r="Z109" s="37"/>
      <c r="AA109" s="552"/>
      <c r="AB109" s="552"/>
      <c r="AC109" s="552"/>
    </row>
    <row r="110" spans="1:68" ht="14.25" customHeight="1" x14ac:dyDescent="0.25">
      <c r="A110" s="562" t="s">
        <v>134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5"/>
      <c r="AB110" s="545"/>
      <c r="AC110" s="54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0">
        <v>4680115881488</v>
      </c>
      <c r="E111" s="561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0">
        <v>4680115882775</v>
      </c>
      <c r="E112" s="561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4"/>
      <c r="R112" s="554"/>
      <c r="S112" s="554"/>
      <c r="T112" s="555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0">
        <v>4680115880658</v>
      </c>
      <c r="E113" s="561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4"/>
      <c r="R113" s="554"/>
      <c r="S113" s="554"/>
      <c r="T113" s="555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5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76"/>
      <c r="P114" s="566" t="s">
        <v>70</v>
      </c>
      <c r="Q114" s="567"/>
      <c r="R114" s="567"/>
      <c r="S114" s="567"/>
      <c r="T114" s="567"/>
      <c r="U114" s="567"/>
      <c r="V114" s="568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76"/>
      <c r="P115" s="566" t="s">
        <v>70</v>
      </c>
      <c r="Q115" s="567"/>
      <c r="R115" s="567"/>
      <c r="S115" s="567"/>
      <c r="T115" s="567"/>
      <c r="U115" s="567"/>
      <c r="V115" s="568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customHeight="1" x14ac:dyDescent="0.25">
      <c r="A116" s="562" t="s">
        <v>72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0">
        <v>4607091385168</v>
      </c>
      <c r="E117" s="561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0">
        <v>4607091383256</v>
      </c>
      <c r="E118" s="561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7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0">
        <v>4607091385748</v>
      </c>
      <c r="E119" s="561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4"/>
      <c r="R119" s="554"/>
      <c r="S119" s="554"/>
      <c r="T119" s="555"/>
      <c r="U119" s="34"/>
      <c r="V119" s="34"/>
      <c r="W119" s="35" t="s">
        <v>68</v>
      </c>
      <c r="X119" s="549">
        <v>0</v>
      </c>
      <c r="Y119" s="55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0">
        <v>4680115884533</v>
      </c>
      <c r="E120" s="561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4"/>
      <c r="R120" s="554"/>
      <c r="S120" s="554"/>
      <c r="T120" s="555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76"/>
      <c r="P121" s="566" t="s">
        <v>70</v>
      </c>
      <c r="Q121" s="567"/>
      <c r="R121" s="567"/>
      <c r="S121" s="567"/>
      <c r="T121" s="567"/>
      <c r="U121" s="567"/>
      <c r="V121" s="568"/>
      <c r="W121" s="37" t="s">
        <v>71</v>
      </c>
      <c r="X121" s="551">
        <f>IFERROR(X117/H117,"0")+IFERROR(X118/H118,"0")+IFERROR(X119/H119,"0")+IFERROR(X120/H120,"0")</f>
        <v>0</v>
      </c>
      <c r="Y121" s="551">
        <f>IFERROR(Y117/H117,"0")+IFERROR(Y118/H118,"0")+IFERROR(Y119/H119,"0")+IFERROR(Y120/H120,"0")</f>
        <v>0</v>
      </c>
      <c r="Z121" s="551">
        <f>IFERROR(IF(Z117="",0,Z117),"0")+IFERROR(IF(Z118="",0,Z118),"0")+IFERROR(IF(Z119="",0,Z119),"0")+IFERROR(IF(Z120="",0,Z120),"0")</f>
        <v>0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76"/>
      <c r="P122" s="566" t="s">
        <v>70</v>
      </c>
      <c r="Q122" s="567"/>
      <c r="R122" s="567"/>
      <c r="S122" s="567"/>
      <c r="T122" s="567"/>
      <c r="U122" s="567"/>
      <c r="V122" s="568"/>
      <c r="W122" s="37" t="s">
        <v>68</v>
      </c>
      <c r="X122" s="551">
        <f>IFERROR(SUM(X117:X120),"0")</f>
        <v>0</v>
      </c>
      <c r="Y122" s="551">
        <f>IFERROR(SUM(Y117:Y120),"0")</f>
        <v>0</v>
      </c>
      <c r="Z122" s="37"/>
      <c r="AA122" s="552"/>
      <c r="AB122" s="552"/>
      <c r="AC122" s="552"/>
    </row>
    <row r="123" spans="1:68" ht="14.25" customHeight="1" x14ac:dyDescent="0.25">
      <c r="A123" s="562" t="s">
        <v>169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5"/>
      <c r="AB123" s="545"/>
      <c r="AC123" s="54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0">
        <v>4680115882652</v>
      </c>
      <c r="E124" s="561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4"/>
      <c r="R124" s="554"/>
      <c r="S124" s="554"/>
      <c r="T124" s="555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0">
        <v>4680115880238</v>
      </c>
      <c r="E125" s="561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4"/>
      <c r="R125" s="554"/>
      <c r="S125" s="554"/>
      <c r="T125" s="555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5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76"/>
      <c r="P126" s="566" t="s">
        <v>70</v>
      </c>
      <c r="Q126" s="567"/>
      <c r="R126" s="567"/>
      <c r="S126" s="567"/>
      <c r="T126" s="567"/>
      <c r="U126" s="567"/>
      <c r="V126" s="568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76"/>
      <c r="P127" s="566" t="s">
        <v>70</v>
      </c>
      <c r="Q127" s="567"/>
      <c r="R127" s="567"/>
      <c r="S127" s="567"/>
      <c r="T127" s="567"/>
      <c r="U127" s="567"/>
      <c r="V127" s="568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customHeight="1" x14ac:dyDescent="0.25">
      <c r="A128" s="577" t="s">
        <v>231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4"/>
      <c r="AB128" s="544"/>
      <c r="AC128" s="544"/>
    </row>
    <row r="129" spans="1:68" ht="14.25" customHeight="1" x14ac:dyDescent="0.25">
      <c r="A129" s="562" t="s">
        <v>102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5"/>
      <c r="AB129" s="545"/>
      <c r="AC129" s="545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0">
        <v>4680115882577</v>
      </c>
      <c r="E130" s="561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4"/>
      <c r="R130" s="554"/>
      <c r="S130" s="554"/>
      <c r="T130" s="555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0">
        <v>4680115882577</v>
      </c>
      <c r="E131" s="561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4"/>
      <c r="R131" s="554"/>
      <c r="S131" s="554"/>
      <c r="T131" s="555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76"/>
      <c r="P132" s="566" t="s">
        <v>70</v>
      </c>
      <c r="Q132" s="567"/>
      <c r="R132" s="567"/>
      <c r="S132" s="567"/>
      <c r="T132" s="567"/>
      <c r="U132" s="567"/>
      <c r="V132" s="568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76"/>
      <c r="P133" s="566" t="s">
        <v>70</v>
      </c>
      <c r="Q133" s="567"/>
      <c r="R133" s="567"/>
      <c r="S133" s="567"/>
      <c r="T133" s="567"/>
      <c r="U133" s="567"/>
      <c r="V133" s="568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customHeight="1" x14ac:dyDescent="0.25">
      <c r="A134" s="562" t="s">
        <v>63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5"/>
      <c r="AB134" s="545"/>
      <c r="AC134" s="545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0">
        <v>4680115883444</v>
      </c>
      <c r="E135" s="561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4"/>
      <c r="R135" s="554"/>
      <c r="S135" s="554"/>
      <c r="T135" s="555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0">
        <v>4680115883444</v>
      </c>
      <c r="E136" s="561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4"/>
      <c r="R136" s="554"/>
      <c r="S136" s="554"/>
      <c r="T136" s="555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76"/>
      <c r="P137" s="566" t="s">
        <v>70</v>
      </c>
      <c r="Q137" s="567"/>
      <c r="R137" s="567"/>
      <c r="S137" s="567"/>
      <c r="T137" s="567"/>
      <c r="U137" s="567"/>
      <c r="V137" s="568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76"/>
      <c r="P138" s="566" t="s">
        <v>70</v>
      </c>
      <c r="Q138" s="567"/>
      <c r="R138" s="567"/>
      <c r="S138" s="567"/>
      <c r="T138" s="567"/>
      <c r="U138" s="567"/>
      <c r="V138" s="568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customHeight="1" x14ac:dyDescent="0.25">
      <c r="A139" s="562" t="s">
        <v>72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5"/>
      <c r="AB139" s="545"/>
      <c r="AC139" s="54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0">
        <v>4680115882584</v>
      </c>
      <c r="E140" s="561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4"/>
      <c r="R140" s="554"/>
      <c r="S140" s="554"/>
      <c r="T140" s="555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0">
        <v>4680115882584</v>
      </c>
      <c r="E141" s="561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4"/>
      <c r="R141" s="554"/>
      <c r="S141" s="554"/>
      <c r="T141" s="555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5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76"/>
      <c r="P142" s="566" t="s">
        <v>70</v>
      </c>
      <c r="Q142" s="567"/>
      <c r="R142" s="567"/>
      <c r="S142" s="567"/>
      <c r="T142" s="567"/>
      <c r="U142" s="567"/>
      <c r="V142" s="568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76"/>
      <c r="P143" s="566" t="s">
        <v>70</v>
      </c>
      <c r="Q143" s="567"/>
      <c r="R143" s="567"/>
      <c r="S143" s="567"/>
      <c r="T143" s="567"/>
      <c r="U143" s="567"/>
      <c r="V143" s="568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customHeight="1" x14ac:dyDescent="0.25">
      <c r="A144" s="577" t="s">
        <v>100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4"/>
      <c r="AB144" s="544"/>
      <c r="AC144" s="544"/>
    </row>
    <row r="145" spans="1:68" ht="14.25" customHeight="1" x14ac:dyDescent="0.25">
      <c r="A145" s="562" t="s">
        <v>102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5"/>
      <c r="AB145" s="545"/>
      <c r="AC145" s="54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0">
        <v>4607091384604</v>
      </c>
      <c r="E146" s="561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4"/>
      <c r="R146" s="554"/>
      <c r="S146" s="554"/>
      <c r="T146" s="555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76"/>
      <c r="P147" s="566" t="s">
        <v>70</v>
      </c>
      <c r="Q147" s="567"/>
      <c r="R147" s="567"/>
      <c r="S147" s="567"/>
      <c r="T147" s="567"/>
      <c r="U147" s="567"/>
      <c r="V147" s="568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76"/>
      <c r="P148" s="566" t="s">
        <v>70</v>
      </c>
      <c r="Q148" s="567"/>
      <c r="R148" s="567"/>
      <c r="S148" s="567"/>
      <c r="T148" s="567"/>
      <c r="U148" s="567"/>
      <c r="V148" s="568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customHeight="1" x14ac:dyDescent="0.25">
      <c r="A149" s="562" t="s">
        <v>63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5"/>
      <c r="AB149" s="545"/>
      <c r="AC149" s="54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0">
        <v>4607091387667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0">
        <v>4607091387636</v>
      </c>
      <c r="E151" s="561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4"/>
      <c r="R151" s="554"/>
      <c r="S151" s="554"/>
      <c r="T151" s="555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0">
        <v>4607091382426</v>
      </c>
      <c r="E152" s="561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4"/>
      <c r="R152" s="554"/>
      <c r="S152" s="554"/>
      <c r="T152" s="555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76"/>
      <c r="P153" s="566" t="s">
        <v>70</v>
      </c>
      <c r="Q153" s="567"/>
      <c r="R153" s="567"/>
      <c r="S153" s="567"/>
      <c r="T153" s="567"/>
      <c r="U153" s="567"/>
      <c r="V153" s="568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76"/>
      <c r="P154" s="566" t="s">
        <v>70</v>
      </c>
      <c r="Q154" s="567"/>
      <c r="R154" s="567"/>
      <c r="S154" s="567"/>
      <c r="T154" s="567"/>
      <c r="U154" s="567"/>
      <c r="V154" s="568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customHeight="1" x14ac:dyDescent="0.2">
      <c r="A155" s="606" t="s">
        <v>255</v>
      </c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7"/>
      <c r="P155" s="607"/>
      <c r="Q155" s="607"/>
      <c r="R155" s="607"/>
      <c r="S155" s="607"/>
      <c r="T155" s="607"/>
      <c r="U155" s="607"/>
      <c r="V155" s="607"/>
      <c r="W155" s="607"/>
      <c r="X155" s="607"/>
      <c r="Y155" s="607"/>
      <c r="Z155" s="607"/>
      <c r="AA155" s="48"/>
      <c r="AB155" s="48"/>
      <c r="AC155" s="48"/>
    </row>
    <row r="156" spans="1:68" ht="16.5" customHeight="1" x14ac:dyDescent="0.25">
      <c r="A156" s="577" t="s">
        <v>256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4"/>
      <c r="AB156" s="544"/>
      <c r="AC156" s="544"/>
    </row>
    <row r="157" spans="1:68" ht="14.25" customHeight="1" x14ac:dyDescent="0.25">
      <c r="A157" s="562" t="s">
        <v>134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5"/>
      <c r="AB157" s="545"/>
      <c r="AC157" s="54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0">
        <v>4680115886223</v>
      </c>
      <c r="E158" s="561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4"/>
      <c r="R158" s="554"/>
      <c r="S158" s="554"/>
      <c r="T158" s="555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5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76"/>
      <c r="P159" s="566" t="s">
        <v>70</v>
      </c>
      <c r="Q159" s="567"/>
      <c r="R159" s="567"/>
      <c r="S159" s="567"/>
      <c r="T159" s="567"/>
      <c r="U159" s="567"/>
      <c r="V159" s="568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76"/>
      <c r="P160" s="566" t="s">
        <v>70</v>
      </c>
      <c r="Q160" s="567"/>
      <c r="R160" s="567"/>
      <c r="S160" s="567"/>
      <c r="T160" s="567"/>
      <c r="U160" s="567"/>
      <c r="V160" s="568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customHeight="1" x14ac:dyDescent="0.25">
      <c r="A161" s="562" t="s">
        <v>63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5"/>
      <c r="AB161" s="545"/>
      <c r="AC161" s="54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0">
        <v>4680115880993</v>
      </c>
      <c r="E162" s="561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0">
        <v>4680115881761</v>
      </c>
      <c r="E163" s="561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0">
        <v>4680115881563</v>
      </c>
      <c r="E164" s="561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0</v>
      </c>
      <c r="Y164" s="55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0">
        <v>4680115880986</v>
      </c>
      <c r="E165" s="561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0">
        <v>4680115881785</v>
      </c>
      <c r="E166" s="561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0">
        <v>4680115886537</v>
      </c>
      <c r="E167" s="561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0">
        <v>4680115881679</v>
      </c>
      <c r="E168" s="561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0</v>
      </c>
      <c r="Y168" s="55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0">
        <v>4680115880191</v>
      </c>
      <c r="E169" s="561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4"/>
      <c r="R169" s="554"/>
      <c r="S169" s="554"/>
      <c r="T169" s="555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0">
        <v>4680115883963</v>
      </c>
      <c r="E170" s="561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4"/>
      <c r="R170" s="554"/>
      <c r="S170" s="554"/>
      <c r="T170" s="555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76"/>
      <c r="P171" s="566" t="s">
        <v>70</v>
      </c>
      <c r="Q171" s="567"/>
      <c r="R171" s="567"/>
      <c r="S171" s="567"/>
      <c r="T171" s="567"/>
      <c r="U171" s="567"/>
      <c r="V171" s="568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0</v>
      </c>
      <c r="Y171" s="551">
        <f>IFERROR(Y162/H162,"0")+IFERROR(Y163/H163,"0")+IFERROR(Y164/H164,"0")+IFERROR(Y165/H165,"0")+IFERROR(Y166/H166,"0")+IFERROR(Y167/H167,"0")+IFERROR(Y168/H168,"0")+IFERROR(Y169/H169,"0")+IFERROR(Y170/H170,"0")</f>
        <v>0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76"/>
      <c r="P172" s="566" t="s">
        <v>70</v>
      </c>
      <c r="Q172" s="567"/>
      <c r="R172" s="567"/>
      <c r="S172" s="567"/>
      <c r="T172" s="567"/>
      <c r="U172" s="567"/>
      <c r="V172" s="568"/>
      <c r="W172" s="37" t="s">
        <v>68</v>
      </c>
      <c r="X172" s="551">
        <f>IFERROR(SUM(X162:X170),"0")</f>
        <v>0</v>
      </c>
      <c r="Y172" s="551">
        <f>IFERROR(SUM(Y162:Y170),"0")</f>
        <v>0</v>
      </c>
      <c r="Z172" s="37"/>
      <c r="AA172" s="552"/>
      <c r="AB172" s="552"/>
      <c r="AC172" s="552"/>
    </row>
    <row r="173" spans="1:68" ht="14.25" customHeight="1" x14ac:dyDescent="0.25">
      <c r="A173" s="562" t="s">
        <v>94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5"/>
      <c r="AB173" s="545"/>
      <c r="AC173" s="54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0">
        <v>4680115886780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0">
        <v>4680115886742</v>
      </c>
      <c r="E175" s="561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4"/>
      <c r="R175" s="554"/>
      <c r="S175" s="554"/>
      <c r="T175" s="555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0">
        <v>4680115886766</v>
      </c>
      <c r="E176" s="561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0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5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76"/>
      <c r="P177" s="566" t="s">
        <v>70</v>
      </c>
      <c r="Q177" s="567"/>
      <c r="R177" s="567"/>
      <c r="S177" s="567"/>
      <c r="T177" s="567"/>
      <c r="U177" s="567"/>
      <c r="V177" s="568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6"/>
      <c r="P178" s="566" t="s">
        <v>70</v>
      </c>
      <c r="Q178" s="567"/>
      <c r="R178" s="567"/>
      <c r="S178" s="567"/>
      <c r="T178" s="567"/>
      <c r="U178" s="567"/>
      <c r="V178" s="568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customHeight="1" x14ac:dyDescent="0.25">
      <c r="A179" s="562" t="s">
        <v>293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5"/>
      <c r="AB179" s="545"/>
      <c r="AC179" s="54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0">
        <v>4680115886797</v>
      </c>
      <c r="E180" s="561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4"/>
      <c r="R180" s="554"/>
      <c r="S180" s="554"/>
      <c r="T180" s="555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5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76"/>
      <c r="P181" s="566" t="s">
        <v>70</v>
      </c>
      <c r="Q181" s="567"/>
      <c r="R181" s="567"/>
      <c r="S181" s="567"/>
      <c r="T181" s="567"/>
      <c r="U181" s="567"/>
      <c r="V181" s="568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76"/>
      <c r="P182" s="566" t="s">
        <v>70</v>
      </c>
      <c r="Q182" s="567"/>
      <c r="R182" s="567"/>
      <c r="S182" s="567"/>
      <c r="T182" s="567"/>
      <c r="U182" s="567"/>
      <c r="V182" s="568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customHeight="1" x14ac:dyDescent="0.25">
      <c r="A183" s="577" t="s">
        <v>296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4"/>
      <c r="AB183" s="544"/>
      <c r="AC183" s="544"/>
    </row>
    <row r="184" spans="1:68" ht="14.25" customHeight="1" x14ac:dyDescent="0.25">
      <c r="A184" s="562" t="s">
        <v>102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5"/>
      <c r="AB184" s="545"/>
      <c r="AC184" s="54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0">
        <v>4680115881402</v>
      </c>
      <c r="E185" s="561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4"/>
      <c r="R185" s="554"/>
      <c r="S185" s="554"/>
      <c r="T185" s="555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0">
        <v>4680115881396</v>
      </c>
      <c r="E186" s="561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4"/>
      <c r="R186" s="554"/>
      <c r="S186" s="554"/>
      <c r="T186" s="555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76"/>
      <c r="P187" s="566" t="s">
        <v>70</v>
      </c>
      <c r="Q187" s="567"/>
      <c r="R187" s="567"/>
      <c r="S187" s="567"/>
      <c r="T187" s="567"/>
      <c r="U187" s="567"/>
      <c r="V187" s="568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76"/>
      <c r="P188" s="566" t="s">
        <v>70</v>
      </c>
      <c r="Q188" s="567"/>
      <c r="R188" s="567"/>
      <c r="S188" s="567"/>
      <c r="T188" s="567"/>
      <c r="U188" s="567"/>
      <c r="V188" s="568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customHeight="1" x14ac:dyDescent="0.25">
      <c r="A189" s="562" t="s">
        <v>134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5"/>
      <c r="AB189" s="545"/>
      <c r="AC189" s="54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0">
        <v>4680115882935</v>
      </c>
      <c r="E190" s="561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4"/>
      <c r="R190" s="554"/>
      <c r="S190" s="554"/>
      <c r="T190" s="555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0">
        <v>4680115880764</v>
      </c>
      <c r="E191" s="561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4"/>
      <c r="R191" s="554"/>
      <c r="S191" s="554"/>
      <c r="T191" s="555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76"/>
      <c r="P192" s="566" t="s">
        <v>70</v>
      </c>
      <c r="Q192" s="567"/>
      <c r="R192" s="567"/>
      <c r="S192" s="567"/>
      <c r="T192" s="567"/>
      <c r="U192" s="567"/>
      <c r="V192" s="568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76"/>
      <c r="P193" s="566" t="s">
        <v>70</v>
      </c>
      <c r="Q193" s="567"/>
      <c r="R193" s="567"/>
      <c r="S193" s="567"/>
      <c r="T193" s="567"/>
      <c r="U193" s="567"/>
      <c r="V193" s="568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customHeight="1" x14ac:dyDescent="0.25">
      <c r="A194" s="562" t="s">
        <v>63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0">
        <v>4680115882683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0</v>
      </c>
      <c r="Y195" s="55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0">
        <v>4680115882690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0</v>
      </c>
      <c r="Y196" s="55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0">
        <v>4680115882669</v>
      </c>
      <c r="E197" s="561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0">
        <v>4680115882676</v>
      </c>
      <c r="E198" s="561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0">
        <v>4680115884014</v>
      </c>
      <c r="E199" s="561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0">
        <v>4680115884007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0">
        <v>4680115884038</v>
      </c>
      <c r="E201" s="561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4"/>
      <c r="R201" s="554"/>
      <c r="S201" s="554"/>
      <c r="T201" s="555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0">
        <v>4680115884021</v>
      </c>
      <c r="E202" s="561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4"/>
      <c r="R202" s="554"/>
      <c r="S202" s="554"/>
      <c r="T202" s="555"/>
      <c r="U202" s="34"/>
      <c r="V202" s="34"/>
      <c r="W202" s="35" t="s">
        <v>68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5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76"/>
      <c r="P203" s="566" t="s">
        <v>70</v>
      </c>
      <c r="Q203" s="567"/>
      <c r="R203" s="567"/>
      <c r="S203" s="567"/>
      <c r="T203" s="567"/>
      <c r="U203" s="567"/>
      <c r="V203" s="568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0</v>
      </c>
      <c r="Y203" s="551">
        <f>IFERROR(Y195/H195,"0")+IFERROR(Y196/H196,"0")+IFERROR(Y197/H197,"0")+IFERROR(Y198/H198,"0")+IFERROR(Y199/H199,"0")+IFERROR(Y200/H200,"0")+IFERROR(Y201/H201,"0")+IFERROR(Y202/H202,"0")</f>
        <v>0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76"/>
      <c r="P204" s="566" t="s">
        <v>70</v>
      </c>
      <c r="Q204" s="567"/>
      <c r="R204" s="567"/>
      <c r="S204" s="567"/>
      <c r="T204" s="567"/>
      <c r="U204" s="567"/>
      <c r="V204" s="568"/>
      <c r="W204" s="37" t="s">
        <v>68</v>
      </c>
      <c r="X204" s="551">
        <f>IFERROR(SUM(X195:X202),"0")</f>
        <v>0</v>
      </c>
      <c r="Y204" s="551">
        <f>IFERROR(SUM(Y195:Y202),"0")</f>
        <v>0</v>
      </c>
      <c r="Z204" s="37"/>
      <c r="AA204" s="552"/>
      <c r="AB204" s="552"/>
      <c r="AC204" s="552"/>
    </row>
    <row r="205" spans="1:68" ht="14.25" customHeight="1" x14ac:dyDescent="0.25">
      <c r="A205" s="562" t="s">
        <v>72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5"/>
      <c r="AB205" s="545"/>
      <c r="AC205" s="54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0">
        <v>4680115881594</v>
      </c>
      <c r="E206" s="561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0">
        <v>4680115881617</v>
      </c>
      <c r="E207" s="561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0">
        <v>4680115880573</v>
      </c>
      <c r="E208" s="561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0</v>
      </c>
      <c r="Y208" s="55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0">
        <v>4680115882195</v>
      </c>
      <c r="E209" s="561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0</v>
      </c>
      <c r="Y209" s="55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0">
        <v>4680115882607</v>
      </c>
      <c r="E210" s="561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0">
        <v>4680115880092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0</v>
      </c>
      <c r="Y211" s="550">
        <f t="shared" si="26"/>
        <v>0</v>
      </c>
      <c r="Z211" s="36" t="str">
        <f t="shared" si="31"/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0">
        <v>4680115880221</v>
      </c>
      <c r="E212" s="561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0</v>
      </c>
      <c r="Y212" s="550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0">
        <v>4680115880504</v>
      </c>
      <c r="E213" s="561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4"/>
      <c r="R213" s="554"/>
      <c r="S213" s="554"/>
      <c r="T213" s="555"/>
      <c r="U213" s="34"/>
      <c r="V213" s="34"/>
      <c r="W213" s="35" t="s">
        <v>68</v>
      </c>
      <c r="X213" s="549">
        <v>0</v>
      </c>
      <c r="Y213" s="55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0">
        <v>4680115882164</v>
      </c>
      <c r="E214" s="561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4"/>
      <c r="R214" s="554"/>
      <c r="S214" s="554"/>
      <c r="T214" s="555"/>
      <c r="U214" s="34"/>
      <c r="V214" s="34"/>
      <c r="W214" s="35" t="s">
        <v>68</v>
      </c>
      <c r="X214" s="549">
        <v>0</v>
      </c>
      <c r="Y214" s="550">
        <f t="shared" si="26"/>
        <v>0</v>
      </c>
      <c r="Z214" s="36" t="str">
        <f t="shared" si="31"/>
        <v/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5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76"/>
      <c r="P215" s="566" t="s">
        <v>70</v>
      </c>
      <c r="Q215" s="567"/>
      <c r="R215" s="567"/>
      <c r="S215" s="567"/>
      <c r="T215" s="567"/>
      <c r="U215" s="567"/>
      <c r="V215" s="568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0</v>
      </c>
      <c r="Y215" s="551">
        <f>IFERROR(Y206/H206,"0")+IFERROR(Y207/H207,"0")+IFERROR(Y208/H208,"0")+IFERROR(Y209/H209,"0")+IFERROR(Y210/H210,"0")+IFERROR(Y211/H211,"0")+IFERROR(Y212/H212,"0")+IFERROR(Y213/H213,"0")+IFERROR(Y214/H214,"0")</f>
        <v>0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76"/>
      <c r="P216" s="566" t="s">
        <v>70</v>
      </c>
      <c r="Q216" s="567"/>
      <c r="R216" s="567"/>
      <c r="S216" s="567"/>
      <c r="T216" s="567"/>
      <c r="U216" s="567"/>
      <c r="V216" s="568"/>
      <c r="W216" s="37" t="s">
        <v>68</v>
      </c>
      <c r="X216" s="551">
        <f>IFERROR(SUM(X206:X214),"0")</f>
        <v>0</v>
      </c>
      <c r="Y216" s="551">
        <f>IFERROR(SUM(Y206:Y214),"0")</f>
        <v>0</v>
      </c>
      <c r="Z216" s="37"/>
      <c r="AA216" s="552"/>
      <c r="AB216" s="552"/>
      <c r="AC216" s="552"/>
    </row>
    <row r="217" spans="1:68" ht="14.25" customHeight="1" x14ac:dyDescent="0.25">
      <c r="A217" s="562" t="s">
        <v>169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5"/>
      <c r="AB217" s="545"/>
      <c r="AC217" s="545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0">
        <v>4680115880818</v>
      </c>
      <c r="E218" s="561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4"/>
      <c r="R218" s="554"/>
      <c r="S218" s="554"/>
      <c r="T218" s="555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0">
        <v>4680115880801</v>
      </c>
      <c r="E219" s="561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4"/>
      <c r="R219" s="554"/>
      <c r="S219" s="554"/>
      <c r="T219" s="555"/>
      <c r="U219" s="34"/>
      <c r="V219" s="34"/>
      <c r="W219" s="35" t="s">
        <v>68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5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76"/>
      <c r="P220" s="566" t="s">
        <v>70</v>
      </c>
      <c r="Q220" s="567"/>
      <c r="R220" s="567"/>
      <c r="S220" s="567"/>
      <c r="T220" s="567"/>
      <c r="U220" s="567"/>
      <c r="V220" s="568"/>
      <c r="W220" s="37" t="s">
        <v>71</v>
      </c>
      <c r="X220" s="551">
        <f>IFERROR(X218/H218,"0")+IFERROR(X219/H219,"0")</f>
        <v>0</v>
      </c>
      <c r="Y220" s="551">
        <f>IFERROR(Y218/H218,"0")+IFERROR(Y219/H219,"0")</f>
        <v>0</v>
      </c>
      <c r="Z220" s="551">
        <f>IFERROR(IF(Z218="",0,Z218),"0")+IFERROR(IF(Z219="",0,Z219),"0")</f>
        <v>0</v>
      </c>
      <c r="AA220" s="552"/>
      <c r="AB220" s="552"/>
      <c r="AC220" s="552"/>
    </row>
    <row r="221" spans="1:68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76"/>
      <c r="P221" s="566" t="s">
        <v>70</v>
      </c>
      <c r="Q221" s="567"/>
      <c r="R221" s="567"/>
      <c r="S221" s="567"/>
      <c r="T221" s="567"/>
      <c r="U221" s="567"/>
      <c r="V221" s="568"/>
      <c r="W221" s="37" t="s">
        <v>68</v>
      </c>
      <c r="X221" s="551">
        <f>IFERROR(SUM(X218:X219),"0")</f>
        <v>0</v>
      </c>
      <c r="Y221" s="551">
        <f>IFERROR(SUM(Y218:Y219),"0")</f>
        <v>0</v>
      </c>
      <c r="Z221" s="37"/>
      <c r="AA221" s="552"/>
      <c r="AB221" s="552"/>
      <c r="AC221" s="552"/>
    </row>
    <row r="222" spans="1:68" ht="16.5" customHeight="1" x14ac:dyDescent="0.25">
      <c r="A222" s="577" t="s">
        <v>356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4"/>
      <c r="AB222" s="544"/>
      <c r="AC222" s="544"/>
    </row>
    <row r="223" spans="1:68" ht="14.25" customHeight="1" x14ac:dyDescent="0.25">
      <c r="A223" s="562" t="s">
        <v>102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5"/>
      <c r="AB223" s="545"/>
      <c r="AC223" s="545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0">
        <v>4680115884137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0">
        <v>4680115884236</v>
      </c>
      <c r="E225" s="561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0">
        <v>4680115884175</v>
      </c>
      <c r="E226" s="561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0">
        <v>4680115884144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0">
        <v>4680115886551</v>
      </c>
      <c r="E228" s="561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0">
        <v>4680115884182</v>
      </c>
      <c r="E229" s="561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5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6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76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customHeight="1" x14ac:dyDescent="0.25">
      <c r="A233" s="562" t="s">
        <v>134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5"/>
      <c r="AB233" s="545"/>
      <c r="AC233" s="54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6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76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2" t="s">
        <v>379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5"/>
      <c r="AB237" s="545"/>
      <c r="AC237" s="54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1" t="s">
        <v>382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5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6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76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2" t="s">
        <v>384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5"/>
      <c r="AB241" s="545"/>
      <c r="AC241" s="54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4" t="s">
        <v>390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5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6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6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5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6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6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6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1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5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6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6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5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6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6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5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6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6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5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6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6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5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6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6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5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6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6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x14ac:dyDescent="0.2">
      <c r="A303" s="575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6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6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5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6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6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169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7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5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6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6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4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1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5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6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6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5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6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6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5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6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6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536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1000</v>
      </c>
      <c r="Y342" s="550">
        <f t="shared" ref="Y342:Y348" si="42">IFERROR(IF(X342="",0,CEILING((X342/$H342),1)*$H342),"")</f>
        <v>1005</v>
      </c>
      <c r="Z342" s="36">
        <f>IFERROR(IF(Y342=0,"",ROUNDUP(Y342/H342,0)*0.02175),"")</f>
        <v>1.4572499999999999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1032</v>
      </c>
      <c r="BN342" s="64">
        <f t="shared" ref="BN342:BN348" si="44">IFERROR(Y342*I342/H342,"0")</f>
        <v>1037.1600000000001</v>
      </c>
      <c r="BO342" s="64">
        <f t="shared" ref="BO342:BO348" si="45">IFERROR(1/J342*(X342/H342),"0")</f>
        <v>1.3888888888888888</v>
      </c>
      <c r="BP342" s="64">
        <f t="shared" ref="BP342:BP348" si="46">IFERROR(1/J342*(Y342/H342),"0")</f>
        <v>1.3958333333333333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600</v>
      </c>
      <c r="Y343" s="550">
        <f t="shared" si="42"/>
        <v>600</v>
      </c>
      <c r="Z343" s="36">
        <f>IFERROR(IF(Y343=0,"",ROUNDUP(Y343/H343,0)*0.02175),"")</f>
        <v>0.86999999999999988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619.20000000000005</v>
      </c>
      <c r="BN343" s="64">
        <f t="shared" si="44"/>
        <v>619.20000000000005</v>
      </c>
      <c r="BO343" s="64">
        <f t="shared" si="45"/>
        <v>0.83333333333333326</v>
      </c>
      <c r="BP343" s="64">
        <f t="shared" si="46"/>
        <v>0.83333333333333326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500</v>
      </c>
      <c r="Y344" s="550">
        <f t="shared" si="42"/>
        <v>510</v>
      </c>
      <c r="Z344" s="36">
        <f>IFERROR(IF(Y344=0,"",ROUNDUP(Y344/H344,0)*0.02175),"")</f>
        <v>0.73949999999999994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516</v>
      </c>
      <c r="BN344" s="64">
        <f t="shared" si="44"/>
        <v>526.32000000000005</v>
      </c>
      <c r="BO344" s="64">
        <f t="shared" si="45"/>
        <v>0.69444444444444442</v>
      </c>
      <c r="BP344" s="64">
        <f t="shared" si="46"/>
        <v>0.70833333333333326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0</v>
      </c>
      <c r="Y345" s="550">
        <f t="shared" si="42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0</v>
      </c>
      <c r="BN345" s="64">
        <f t="shared" si="44"/>
        <v>0</v>
      </c>
      <c r="BO345" s="64">
        <f t="shared" si="45"/>
        <v>0</v>
      </c>
      <c r="BP345" s="64">
        <f t="shared" si="46"/>
        <v>0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75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6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140</v>
      </c>
      <c r="Y349" s="551">
        <f>IFERROR(Y342/H342,"0")+IFERROR(Y343/H343,"0")+IFERROR(Y344/H344,"0")+IFERROR(Y345/H345,"0")+IFERROR(Y346/H346,"0")+IFERROR(Y347/H347,"0")+IFERROR(Y348/H348,"0")</f>
        <v>141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3.0667499999999999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6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2100</v>
      </c>
      <c r="Y350" s="551">
        <f>IFERROR(SUM(Y342:Y348),"0")</f>
        <v>2115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1100</v>
      </c>
      <c r="Y352" s="550">
        <f>IFERROR(IF(X352="",0,CEILING((X352/$H352),1)*$H352),"")</f>
        <v>1110</v>
      </c>
      <c r="Z352" s="36">
        <f>IFERROR(IF(Y352=0,"",ROUNDUP(Y352/H352,0)*0.02175),"")</f>
        <v>1.6094999999999999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1135.2</v>
      </c>
      <c r="BN352" s="64">
        <f>IFERROR(Y352*I352/H352,"0")</f>
        <v>1145.52</v>
      </c>
      <c r="BO352" s="64">
        <f>IFERROR(1/J352*(X352/H352),"0")</f>
        <v>1.5277777777777777</v>
      </c>
      <c r="BP352" s="64">
        <f>IFERROR(1/J352*(Y352/H352),"0")</f>
        <v>1.5416666666666665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5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6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73.333333333333329</v>
      </c>
      <c r="Y354" s="551">
        <f>IFERROR(Y352/H352,"0")+IFERROR(Y353/H353,"0")</f>
        <v>74</v>
      </c>
      <c r="Z354" s="551">
        <f>IFERROR(IF(Z352="",0,Z352),"0")+IFERROR(IF(Z353="",0,Z353),"0")</f>
        <v>1.6094999999999999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6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1100</v>
      </c>
      <c r="Y355" s="551">
        <f>IFERROR(SUM(Y352:Y353),"0")</f>
        <v>1110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5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6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6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169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2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75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6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6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5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6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6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5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6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6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1300</v>
      </c>
      <c r="Y377" s="550">
        <f>IFERROR(IF(X377="",0,CEILING((X377/$H377),1)*$H377),"")</f>
        <v>1305</v>
      </c>
      <c r="Z377" s="36">
        <f>IFERROR(IF(Y377=0,"",ROUNDUP(Y377/H377,0)*0.01898),"")</f>
        <v>2.7521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1374.9666666666667</v>
      </c>
      <c r="BN377" s="64">
        <f>IFERROR(Y377*I377/H377,"0")</f>
        <v>1380.2550000000001</v>
      </c>
      <c r="BO377" s="64">
        <f>IFERROR(1/J377*(X377/H377),"0")</f>
        <v>2.2569444444444446</v>
      </c>
      <c r="BP377" s="64">
        <f>IFERROR(1/J377*(Y377/H377),"0")</f>
        <v>2.265625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5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6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144.44444444444446</v>
      </c>
      <c r="Y379" s="551">
        <f>IFERROR(Y377/H377,"0")+IFERROR(Y378/H378,"0")</f>
        <v>145</v>
      </c>
      <c r="Z379" s="551">
        <f>IFERROR(IF(Z377="",0,Z377),"0")+IFERROR(IF(Z378="",0,Z378),"0")</f>
        <v>2.7521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6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1300</v>
      </c>
      <c r="Y380" s="551">
        <f>IFERROR(SUM(Y377:Y378),"0")</f>
        <v>1305</v>
      </c>
      <c r="Z380" s="37"/>
      <c r="AA380" s="552"/>
      <c r="AB380" s="552"/>
      <c r="AC380" s="552"/>
    </row>
    <row r="381" spans="1:68" ht="14.25" customHeight="1" x14ac:dyDescent="0.25">
      <c r="A381" s="562" t="s">
        <v>169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5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6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6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592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75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6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6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5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6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6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5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6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6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5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6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6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5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6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6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5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6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6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648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60">
        <v>4607091383522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7" t="s">
        <v>657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0">
        <v>4680115885226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53"/>
        <v>0</v>
      </c>
      <c r="Z433" s="36" t="str">
        <f t="shared" si="54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600</v>
      </c>
      <c r="Y435" s="550">
        <f t="shared" si="53"/>
        <v>601.92000000000007</v>
      </c>
      <c r="Z435" s="36">
        <f t="shared" si="54"/>
        <v>1.36344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640.90909090909088</v>
      </c>
      <c r="BN435" s="64">
        <f t="shared" si="56"/>
        <v>642.96</v>
      </c>
      <c r="BO435" s="64">
        <f t="shared" si="57"/>
        <v>1.0926573426573427</v>
      </c>
      <c r="BP435" s="64">
        <f t="shared" si="58"/>
        <v>1.0961538461538463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9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75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6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113.63636363636363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114.00000000000001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1.36344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6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600</v>
      </c>
      <c r="Y444" s="551">
        <f>IFERROR(SUM(Y430:Y442),"0")</f>
        <v>601.92000000000007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420</v>
      </c>
      <c r="Y446" s="550">
        <f>IFERROR(IF(X446="",0,CEILING((X446/$H446),1)*$H446),"")</f>
        <v>422.40000000000003</v>
      </c>
      <c r="Z446" s="36">
        <f>IFERROR(IF(Y446=0,"",ROUNDUP(Y446/H446,0)*0.01196),"")</f>
        <v>0.95679999999999998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448.63636363636357</v>
      </c>
      <c r="BN446" s="64">
        <f>IFERROR(Y446*I446/H446,"0")</f>
        <v>451.20000000000005</v>
      </c>
      <c r="BO446" s="64">
        <f>IFERROR(1/J446*(X446/H446),"0")</f>
        <v>0.7648601398601399</v>
      </c>
      <c r="BP446" s="64">
        <f>IFERROR(1/J446*(Y446/H446),"0")</f>
        <v>0.76923076923076927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5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6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79.545454545454547</v>
      </c>
      <c r="Y449" s="551">
        <f>IFERROR(Y446/H446,"0")+IFERROR(Y447/H447,"0")+IFERROR(Y448/H448,"0")</f>
        <v>80</v>
      </c>
      <c r="Z449" s="551">
        <f>IFERROR(IF(Z446="",0,Z446),"0")+IFERROR(IF(Z447="",0,Z447),"0")+IFERROR(IF(Z448="",0,Z448),"0")</f>
        <v>0.95679999999999998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6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420</v>
      </c>
      <c r="Y450" s="551">
        <f>IFERROR(SUM(Y446:Y448),"0")</f>
        <v>422.40000000000003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0</v>
      </c>
      <c r="Y452" s="550">
        <f t="shared" ref="Y452:Y457" si="59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0</v>
      </c>
      <c r="BN452" s="64">
        <f t="shared" ref="BN452:BN457" si="61">IFERROR(Y452*I452/H452,"0")</f>
        <v>0</v>
      </c>
      <c r="BO452" s="64">
        <f t="shared" ref="BO452:BO457" si="62">IFERROR(1/J452*(X452/H452),"0")</f>
        <v>0</v>
      </c>
      <c r="BP452" s="64">
        <f t="shared" ref="BP452:BP457" si="63">IFERROR(1/J452*(Y452/H452),"0")</f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0</v>
      </c>
      <c r="Y454" s="550">
        <f t="shared" si="59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75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6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0</v>
      </c>
      <c r="Y458" s="551">
        <f>IFERROR(Y452/H452,"0")+IFERROR(Y453/H453,"0")+IFERROR(Y454/H454,"0")+IFERROR(Y455/H455,"0")+IFERROR(Y456/H456,"0")+IFERROR(Y457/H457,"0")</f>
        <v>0</v>
      </c>
      <c r="Z458" s="551">
        <f>IFERROR(IF(Z452="",0,Z452),"0")+IFERROR(IF(Z453="",0,Z453),"0")+IFERROR(IF(Z454="",0,Z454),"0")+IFERROR(IF(Z455="",0,Z455),"0")+IFERROR(IF(Z456="",0,Z456),"0")+IFERROR(IF(Z457="",0,Z457),"0")</f>
        <v>0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6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0</v>
      </c>
      <c r="Y459" s="551">
        <f>IFERROR(SUM(Y452:Y457),"0")</f>
        <v>0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5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6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6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715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5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6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6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2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5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6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6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6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6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6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6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2" t="s">
        <v>169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6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6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2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6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6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1"/>
      <c r="P501" s="592" t="s">
        <v>759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6020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6061.92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1"/>
      <c r="P502" s="592" t="s">
        <v>760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6287.0510101010104</v>
      </c>
      <c r="Y502" s="551">
        <f>IFERROR(SUM(BN22:BN498),"0")</f>
        <v>6330.66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1"/>
      <c r="P503" s="592" t="s">
        <v>761</v>
      </c>
      <c r="Q503" s="593"/>
      <c r="R503" s="593"/>
      <c r="S503" s="593"/>
      <c r="T503" s="593"/>
      <c r="U503" s="593"/>
      <c r="V503" s="594"/>
      <c r="W503" s="37" t="s">
        <v>762</v>
      </c>
      <c r="X503" s="38">
        <f>ROUNDUP(SUM(BO22:BO498),0)</f>
        <v>10</v>
      </c>
      <c r="Y503" s="38">
        <f>ROUNDUP(SUM(BP22:BP498),0)</f>
        <v>10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1"/>
      <c r="P504" s="592" t="s">
        <v>763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6537.0510101010104</v>
      </c>
      <c r="Y504" s="551">
        <f>GrossWeightTotalR+PalletQtyTotalR*25</f>
        <v>6580.66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1"/>
      <c r="P505" s="592" t="s">
        <v>764</v>
      </c>
      <c r="Q505" s="593"/>
      <c r="R505" s="593"/>
      <c r="S505" s="593"/>
      <c r="T505" s="593"/>
      <c r="U505" s="593"/>
      <c r="V505" s="594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597.25589225589215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601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1"/>
      <c r="P506" s="592" t="s">
        <v>765</v>
      </c>
      <c r="Q506" s="593"/>
      <c r="R506" s="593"/>
      <c r="S506" s="593"/>
      <c r="T506" s="593"/>
      <c r="U506" s="593"/>
      <c r="V506" s="594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10.640649999999999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0" t="s">
        <v>100</v>
      </c>
      <c r="D508" s="657"/>
      <c r="E508" s="657"/>
      <c r="F508" s="657"/>
      <c r="G508" s="657"/>
      <c r="H508" s="658"/>
      <c r="I508" s="580" t="s">
        <v>255</v>
      </c>
      <c r="J508" s="657"/>
      <c r="K508" s="657"/>
      <c r="L508" s="657"/>
      <c r="M508" s="657"/>
      <c r="N508" s="657"/>
      <c r="O508" s="657"/>
      <c r="P508" s="657"/>
      <c r="Q508" s="657"/>
      <c r="R508" s="657"/>
      <c r="S508" s="658"/>
      <c r="T508" s="580" t="s">
        <v>536</v>
      </c>
      <c r="U508" s="658"/>
      <c r="V508" s="580" t="s">
        <v>592</v>
      </c>
      <c r="W508" s="657"/>
      <c r="X508" s="657"/>
      <c r="Y508" s="658"/>
      <c r="Z508" s="546" t="s">
        <v>648</v>
      </c>
      <c r="AA508" s="580" t="s">
        <v>715</v>
      </c>
      <c r="AB508" s="658"/>
      <c r="AC508" s="52"/>
      <c r="AF508" s="547"/>
    </row>
    <row r="509" spans="1:68" ht="14.25" customHeight="1" thickTop="1" x14ac:dyDescent="0.2">
      <c r="A509" s="625" t="s">
        <v>768</v>
      </c>
      <c r="B509" s="580" t="s">
        <v>62</v>
      </c>
      <c r="C509" s="580" t="s">
        <v>101</v>
      </c>
      <c r="D509" s="580" t="s">
        <v>116</v>
      </c>
      <c r="E509" s="580" t="s">
        <v>176</v>
      </c>
      <c r="F509" s="580" t="s">
        <v>198</v>
      </c>
      <c r="G509" s="580" t="s">
        <v>231</v>
      </c>
      <c r="H509" s="580" t="s">
        <v>100</v>
      </c>
      <c r="I509" s="580" t="s">
        <v>256</v>
      </c>
      <c r="J509" s="580" t="s">
        <v>296</v>
      </c>
      <c r="K509" s="580" t="s">
        <v>356</v>
      </c>
      <c r="L509" s="580" t="s">
        <v>395</v>
      </c>
      <c r="M509" s="580" t="s">
        <v>411</v>
      </c>
      <c r="N509" s="547"/>
      <c r="O509" s="580" t="s">
        <v>425</v>
      </c>
      <c r="P509" s="580" t="s">
        <v>435</v>
      </c>
      <c r="Q509" s="580" t="s">
        <v>442</v>
      </c>
      <c r="R509" s="580" t="s">
        <v>447</v>
      </c>
      <c r="S509" s="580" t="s">
        <v>526</v>
      </c>
      <c r="T509" s="580" t="s">
        <v>537</v>
      </c>
      <c r="U509" s="580" t="s">
        <v>572</v>
      </c>
      <c r="V509" s="580" t="s">
        <v>593</v>
      </c>
      <c r="W509" s="580" t="s">
        <v>625</v>
      </c>
      <c r="X509" s="580" t="s">
        <v>640</v>
      </c>
      <c r="Y509" s="580" t="s">
        <v>644</v>
      </c>
      <c r="Z509" s="580" t="s">
        <v>648</v>
      </c>
      <c r="AA509" s="580" t="s">
        <v>715</v>
      </c>
      <c r="AB509" s="580" t="s">
        <v>754</v>
      </c>
      <c r="AC509" s="52"/>
      <c r="AF509" s="547"/>
    </row>
    <row r="510" spans="1:68" ht="13.5" customHeight="1" thickBot="1" x14ac:dyDescent="0.25">
      <c r="A510" s="626"/>
      <c r="B510" s="581"/>
      <c r="C510" s="581"/>
      <c r="D510" s="581"/>
      <c r="E510" s="581"/>
      <c r="F510" s="581"/>
      <c r="G510" s="581"/>
      <c r="H510" s="581"/>
      <c r="I510" s="581"/>
      <c r="J510" s="581"/>
      <c r="K510" s="581"/>
      <c r="L510" s="581"/>
      <c r="M510" s="581"/>
      <c r="N510" s="547"/>
      <c r="O510" s="581"/>
      <c r="P510" s="581"/>
      <c r="Q510" s="581"/>
      <c r="R510" s="581"/>
      <c r="S510" s="581"/>
      <c r="T510" s="581"/>
      <c r="U510" s="581"/>
      <c r="V510" s="581"/>
      <c r="W510" s="581"/>
      <c r="X510" s="581"/>
      <c r="Y510" s="581"/>
      <c r="Z510" s="581"/>
      <c r="AA510" s="581"/>
      <c r="AB510" s="581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1" s="46">
        <f>IFERROR(Y89*1,"0")+IFERROR(Y90*1,"0")+IFERROR(Y91*1,"0")+IFERROR(Y95*1,"0")+IFERROR(Y96*1,"0")+IFERROR(Y97*1,"0")+IFERROR(Y98*1,"0")+IFERROR(Y99*1,"0")</f>
        <v>0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507.6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3225</v>
      </c>
      <c r="U511" s="46">
        <f>IFERROR(Y367*1,"0")+IFERROR(Y368*1,"0")+IFERROR(Y369*1,"0")+IFERROR(Y373*1,"0")+IFERROR(Y377*1,"0")+IFERROR(Y378*1,"0")+IFERROR(Y382*1,"0")</f>
        <v>1305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1024.3200000000002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Z509:Z510"/>
    <mergeCell ref="P494:V494"/>
    <mergeCell ref="P430:T430"/>
    <mergeCell ref="P350:V350"/>
    <mergeCell ref="A248:Z248"/>
    <mergeCell ref="P196:T196"/>
    <mergeCell ref="A484:O485"/>
    <mergeCell ref="D226:E226"/>
    <mergeCell ref="D164:E164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P478:T478"/>
    <mergeCell ref="D321:E321"/>
    <mergeCell ref="P278:T278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Q509:Q510"/>
    <mergeCell ref="D198:E198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F509:F510"/>
    <mergeCell ref="P346:T346"/>
    <mergeCell ref="H509:H510"/>
    <mergeCell ref="D227:E227"/>
    <mergeCell ref="R509:R510"/>
    <mergeCell ref="P220:V220"/>
    <mergeCell ref="T509:T510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D267:E267"/>
    <mergeCell ref="P96:T96"/>
    <mergeCell ref="A220:O221"/>
    <mergeCell ref="P261:T261"/>
    <mergeCell ref="P90:T90"/>
    <mergeCell ref="H17:H18"/>
    <mergeCell ref="P388:T388"/>
    <mergeCell ref="A15:M15"/>
    <mergeCell ref="A359:O360"/>
    <mergeCell ref="D346:E346"/>
    <mergeCell ref="P229:T229"/>
    <mergeCell ref="D477:E477"/>
    <mergeCell ref="A153:O154"/>
    <mergeCell ref="P77:T77"/>
    <mergeCell ref="D125:E125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P474:V474"/>
    <mergeCell ref="D389:E389"/>
    <mergeCell ref="P62:T62"/>
    <mergeCell ref="P146:T146"/>
    <mergeCell ref="D152:E152"/>
    <mergeCell ref="D29:E29"/>
    <mergeCell ref="A20:Z20"/>
    <mergeCell ref="AA508:AB508"/>
    <mergeCell ref="P309:T309"/>
    <mergeCell ref="P505:V505"/>
    <mergeCell ref="P26:T26"/>
    <mergeCell ref="D463:E463"/>
    <mergeCell ref="A270:O271"/>
    <mergeCell ref="P338:V338"/>
    <mergeCell ref="P71:V71"/>
    <mergeCell ref="P444:V444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I508:S508"/>
    <mergeCell ref="A486:Z486"/>
    <mergeCell ref="P479:V479"/>
    <mergeCell ref="P66:V66"/>
    <mergeCell ref="P449:V449"/>
    <mergeCell ref="D335:E335"/>
    <mergeCell ref="D68:E68"/>
    <mergeCell ref="A501:O506"/>
    <mergeCell ref="P245:T245"/>
    <mergeCell ref="P126:V126"/>
    <mergeCell ref="D424:E424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P495:V495"/>
    <mergeCell ref="A494:O495"/>
    <mergeCell ref="P239:V239"/>
    <mergeCell ref="A257:Z257"/>
    <mergeCell ref="P439:T439"/>
    <mergeCell ref="P433:T433"/>
    <mergeCell ref="P262:T262"/>
    <mergeCell ref="D105:E105"/>
    <mergeCell ref="P70:T70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D219:E219"/>
    <mergeCell ref="D104:E104"/>
    <mergeCell ref="A349:O350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P85:V85"/>
    <mergeCell ref="P383:V383"/>
    <mergeCell ref="D43:E43"/>
    <mergeCell ref="A145:Z145"/>
    <mergeCell ref="A272:Z272"/>
    <mergeCell ref="A406:Z406"/>
    <mergeCell ref="J509:J510"/>
    <mergeCell ref="D63:E63"/>
    <mergeCell ref="L509:L510"/>
    <mergeCell ref="P304:V304"/>
    <mergeCell ref="D492:E492"/>
    <mergeCell ref="P181:V181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A425:O426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P411:T411"/>
    <mergeCell ref="D388:E388"/>
    <mergeCell ref="P442:T442"/>
    <mergeCell ref="P489:V489"/>
    <mergeCell ref="D448:E448"/>
    <mergeCell ref="D90:E90"/>
    <mergeCell ref="P119:T119"/>
    <mergeCell ref="P354:V354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D251:E251"/>
    <mergeCell ref="A381:Z381"/>
    <mergeCell ref="A139:Z139"/>
    <mergeCell ref="P360:V360"/>
    <mergeCell ref="D130:E130"/>
    <mergeCell ref="D201:E201"/>
    <mergeCell ref="I509:I510"/>
    <mergeCell ref="P52:T52"/>
    <mergeCell ref="K509:K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X509:X510"/>
    <mergeCell ref="P399:V399"/>
    <mergeCell ref="A87:Z87"/>
    <mergeCell ref="D316:E316"/>
    <mergeCell ref="D210:E210"/>
    <mergeCell ref="D308:E308"/>
    <mergeCell ref="A46:Z46"/>
    <mergeCell ref="D209:E209"/>
    <mergeCell ref="P166:T166"/>
    <mergeCell ref="A282:Z282"/>
    <mergeCell ref="P188:V188"/>
    <mergeCell ref="A187:O188"/>
    <mergeCell ref="P402:T402"/>
    <mergeCell ref="D274:E274"/>
    <mergeCell ref="D301:E301"/>
    <mergeCell ref="D245:E245"/>
    <mergeCell ref="A376:Z376"/>
    <mergeCell ref="D224:E224"/>
    <mergeCell ref="A398:O399"/>
    <mergeCell ref="A468:Z468"/>
    <mergeCell ref="P401:T401"/>
    <mergeCell ref="D382:E382"/>
    <mergeCell ref="P268:T268"/>
    <mergeCell ref="P230:T230"/>
    <mergeCell ref="D498:E498"/>
    <mergeCell ref="P482:T482"/>
    <mergeCell ref="A475:Z475"/>
    <mergeCell ref="P398:V398"/>
    <mergeCell ref="P177:V177"/>
    <mergeCell ref="P33:V33"/>
    <mergeCell ref="P264:V264"/>
    <mergeCell ref="P93:V93"/>
    <mergeCell ref="A387:Z387"/>
    <mergeCell ref="A287:Z287"/>
    <mergeCell ref="A281:Z281"/>
    <mergeCell ref="D211:E211"/>
    <mergeCell ref="P168:T168"/>
    <mergeCell ref="P97:T97"/>
    <mergeCell ref="A313:Z313"/>
    <mergeCell ref="P59:V59"/>
    <mergeCell ref="P47:T47"/>
    <mergeCell ref="P490:V490"/>
    <mergeCell ref="P492:T492"/>
    <mergeCell ref="P131:T131"/>
    <mergeCell ref="D369:E369"/>
    <mergeCell ref="P36:V36"/>
    <mergeCell ref="P78:T78"/>
    <mergeCell ref="P465:V465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442:E442"/>
    <mergeCell ref="D302:E302"/>
    <mergeCell ref="A159:O160"/>
    <mergeCell ref="P29:T29"/>
    <mergeCell ref="D208:E208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A386:Z386"/>
    <mergeCell ref="D378:E378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D53:E53"/>
    <mergeCell ref="P232:V232"/>
    <mergeCell ref="D47:E47"/>
    <mergeCell ref="A473:O474"/>
    <mergeCell ref="D411:E411"/>
    <mergeCell ref="D482:E482"/>
    <mergeCell ref="P330:V330"/>
    <mergeCell ref="D289:E289"/>
    <mergeCell ref="P159:V159"/>
    <mergeCell ref="P209:T209"/>
    <mergeCell ref="A149:Z149"/>
    <mergeCell ref="A385:Z385"/>
    <mergeCell ref="A50:Z50"/>
    <mergeCell ref="W17:W18"/>
    <mergeCell ref="A258:Z258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P234:T234"/>
    <mergeCell ref="A330:O331"/>
    <mergeCell ref="A365:Z365"/>
    <mergeCell ref="D357:E357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P315:T315"/>
    <mergeCell ref="P302:T302"/>
    <mergeCell ref="D174:E174"/>
    <mergeCell ref="D472:E472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P455:T455"/>
    <mergeCell ref="A379:O38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2025-08-28T08:24:43Z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