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B0FD64EC-6861-44DC-B431-363FFA00E8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0" i="1" l="1"/>
  <c r="X499" i="1"/>
  <c r="X498" i="1"/>
  <c r="BO497" i="1"/>
  <c r="BM497" i="1"/>
  <c r="Y497" i="1"/>
  <c r="X494" i="1"/>
  <c r="Y493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X465" i="1"/>
  <c r="Y464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Y465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0" i="1" s="1"/>
  <c r="P425" i="1"/>
  <c r="X422" i="1"/>
  <c r="Y421" i="1"/>
  <c r="X421" i="1"/>
  <c r="BP420" i="1"/>
  <c r="BO420" i="1"/>
  <c r="BN420" i="1"/>
  <c r="BM420" i="1"/>
  <c r="Z420" i="1"/>
  <c r="Z421" i="1" s="1"/>
  <c r="Y420" i="1"/>
  <c r="X510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U510" i="1" s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F510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0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0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10" i="1"/>
  <c r="X501" i="1"/>
  <c r="X502" i="1"/>
  <c r="X504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4" i="1" s="1"/>
  <c r="BN62" i="1"/>
  <c r="BP62" i="1"/>
  <c r="Y70" i="1"/>
  <c r="BP67" i="1"/>
  <c r="BN67" i="1"/>
  <c r="Z67" i="1"/>
  <c r="BP75" i="1"/>
  <c r="BN75" i="1"/>
  <c r="Z75" i="1"/>
  <c r="BP88" i="1"/>
  <c r="BN88" i="1"/>
  <c r="Z88" i="1"/>
  <c r="Z90" i="1" s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BP116" i="1"/>
  <c r="BN116" i="1"/>
  <c r="Z116" i="1"/>
  <c r="Y123" i="1"/>
  <c r="BP133" i="1"/>
  <c r="BN133" i="1"/>
  <c r="Z133" i="1"/>
  <c r="Z134" i="1" s="1"/>
  <c r="Y135" i="1"/>
  <c r="Y140" i="1"/>
  <c r="BP137" i="1"/>
  <c r="BN137" i="1"/>
  <c r="Z137" i="1"/>
  <c r="Z139" i="1" s="1"/>
  <c r="Y152" i="1"/>
  <c r="BP161" i="1"/>
  <c r="BN161" i="1"/>
  <c r="Z161" i="1"/>
  <c r="BP165" i="1"/>
  <c r="BN165" i="1"/>
  <c r="Z165" i="1"/>
  <c r="Y169" i="1"/>
  <c r="Z175" i="1"/>
  <c r="BP173" i="1"/>
  <c r="BN173" i="1"/>
  <c r="Z173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9" i="1"/>
  <c r="J9" i="1"/>
  <c r="Y45" i="1"/>
  <c r="Y58" i="1"/>
  <c r="Y504" i="1" s="1"/>
  <c r="BP69" i="1"/>
  <c r="Y502" i="1" s="1"/>
  <c r="BN69" i="1"/>
  <c r="Y501" i="1" s="1"/>
  <c r="Y503" i="1" s="1"/>
  <c r="Z69" i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Z97" i="1" s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BP149" i="1"/>
  <c r="BN149" i="1"/>
  <c r="Z149" i="1"/>
  <c r="Z151" i="1" s="1"/>
  <c r="BP163" i="1"/>
  <c r="BN163" i="1"/>
  <c r="Z163" i="1"/>
  <c r="Z169" i="1" s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BP269" i="1"/>
  <c r="BN269" i="1"/>
  <c r="Z269" i="1"/>
  <c r="Z271" i="1" s="1"/>
  <c r="O510" i="1"/>
  <c r="Y271" i="1"/>
  <c r="BP300" i="1"/>
  <c r="BN300" i="1"/>
  <c r="Z300" i="1"/>
  <c r="Y304" i="1"/>
  <c r="BP308" i="1"/>
  <c r="BN308" i="1"/>
  <c r="Z308" i="1"/>
  <c r="Z312" i="1" s="1"/>
  <c r="Y312" i="1"/>
  <c r="Z318" i="1"/>
  <c r="BP316" i="1"/>
  <c r="BN316" i="1"/>
  <c r="Z316" i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Z294" i="1"/>
  <c r="BP290" i="1"/>
  <c r="BN290" i="1"/>
  <c r="Z290" i="1"/>
  <c r="Y294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10" i="1"/>
  <c r="Y350" i="1"/>
  <c r="BP343" i="1"/>
  <c r="BN343" i="1"/>
  <c r="Z343" i="1"/>
  <c r="Z350" i="1" s="1"/>
  <c r="BP347" i="1"/>
  <c r="BN347" i="1"/>
  <c r="Z347" i="1"/>
  <c r="Z360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Z443" i="1" s="1"/>
  <c r="BP442" i="1"/>
  <c r="BN442" i="1"/>
  <c r="Z442" i="1"/>
  <c r="Y444" i="1"/>
  <c r="Y449" i="1"/>
  <c r="BP446" i="1"/>
  <c r="BN446" i="1"/>
  <c r="Z446" i="1"/>
  <c r="Z449" i="1" s="1"/>
  <c r="BP454" i="1"/>
  <c r="BN454" i="1"/>
  <c r="Z454" i="1"/>
  <c r="BP462" i="1"/>
  <c r="BN462" i="1"/>
  <c r="Z462" i="1"/>
  <c r="Z464" i="1" s="1"/>
  <c r="Y473" i="1"/>
  <c r="BP472" i="1"/>
  <c r="BN472" i="1"/>
  <c r="Z472" i="1"/>
  <c r="Z473" i="1" s="1"/>
  <c r="Y480" i="1"/>
  <c r="BP476" i="1"/>
  <c r="BN476" i="1"/>
  <c r="Z476" i="1"/>
  <c r="Z479" i="1" s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264" i="1" l="1"/>
  <c r="Z201" i="1"/>
  <c r="Z111" i="1"/>
  <c r="X503" i="1"/>
  <c r="Z231" i="1"/>
  <c r="Z458" i="1"/>
  <c r="Z399" i="1"/>
  <c r="Z256" i="1"/>
  <c r="Z213" i="1"/>
  <c r="Z78" i="1"/>
  <c r="Z338" i="1"/>
  <c r="Z70" i="1"/>
  <c r="Z58" i="1"/>
  <c r="Z44" i="1"/>
  <c r="Z505" i="1" s="1"/>
  <c r="Y500" i="1"/>
</calcChain>
</file>

<file path=xl/sharedStrings.xml><?xml version="1.0" encoding="utf-8"?>
<sst xmlns="http://schemas.openxmlformats.org/spreadsheetml/2006/main" count="2203" uniqueCount="804">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</sst>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topLeftCell="A484" zoomScaleNormal="100" zoomScaleSheetLayoutView="100" workbookViewId="0">
      <selection activeCell="AA506" sqref="AA506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5" t="s">
        <v>8</v>
      </c>
      <c r="B5" s="591"/>
      <c r="C5" s="592"/>
      <c r="D5" s="627"/>
      <c r="E5" s="628"/>
      <c r="F5" s="837" t="s">
        <v>9</v>
      </c>
      <c r="G5" s="592"/>
      <c r="H5" s="627"/>
      <c r="I5" s="777"/>
      <c r="J5" s="777"/>
      <c r="K5" s="777"/>
      <c r="L5" s="777"/>
      <c r="M5" s="628"/>
      <c r="N5" s="58"/>
      <c r="P5" s="24" t="s">
        <v>10</v>
      </c>
      <c r="Q5" s="851">
        <v>45922</v>
      </c>
      <c r="R5" s="663"/>
      <c r="T5" s="705" t="s">
        <v>11</v>
      </c>
      <c r="U5" s="694"/>
      <c r="V5" s="707" t="s">
        <v>12</v>
      </c>
      <c r="W5" s="663"/>
      <c r="AB5" s="51"/>
      <c r="AC5" s="51"/>
      <c r="AD5" s="51"/>
      <c r="AE5" s="51"/>
    </row>
    <row r="6" spans="1:32" s="541" customFormat="1" ht="24" customHeight="1" x14ac:dyDescent="0.2">
      <c r="A6" s="665" t="s">
        <v>13</v>
      </c>
      <c r="B6" s="591"/>
      <c r="C6" s="592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3"/>
      <c r="T6" s="713" t="s">
        <v>16</v>
      </c>
      <c r="U6" s="694"/>
      <c r="V6" s="765" t="s">
        <v>17</v>
      </c>
      <c r="W6" s="602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94"/>
      <c r="V7" s="766"/>
      <c r="W7" s="767"/>
      <c r="AB7" s="51"/>
      <c r="AC7" s="51"/>
      <c r="AD7" s="51"/>
      <c r="AE7" s="51"/>
    </row>
    <row r="8" spans="1:32" s="541" customFormat="1" ht="25.5" customHeight="1" x14ac:dyDescent="0.2">
      <c r="A8" s="875" t="s">
        <v>18</v>
      </c>
      <c r="B8" s="568"/>
      <c r="C8" s="569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71">
        <v>0.41666666666666669</v>
      </c>
      <c r="R8" s="611"/>
      <c r="T8" s="559"/>
      <c r="U8" s="694"/>
      <c r="V8" s="766"/>
      <c r="W8" s="767"/>
      <c r="AB8" s="51"/>
      <c r="AC8" s="51"/>
      <c r="AD8" s="51"/>
      <c r="AE8" s="51"/>
    </row>
    <row r="9" spans="1:32" s="541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1"/>
      <c r="E9" s="566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9"/>
      <c r="P9" s="26" t="s">
        <v>20</v>
      </c>
      <c r="Q9" s="660"/>
      <c r="R9" s="661"/>
      <c r="T9" s="559"/>
      <c r="U9" s="694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1"/>
      <c r="E10" s="566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7" t="str">
        <f>IFERROR(VLOOKUP($D$10,Proxy,2,FALSE),"")</f>
        <v/>
      </c>
      <c r="I10" s="559"/>
      <c r="J10" s="559"/>
      <c r="K10" s="559"/>
      <c r="L10" s="559"/>
      <c r="M10" s="559"/>
      <c r="N10" s="540"/>
      <c r="P10" s="26" t="s">
        <v>21</v>
      </c>
      <c r="Q10" s="714"/>
      <c r="R10" s="715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2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0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71"/>
      <c r="R12" s="611"/>
      <c r="S12" s="23"/>
      <c r="U12" s="24"/>
      <c r="V12" s="579"/>
      <c r="W12" s="559"/>
      <c r="AB12" s="51"/>
      <c r="AC12" s="51"/>
      <c r="AD12" s="51"/>
      <c r="AE12" s="51"/>
    </row>
    <row r="13" spans="1:32" s="541" customFormat="1" ht="23.25" customHeight="1" x14ac:dyDescent="0.2">
      <c r="A13" s="700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2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0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1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91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5" t="s">
        <v>35</v>
      </c>
      <c r="B17" s="595" t="s">
        <v>36</v>
      </c>
      <c r="C17" s="677" t="s">
        <v>37</v>
      </c>
      <c r="D17" s="595" t="s">
        <v>38</v>
      </c>
      <c r="E17" s="648"/>
      <c r="F17" s="595" t="s">
        <v>39</v>
      </c>
      <c r="G17" s="595" t="s">
        <v>40</v>
      </c>
      <c r="H17" s="595" t="s">
        <v>41</v>
      </c>
      <c r="I17" s="595" t="s">
        <v>42</v>
      </c>
      <c r="J17" s="595" t="s">
        <v>43</v>
      </c>
      <c r="K17" s="595" t="s">
        <v>44</v>
      </c>
      <c r="L17" s="595" t="s">
        <v>45</v>
      </c>
      <c r="M17" s="595" t="s">
        <v>46</v>
      </c>
      <c r="N17" s="595" t="s">
        <v>47</v>
      </c>
      <c r="O17" s="595" t="s">
        <v>48</v>
      </c>
      <c r="P17" s="595" t="s">
        <v>49</v>
      </c>
      <c r="Q17" s="647"/>
      <c r="R17" s="647"/>
      <c r="S17" s="647"/>
      <c r="T17" s="648"/>
      <c r="U17" s="874" t="s">
        <v>50</v>
      </c>
      <c r="V17" s="592"/>
      <c r="W17" s="595" t="s">
        <v>51</v>
      </c>
      <c r="X17" s="595" t="s">
        <v>52</v>
      </c>
      <c r="Y17" s="872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6"/>
      <c r="B18" s="596"/>
      <c r="C18" s="596"/>
      <c r="D18" s="649"/>
      <c r="E18" s="651"/>
      <c r="F18" s="596"/>
      <c r="G18" s="596"/>
      <c r="H18" s="596"/>
      <c r="I18" s="596"/>
      <c r="J18" s="596"/>
      <c r="K18" s="596"/>
      <c r="L18" s="596"/>
      <c r="M18" s="596"/>
      <c r="N18" s="596"/>
      <c r="O18" s="596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6"/>
      <c r="X18" s="596"/>
      <c r="Y18" s="873"/>
      <c r="Z18" s="776"/>
      <c r="AA18" s="756"/>
      <c r="AB18" s="756"/>
      <c r="AC18" s="756"/>
      <c r="AD18" s="834"/>
      <c r="AE18" s="835"/>
      <c r="AF18" s="836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8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2"/>
      <c r="AB20" s="542"/>
      <c r="AC20" s="542"/>
    </row>
    <row r="21" spans="1:68" ht="14.25" customHeight="1" x14ac:dyDescent="0.25">
      <c r="A21" s="564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3"/>
      <c r="AB21" s="543"/>
      <c r="AC21" s="54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2">
        <v>4680115886643</v>
      </c>
      <c r="E22" s="563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8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60"/>
      <c r="P23" s="567" t="s">
        <v>70</v>
      </c>
      <c r="Q23" s="568"/>
      <c r="R23" s="568"/>
      <c r="S23" s="568"/>
      <c r="T23" s="568"/>
      <c r="U23" s="568"/>
      <c r="V23" s="569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60"/>
      <c r="P24" s="567" t="s">
        <v>70</v>
      </c>
      <c r="Q24" s="568"/>
      <c r="R24" s="568"/>
      <c r="S24" s="568"/>
      <c r="T24" s="568"/>
      <c r="U24" s="568"/>
      <c r="V24" s="569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4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3"/>
      <c r="AB25" s="543"/>
      <c r="AC25" s="54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2">
        <v>4680115885912</v>
      </c>
      <c r="E26" s="563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2">
        <v>4607091388237</v>
      </c>
      <c r="E27" s="563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2">
        <v>4680115886230</v>
      </c>
      <c r="E28" s="563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2">
        <v>4680115886247</v>
      </c>
      <c r="E29" s="563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2">
        <v>4680115885905</v>
      </c>
      <c r="E30" s="563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2">
        <v>4607091388244</v>
      </c>
      <c r="E31" s="563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8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60"/>
      <c r="P32" s="567" t="s">
        <v>70</v>
      </c>
      <c r="Q32" s="568"/>
      <c r="R32" s="568"/>
      <c r="S32" s="568"/>
      <c r="T32" s="568"/>
      <c r="U32" s="568"/>
      <c r="V32" s="569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60"/>
      <c r="P33" s="567" t="s">
        <v>70</v>
      </c>
      <c r="Q33" s="568"/>
      <c r="R33" s="568"/>
      <c r="S33" s="568"/>
      <c r="T33" s="568"/>
      <c r="U33" s="568"/>
      <c r="V33" s="569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customHeight="1" x14ac:dyDescent="0.25">
      <c r="A34" s="564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3"/>
      <c r="AB34" s="543"/>
      <c r="AC34" s="54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2">
        <v>4607091388503</v>
      </c>
      <c r="E35" s="563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8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60"/>
      <c r="P36" s="567" t="s">
        <v>70</v>
      </c>
      <c r="Q36" s="568"/>
      <c r="R36" s="568"/>
      <c r="S36" s="568"/>
      <c r="T36" s="568"/>
      <c r="U36" s="568"/>
      <c r="V36" s="569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60"/>
      <c r="P37" s="567" t="s">
        <v>70</v>
      </c>
      <c r="Q37" s="568"/>
      <c r="R37" s="568"/>
      <c r="S37" s="568"/>
      <c r="T37" s="568"/>
      <c r="U37" s="568"/>
      <c r="V37" s="569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8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2"/>
      <c r="AB39" s="542"/>
      <c r="AC39" s="542"/>
    </row>
    <row r="40" spans="1:68" ht="14.25" customHeight="1" x14ac:dyDescent="0.25">
      <c r="A40" s="564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2">
        <v>4607091385670</v>
      </c>
      <c r="E41" s="563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50</v>
      </c>
      <c r="Y41" s="54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2">
        <v>4607091385687</v>
      </c>
      <c r="E42" s="563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2">
        <v>4680115882539</v>
      </c>
      <c r="E43" s="563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8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60"/>
      <c r="P44" s="567" t="s">
        <v>70</v>
      </c>
      <c r="Q44" s="568"/>
      <c r="R44" s="568"/>
      <c r="S44" s="568"/>
      <c r="T44" s="568"/>
      <c r="U44" s="568"/>
      <c r="V44" s="569"/>
      <c r="W44" s="37" t="s">
        <v>71</v>
      </c>
      <c r="X44" s="549">
        <f>IFERROR(X41/H41,"0")+IFERROR(X42/H42,"0")+IFERROR(X43/H43,"0")</f>
        <v>4.6296296296296298</v>
      </c>
      <c r="Y44" s="549">
        <f>IFERROR(Y41/H41,"0")+IFERROR(Y42/H42,"0")+IFERROR(Y43/H43,"0")</f>
        <v>5</v>
      </c>
      <c r="Z44" s="549">
        <f>IFERROR(IF(Z41="",0,Z41),"0")+IFERROR(IF(Z42="",0,Z42),"0")+IFERROR(IF(Z43="",0,Z43),"0")</f>
        <v>9.4899999999999998E-2</v>
      </c>
      <c r="AA44" s="550"/>
      <c r="AB44" s="550"/>
      <c r="AC44" s="550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60"/>
      <c r="P45" s="567" t="s">
        <v>70</v>
      </c>
      <c r="Q45" s="568"/>
      <c r="R45" s="568"/>
      <c r="S45" s="568"/>
      <c r="T45" s="568"/>
      <c r="U45" s="568"/>
      <c r="V45" s="569"/>
      <c r="W45" s="37" t="s">
        <v>68</v>
      </c>
      <c r="X45" s="549">
        <f>IFERROR(SUM(X41:X43),"0")</f>
        <v>50</v>
      </c>
      <c r="Y45" s="549">
        <f>IFERROR(SUM(Y41:Y43),"0")</f>
        <v>54</v>
      </c>
      <c r="Z45" s="37"/>
      <c r="AA45" s="550"/>
      <c r="AB45" s="550"/>
      <c r="AC45" s="550"/>
    </row>
    <row r="46" spans="1:68" ht="14.25" customHeight="1" x14ac:dyDescent="0.25">
      <c r="A46" s="564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3"/>
      <c r="AB46" s="543"/>
      <c r="AC46" s="54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2">
        <v>4680115884915</v>
      </c>
      <c r="E47" s="563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8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60"/>
      <c r="P48" s="567" t="s">
        <v>70</v>
      </c>
      <c r="Q48" s="568"/>
      <c r="R48" s="568"/>
      <c r="S48" s="568"/>
      <c r="T48" s="568"/>
      <c r="U48" s="568"/>
      <c r="V48" s="569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60"/>
      <c r="P49" s="567" t="s">
        <v>70</v>
      </c>
      <c r="Q49" s="568"/>
      <c r="R49" s="568"/>
      <c r="S49" s="568"/>
      <c r="T49" s="568"/>
      <c r="U49" s="568"/>
      <c r="V49" s="569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customHeight="1" x14ac:dyDescent="0.25">
      <c r="A50" s="58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2"/>
      <c r="AB50" s="542"/>
      <c r="AC50" s="542"/>
    </row>
    <row r="51" spans="1:68" ht="14.25" customHeight="1" x14ac:dyDescent="0.25">
      <c r="A51" s="564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3"/>
      <c r="AB51" s="543"/>
      <c r="AC51" s="54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2">
        <v>4680115885882</v>
      </c>
      <c r="E52" s="563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2">
        <v>4680115881426</v>
      </c>
      <c r="E53" s="563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2">
        <v>4680115880283</v>
      </c>
      <c r="E54" s="563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2">
        <v>4680115881525</v>
      </c>
      <c r="E55" s="563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2">
        <v>4680115885899</v>
      </c>
      <c r="E56" s="563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2">
        <v>4680115881419</v>
      </c>
      <c r="E57" s="563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8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60"/>
      <c r="P58" s="567" t="s">
        <v>70</v>
      </c>
      <c r="Q58" s="568"/>
      <c r="R58" s="568"/>
      <c r="S58" s="568"/>
      <c r="T58" s="568"/>
      <c r="U58" s="568"/>
      <c r="V58" s="569"/>
      <c r="W58" s="37" t="s">
        <v>71</v>
      </c>
      <c r="X58" s="549">
        <f>IFERROR(X52/H52,"0")+IFERROR(X53/H53,"0")+IFERROR(X54/H54,"0")+IFERROR(X55/H55,"0")+IFERROR(X56/H56,"0")+IFERROR(X57/H57,"0")</f>
        <v>0</v>
      </c>
      <c r="Y58" s="549">
        <f>IFERROR(Y52/H52,"0")+IFERROR(Y53/H53,"0")+IFERROR(Y54/H54,"0")+IFERROR(Y55/H55,"0")+IFERROR(Y56/H56,"0")+IFERROR(Y57/H57,"0")</f>
        <v>0</v>
      </c>
      <c r="Z58" s="549">
        <f>IFERROR(IF(Z52="",0,Z52),"0")+IFERROR(IF(Z53="",0,Z53),"0")+IFERROR(IF(Z54="",0,Z54),"0")+IFERROR(IF(Z55="",0,Z55),"0")+IFERROR(IF(Z56="",0,Z56),"0")+IFERROR(IF(Z57="",0,Z57),"0")</f>
        <v>0</v>
      </c>
      <c r="AA58" s="550"/>
      <c r="AB58" s="550"/>
      <c r="AC58" s="550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60"/>
      <c r="P59" s="567" t="s">
        <v>70</v>
      </c>
      <c r="Q59" s="568"/>
      <c r="R59" s="568"/>
      <c r="S59" s="568"/>
      <c r="T59" s="568"/>
      <c r="U59" s="568"/>
      <c r="V59" s="569"/>
      <c r="W59" s="37" t="s">
        <v>68</v>
      </c>
      <c r="X59" s="549">
        <f>IFERROR(SUM(X52:X57),"0")</f>
        <v>0</v>
      </c>
      <c r="Y59" s="549">
        <f>IFERROR(SUM(Y52:Y57),"0")</f>
        <v>0</v>
      </c>
      <c r="Z59" s="37"/>
      <c r="AA59" s="550"/>
      <c r="AB59" s="550"/>
      <c r="AC59" s="550"/>
    </row>
    <row r="60" spans="1:68" ht="14.25" customHeight="1" x14ac:dyDescent="0.25">
      <c r="A60" s="564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2">
        <v>4680115881440</v>
      </c>
      <c r="E61" s="563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30</v>
      </c>
      <c r="Y61" s="548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31.208333333333329</v>
      </c>
      <c r="BN61" s="64">
        <f>IFERROR(Y61*I61/H61,"0")</f>
        <v>33.705000000000005</v>
      </c>
      <c r="BO61" s="64">
        <f>IFERROR(1/J61*(X61/H61),"0")</f>
        <v>4.3402777777777776E-2</v>
      </c>
      <c r="BP61" s="64">
        <f>IFERROR(1/J61*(Y61/H61),"0")</f>
        <v>4.6875000000000007E-2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2">
        <v>4680115885950</v>
      </c>
      <c r="E62" s="563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2">
        <v>4680115881433</v>
      </c>
      <c r="E63" s="563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8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60"/>
      <c r="P64" s="567" t="s">
        <v>70</v>
      </c>
      <c r="Q64" s="568"/>
      <c r="R64" s="568"/>
      <c r="S64" s="568"/>
      <c r="T64" s="568"/>
      <c r="U64" s="568"/>
      <c r="V64" s="569"/>
      <c r="W64" s="37" t="s">
        <v>71</v>
      </c>
      <c r="X64" s="549">
        <f>IFERROR(X61/H61,"0")+IFERROR(X62/H62,"0")+IFERROR(X63/H63,"0")</f>
        <v>2.7777777777777777</v>
      </c>
      <c r="Y64" s="549">
        <f>IFERROR(Y61/H61,"0")+IFERROR(Y62/H62,"0")+IFERROR(Y63/H63,"0")</f>
        <v>3.0000000000000004</v>
      </c>
      <c r="Z64" s="549">
        <f>IFERROR(IF(Z61="",0,Z61),"0")+IFERROR(IF(Z62="",0,Z62),"0")+IFERROR(IF(Z63="",0,Z63),"0")</f>
        <v>5.6940000000000004E-2</v>
      </c>
      <c r="AA64" s="550"/>
      <c r="AB64" s="550"/>
      <c r="AC64" s="550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60"/>
      <c r="P65" s="567" t="s">
        <v>70</v>
      </c>
      <c r="Q65" s="568"/>
      <c r="R65" s="568"/>
      <c r="S65" s="568"/>
      <c r="T65" s="568"/>
      <c r="U65" s="568"/>
      <c r="V65" s="569"/>
      <c r="W65" s="37" t="s">
        <v>68</v>
      </c>
      <c r="X65" s="549">
        <f>IFERROR(SUM(X61:X63),"0")</f>
        <v>30</v>
      </c>
      <c r="Y65" s="549">
        <f>IFERROR(SUM(Y61:Y63),"0")</f>
        <v>32.400000000000006</v>
      </c>
      <c r="Z65" s="37"/>
      <c r="AA65" s="550"/>
      <c r="AB65" s="550"/>
      <c r="AC65" s="550"/>
    </row>
    <row r="66" spans="1:68" ht="14.25" customHeight="1" x14ac:dyDescent="0.25">
      <c r="A66" s="564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3"/>
      <c r="AB66" s="543"/>
      <c r="AC66" s="543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2">
        <v>4680115885073</v>
      </c>
      <c r="E67" s="563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2">
        <v>4680115885059</v>
      </c>
      <c r="E68" s="563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2">
        <v>4680115885097</v>
      </c>
      <c r="E69" s="563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8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0"/>
      <c r="P70" s="567" t="s">
        <v>70</v>
      </c>
      <c r="Q70" s="568"/>
      <c r="R70" s="568"/>
      <c r="S70" s="568"/>
      <c r="T70" s="568"/>
      <c r="U70" s="568"/>
      <c r="V70" s="569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60"/>
      <c r="P71" s="567" t="s">
        <v>70</v>
      </c>
      <c r="Q71" s="568"/>
      <c r="R71" s="568"/>
      <c r="S71" s="568"/>
      <c r="T71" s="568"/>
      <c r="U71" s="568"/>
      <c r="V71" s="569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customHeight="1" x14ac:dyDescent="0.25">
      <c r="A72" s="564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3"/>
      <c r="AB72" s="543"/>
      <c r="AC72" s="543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2">
        <v>4680115881891</v>
      </c>
      <c r="E73" s="563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2">
        <v>4680115885769</v>
      </c>
      <c r="E74" s="563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2">
        <v>4680115884311</v>
      </c>
      <c r="E75" s="563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2">
        <v>4680115885929</v>
      </c>
      <c r="E76" s="563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2">
        <v>4680115884403</v>
      </c>
      <c r="E77" s="563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8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0"/>
      <c r="P78" s="567" t="s">
        <v>70</v>
      </c>
      <c r="Q78" s="568"/>
      <c r="R78" s="568"/>
      <c r="S78" s="568"/>
      <c r="T78" s="568"/>
      <c r="U78" s="568"/>
      <c r="V78" s="569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60"/>
      <c r="P79" s="567" t="s">
        <v>70</v>
      </c>
      <c r="Q79" s="568"/>
      <c r="R79" s="568"/>
      <c r="S79" s="568"/>
      <c r="T79" s="568"/>
      <c r="U79" s="568"/>
      <c r="V79" s="569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customHeight="1" x14ac:dyDescent="0.25">
      <c r="A80" s="564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3"/>
      <c r="AB80" s="543"/>
      <c r="AC80" s="543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2">
        <v>4680115881532</v>
      </c>
      <c r="E81" s="563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2">
        <v>4680115881464</v>
      </c>
      <c r="E82" s="563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8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60"/>
      <c r="P83" s="567" t="s">
        <v>70</v>
      </c>
      <c r="Q83" s="568"/>
      <c r="R83" s="568"/>
      <c r="S83" s="568"/>
      <c r="T83" s="568"/>
      <c r="U83" s="568"/>
      <c r="V83" s="569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60"/>
      <c r="P84" s="567" t="s">
        <v>70</v>
      </c>
      <c r="Q84" s="568"/>
      <c r="R84" s="568"/>
      <c r="S84" s="568"/>
      <c r="T84" s="568"/>
      <c r="U84" s="568"/>
      <c r="V84" s="569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customHeight="1" x14ac:dyDescent="0.25">
      <c r="A85" s="58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2"/>
      <c r="AB85" s="542"/>
      <c r="AC85" s="542"/>
    </row>
    <row r="86" spans="1:68" ht="14.25" customHeight="1" x14ac:dyDescent="0.25">
      <c r="A86" s="564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2">
        <v>4680115881327</v>
      </c>
      <c r="E87" s="563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50</v>
      </c>
      <c r="Y87" s="548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52.013888888888886</v>
      </c>
      <c r="BN87" s="64">
        <f>IFERROR(Y87*I87/H87,"0")</f>
        <v>56.17499999999999</v>
      </c>
      <c r="BO87" s="64">
        <f>IFERROR(1/J87*(X87/H87),"0")</f>
        <v>7.2337962962962965E-2</v>
      </c>
      <c r="BP87" s="64">
        <f>IFERROR(1/J87*(Y87/H87),"0")</f>
        <v>7.8125E-2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2">
        <v>4680115881518</v>
      </c>
      <c r="E88" s="563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2">
        <v>4680115881303</v>
      </c>
      <c r="E89" s="563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0</v>
      </c>
      <c r="Y89" s="54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8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60"/>
      <c r="P90" s="567" t="s">
        <v>70</v>
      </c>
      <c r="Q90" s="568"/>
      <c r="R90" s="568"/>
      <c r="S90" s="568"/>
      <c r="T90" s="568"/>
      <c r="U90" s="568"/>
      <c r="V90" s="569"/>
      <c r="W90" s="37" t="s">
        <v>71</v>
      </c>
      <c r="X90" s="549">
        <f>IFERROR(X87/H87,"0")+IFERROR(X88/H88,"0")+IFERROR(X89/H89,"0")</f>
        <v>4.6296296296296298</v>
      </c>
      <c r="Y90" s="549">
        <f>IFERROR(Y87/H87,"0")+IFERROR(Y88/H88,"0")+IFERROR(Y89/H89,"0")</f>
        <v>5</v>
      </c>
      <c r="Z90" s="549">
        <f>IFERROR(IF(Z87="",0,Z87),"0")+IFERROR(IF(Z88="",0,Z88),"0")+IFERROR(IF(Z89="",0,Z89),"0")</f>
        <v>9.4899999999999998E-2</v>
      </c>
      <c r="AA90" s="550"/>
      <c r="AB90" s="550"/>
      <c r="AC90" s="550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60"/>
      <c r="P91" s="567" t="s">
        <v>70</v>
      </c>
      <c r="Q91" s="568"/>
      <c r="R91" s="568"/>
      <c r="S91" s="568"/>
      <c r="T91" s="568"/>
      <c r="U91" s="568"/>
      <c r="V91" s="569"/>
      <c r="W91" s="37" t="s">
        <v>68</v>
      </c>
      <c r="X91" s="549">
        <f>IFERROR(SUM(X87:X89),"0")</f>
        <v>50</v>
      </c>
      <c r="Y91" s="549">
        <f>IFERROR(SUM(Y87:Y89),"0")</f>
        <v>54</v>
      </c>
      <c r="Z91" s="37"/>
      <c r="AA91" s="550"/>
      <c r="AB91" s="550"/>
      <c r="AC91" s="550"/>
    </row>
    <row r="92" spans="1:68" ht="14.25" customHeight="1" x14ac:dyDescent="0.25">
      <c r="A92" s="564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2">
        <v>4607091386967</v>
      </c>
      <c r="E93" s="563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1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100</v>
      </c>
      <c r="Y93" s="548">
        <f>IFERROR(IF(X93="",0,CEILING((X93/$H93),1)*$H93),"")</f>
        <v>105.3</v>
      </c>
      <c r="Z93" s="36">
        <f>IFERROR(IF(Y93=0,"",ROUNDUP(Y93/H93,0)*0.01898),"")</f>
        <v>0.24674000000000001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106.4074074074074</v>
      </c>
      <c r="BN93" s="64">
        <f>IFERROR(Y93*I93/H93,"0")</f>
        <v>112.047</v>
      </c>
      <c r="BO93" s="64">
        <f>IFERROR(1/J93*(X93/H93),"0")</f>
        <v>0.19290123456790123</v>
      </c>
      <c r="BP93" s="64">
        <f>IFERROR(1/J93*(Y93/H93),"0")</f>
        <v>0.203125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2">
        <v>4680115884953</v>
      </c>
      <c r="E94" s="563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2">
        <v>4607091385731</v>
      </c>
      <c r="E95" s="563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27</v>
      </c>
      <c r="Y95" s="548">
        <f>IFERROR(IF(X95="",0,CEILING((X95/$H95),1)*$H95),"")</f>
        <v>27</v>
      </c>
      <c r="Z95" s="36">
        <f>IFERROR(IF(Y95=0,"",ROUNDUP(Y95/H95,0)*0.00651),"")</f>
        <v>6.5100000000000005E-2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29.519999999999996</v>
      </c>
      <c r="BN95" s="64">
        <f>IFERROR(Y95*I95/H95,"0")</f>
        <v>29.519999999999996</v>
      </c>
      <c r="BO95" s="64">
        <f>IFERROR(1/J95*(X95/H95),"0")</f>
        <v>5.4945054945054951E-2</v>
      </c>
      <c r="BP95" s="64">
        <f>IFERROR(1/J95*(Y95/H95),"0")</f>
        <v>5.4945054945054951E-2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2">
        <v>4680115880894</v>
      </c>
      <c r="E96" s="563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8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60"/>
      <c r="P97" s="567" t="s">
        <v>70</v>
      </c>
      <c r="Q97" s="568"/>
      <c r="R97" s="568"/>
      <c r="S97" s="568"/>
      <c r="T97" s="568"/>
      <c r="U97" s="568"/>
      <c r="V97" s="569"/>
      <c r="W97" s="37" t="s">
        <v>71</v>
      </c>
      <c r="X97" s="549">
        <f>IFERROR(X93/H93,"0")+IFERROR(X94/H94,"0")+IFERROR(X95/H95,"0")+IFERROR(X96/H96,"0")</f>
        <v>22.345679012345677</v>
      </c>
      <c r="Y97" s="549">
        <f>IFERROR(Y93/H93,"0")+IFERROR(Y94/H94,"0")+IFERROR(Y95/H95,"0")+IFERROR(Y96/H96,"0")</f>
        <v>23</v>
      </c>
      <c r="Z97" s="549">
        <f>IFERROR(IF(Z93="",0,Z93),"0")+IFERROR(IF(Z94="",0,Z94),"0")+IFERROR(IF(Z95="",0,Z95),"0")+IFERROR(IF(Z96="",0,Z96),"0")</f>
        <v>0.31184000000000001</v>
      </c>
      <c r="AA97" s="550"/>
      <c r="AB97" s="550"/>
      <c r="AC97" s="550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60"/>
      <c r="P98" s="567" t="s">
        <v>70</v>
      </c>
      <c r="Q98" s="568"/>
      <c r="R98" s="568"/>
      <c r="S98" s="568"/>
      <c r="T98" s="568"/>
      <c r="U98" s="568"/>
      <c r="V98" s="569"/>
      <c r="W98" s="37" t="s">
        <v>68</v>
      </c>
      <c r="X98" s="549">
        <f>IFERROR(SUM(X93:X96),"0")</f>
        <v>127</v>
      </c>
      <c r="Y98" s="549">
        <f>IFERROR(SUM(Y93:Y96),"0")</f>
        <v>132.30000000000001</v>
      </c>
      <c r="Z98" s="37"/>
      <c r="AA98" s="550"/>
      <c r="AB98" s="550"/>
      <c r="AC98" s="550"/>
    </row>
    <row r="99" spans="1:68" ht="16.5" customHeight="1" x14ac:dyDescent="0.25">
      <c r="A99" s="58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2"/>
      <c r="AB99" s="542"/>
      <c r="AC99" s="542"/>
    </row>
    <row r="100" spans="1:68" ht="14.25" customHeight="1" x14ac:dyDescent="0.25">
      <c r="A100" s="564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2">
        <v>4680115882133</v>
      </c>
      <c r="E101" s="563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30</v>
      </c>
      <c r="Y101" s="548">
        <f>IFERROR(IF(X101="",0,CEILING((X101/$H101),1)*$H101),"")</f>
        <v>32.400000000000006</v>
      </c>
      <c r="Z101" s="36">
        <f>IFERROR(IF(Y101=0,"",ROUNDUP(Y101/H101,0)*0.01898),"")</f>
        <v>5.6940000000000004E-2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31.208333333333329</v>
      </c>
      <c r="BN101" s="64">
        <f>IFERROR(Y101*I101/H101,"0")</f>
        <v>33.705000000000005</v>
      </c>
      <c r="BO101" s="64">
        <f>IFERROR(1/J101*(X101/H101),"0")</f>
        <v>4.3402777777777776E-2</v>
      </c>
      <c r="BP101" s="64">
        <f>IFERROR(1/J101*(Y101/H101),"0")</f>
        <v>4.6875000000000007E-2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2">
        <v>4680115880269</v>
      </c>
      <c r="E102" s="563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2">
        <v>4680115880429</v>
      </c>
      <c r="E103" s="563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62">
        <v>4680115881457</v>
      </c>
      <c r="E104" s="563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8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60"/>
      <c r="P105" s="567" t="s">
        <v>70</v>
      </c>
      <c r="Q105" s="568"/>
      <c r="R105" s="568"/>
      <c r="S105" s="568"/>
      <c r="T105" s="568"/>
      <c r="U105" s="568"/>
      <c r="V105" s="569"/>
      <c r="W105" s="37" t="s">
        <v>71</v>
      </c>
      <c r="X105" s="549">
        <f>IFERROR(X101/H101,"0")+IFERROR(X102/H102,"0")+IFERROR(X103/H103,"0")+IFERROR(X104/H104,"0")</f>
        <v>2.7777777777777777</v>
      </c>
      <c r="Y105" s="549">
        <f>IFERROR(Y101/H101,"0")+IFERROR(Y102/H102,"0")+IFERROR(Y103/H103,"0")+IFERROR(Y104/H104,"0")</f>
        <v>3.0000000000000004</v>
      </c>
      <c r="Z105" s="549">
        <f>IFERROR(IF(Z101="",0,Z101),"0")+IFERROR(IF(Z102="",0,Z102),"0")+IFERROR(IF(Z103="",0,Z103),"0")+IFERROR(IF(Z104="",0,Z104),"0")</f>
        <v>5.6940000000000004E-2</v>
      </c>
      <c r="AA105" s="550"/>
      <c r="AB105" s="550"/>
      <c r="AC105" s="550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60"/>
      <c r="P106" s="567" t="s">
        <v>70</v>
      </c>
      <c r="Q106" s="568"/>
      <c r="R106" s="568"/>
      <c r="S106" s="568"/>
      <c r="T106" s="568"/>
      <c r="U106" s="568"/>
      <c r="V106" s="569"/>
      <c r="W106" s="37" t="s">
        <v>68</v>
      </c>
      <c r="X106" s="549">
        <f>IFERROR(SUM(X101:X104),"0")</f>
        <v>30</v>
      </c>
      <c r="Y106" s="549">
        <f>IFERROR(SUM(Y101:Y104),"0")</f>
        <v>32.400000000000006</v>
      </c>
      <c r="Z106" s="37"/>
      <c r="AA106" s="550"/>
      <c r="AB106" s="550"/>
      <c r="AC106" s="550"/>
    </row>
    <row r="107" spans="1:68" ht="14.25" customHeight="1" x14ac:dyDescent="0.25">
      <c r="A107" s="564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3"/>
      <c r="AB107" s="543"/>
      <c r="AC107" s="543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2">
        <v>4680115881488</v>
      </c>
      <c r="E108" s="563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2">
        <v>4680115882775</v>
      </c>
      <c r="E109" s="563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2">
        <v>4680115880658</v>
      </c>
      <c r="E110" s="563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8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60"/>
      <c r="P111" s="567" t="s">
        <v>70</v>
      </c>
      <c r="Q111" s="568"/>
      <c r="R111" s="568"/>
      <c r="S111" s="568"/>
      <c r="T111" s="568"/>
      <c r="U111" s="568"/>
      <c r="V111" s="569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60"/>
      <c r="P112" s="567" t="s">
        <v>70</v>
      </c>
      <c r="Q112" s="568"/>
      <c r="R112" s="568"/>
      <c r="S112" s="568"/>
      <c r="T112" s="568"/>
      <c r="U112" s="568"/>
      <c r="V112" s="569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customHeight="1" x14ac:dyDescent="0.25">
      <c r="A113" s="564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2">
        <v>4607091385168</v>
      </c>
      <c r="E114" s="563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100</v>
      </c>
      <c r="Y114" s="548">
        <f>IFERROR(IF(X114="",0,CEILING((X114/$H114),1)*$H114),"")</f>
        <v>105.3</v>
      </c>
      <c r="Z114" s="36">
        <f>IFERROR(IF(Y114=0,"",ROUNDUP(Y114/H114,0)*0.01898),"")</f>
        <v>0.24674000000000001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106.33333333333333</v>
      </c>
      <c r="BN114" s="64">
        <f>IFERROR(Y114*I114/H114,"0")</f>
        <v>111.96900000000001</v>
      </c>
      <c r="BO114" s="64">
        <f>IFERROR(1/J114*(X114/H114),"0")</f>
        <v>0.19290123456790123</v>
      </c>
      <c r="BP114" s="64">
        <f>IFERROR(1/J114*(Y114/H114),"0")</f>
        <v>0.203125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2">
        <v>4607091383256</v>
      </c>
      <c r="E115" s="563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2">
        <v>4607091385748</v>
      </c>
      <c r="E116" s="563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27</v>
      </c>
      <c r="Y116" s="548">
        <f>IFERROR(IF(X116="",0,CEILING((X116/$H116),1)*$H116),"")</f>
        <v>27</v>
      </c>
      <c r="Z116" s="36">
        <f>IFERROR(IF(Y116=0,"",ROUNDUP(Y116/H116,0)*0.00651),"")</f>
        <v>6.5100000000000005E-2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29.519999999999996</v>
      </c>
      <c r="BN116" s="64">
        <f>IFERROR(Y116*I116/H116,"0")</f>
        <v>29.519999999999996</v>
      </c>
      <c r="BO116" s="64">
        <f>IFERROR(1/J116*(X116/H116),"0")</f>
        <v>5.4945054945054951E-2</v>
      </c>
      <c r="BP116" s="64">
        <f>IFERROR(1/J116*(Y116/H116),"0")</f>
        <v>5.4945054945054951E-2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2">
        <v>4680115884533</v>
      </c>
      <c r="E117" s="563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8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60"/>
      <c r="P118" s="567" t="s">
        <v>70</v>
      </c>
      <c r="Q118" s="568"/>
      <c r="R118" s="568"/>
      <c r="S118" s="568"/>
      <c r="T118" s="568"/>
      <c r="U118" s="568"/>
      <c r="V118" s="569"/>
      <c r="W118" s="37" t="s">
        <v>71</v>
      </c>
      <c r="X118" s="549">
        <f>IFERROR(X114/H114,"0")+IFERROR(X115/H115,"0")+IFERROR(X116/H116,"0")+IFERROR(X117/H117,"0")</f>
        <v>22.345679012345677</v>
      </c>
      <c r="Y118" s="549">
        <f>IFERROR(Y114/H114,"0")+IFERROR(Y115/H115,"0")+IFERROR(Y116/H116,"0")+IFERROR(Y117/H117,"0")</f>
        <v>23</v>
      </c>
      <c r="Z118" s="549">
        <f>IFERROR(IF(Z114="",0,Z114),"0")+IFERROR(IF(Z115="",0,Z115),"0")+IFERROR(IF(Z116="",0,Z116),"0")+IFERROR(IF(Z117="",0,Z117),"0")</f>
        <v>0.31184000000000001</v>
      </c>
      <c r="AA118" s="550"/>
      <c r="AB118" s="550"/>
      <c r="AC118" s="550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60"/>
      <c r="P119" s="567" t="s">
        <v>70</v>
      </c>
      <c r="Q119" s="568"/>
      <c r="R119" s="568"/>
      <c r="S119" s="568"/>
      <c r="T119" s="568"/>
      <c r="U119" s="568"/>
      <c r="V119" s="569"/>
      <c r="W119" s="37" t="s">
        <v>68</v>
      </c>
      <c r="X119" s="549">
        <f>IFERROR(SUM(X114:X117),"0")</f>
        <v>127</v>
      </c>
      <c r="Y119" s="549">
        <f>IFERROR(SUM(Y114:Y117),"0")</f>
        <v>132.30000000000001</v>
      </c>
      <c r="Z119" s="37"/>
      <c r="AA119" s="550"/>
      <c r="AB119" s="550"/>
      <c r="AC119" s="550"/>
    </row>
    <row r="120" spans="1:68" ht="14.25" customHeight="1" x14ac:dyDescent="0.25">
      <c r="A120" s="564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3"/>
      <c r="AB120" s="543"/>
      <c r="AC120" s="543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62">
        <v>4680115882652</v>
      </c>
      <c r="E121" s="563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62">
        <v>4680115880238</v>
      </c>
      <c r="E122" s="563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8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60"/>
      <c r="P123" s="567" t="s">
        <v>70</v>
      </c>
      <c r="Q123" s="568"/>
      <c r="R123" s="568"/>
      <c r="S123" s="568"/>
      <c r="T123" s="568"/>
      <c r="U123" s="568"/>
      <c r="V123" s="569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x14ac:dyDescent="0.2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60"/>
      <c r="P124" s="567" t="s">
        <v>70</v>
      </c>
      <c r="Q124" s="568"/>
      <c r="R124" s="568"/>
      <c r="S124" s="568"/>
      <c r="T124" s="568"/>
      <c r="U124" s="568"/>
      <c r="V124" s="569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customHeight="1" x14ac:dyDescent="0.25">
      <c r="A125" s="589" t="s">
        <v>224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2"/>
      <c r="AB125" s="542"/>
      <c r="AC125" s="542"/>
    </row>
    <row r="126" spans="1:68" ht="14.25" customHeight="1" x14ac:dyDescent="0.25">
      <c r="A126" s="564" t="s">
        <v>102</v>
      </c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  <c r="T126" s="559"/>
      <c r="U126" s="559"/>
      <c r="V126" s="559"/>
      <c r="W126" s="559"/>
      <c r="X126" s="559"/>
      <c r="Y126" s="559"/>
      <c r="Z126" s="559"/>
      <c r="AA126" s="543"/>
      <c r="AB126" s="543"/>
      <c r="AC126" s="543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62">
        <v>4680115882577</v>
      </c>
      <c r="E127" s="563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62">
        <v>4680115882577</v>
      </c>
      <c r="E128" s="563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8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60"/>
      <c r="P129" s="567" t="s">
        <v>70</v>
      </c>
      <c r="Q129" s="568"/>
      <c r="R129" s="568"/>
      <c r="S129" s="568"/>
      <c r="T129" s="568"/>
      <c r="U129" s="568"/>
      <c r="V129" s="569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x14ac:dyDescent="0.2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60"/>
      <c r="P130" s="567" t="s">
        <v>70</v>
      </c>
      <c r="Q130" s="568"/>
      <c r="R130" s="568"/>
      <c r="S130" s="568"/>
      <c r="T130" s="568"/>
      <c r="U130" s="568"/>
      <c r="V130" s="569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customHeight="1" x14ac:dyDescent="0.25">
      <c r="A131" s="564" t="s">
        <v>63</v>
      </c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  <c r="T131" s="559"/>
      <c r="U131" s="559"/>
      <c r="V131" s="559"/>
      <c r="W131" s="559"/>
      <c r="X131" s="559"/>
      <c r="Y131" s="559"/>
      <c r="Z131" s="559"/>
      <c r="AA131" s="543"/>
      <c r="AB131" s="543"/>
      <c r="AC131" s="543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62">
        <v>4680115883444</v>
      </c>
      <c r="E132" s="563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62">
        <v>4680115883444</v>
      </c>
      <c r="E133" s="563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8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60"/>
      <c r="P134" s="567" t="s">
        <v>70</v>
      </c>
      <c r="Q134" s="568"/>
      <c r="R134" s="568"/>
      <c r="S134" s="568"/>
      <c r="T134" s="568"/>
      <c r="U134" s="568"/>
      <c r="V134" s="569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x14ac:dyDescent="0.2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60"/>
      <c r="P135" s="567" t="s">
        <v>70</v>
      </c>
      <c r="Q135" s="568"/>
      <c r="R135" s="568"/>
      <c r="S135" s="568"/>
      <c r="T135" s="568"/>
      <c r="U135" s="568"/>
      <c r="V135" s="569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customHeight="1" x14ac:dyDescent="0.25">
      <c r="A136" s="564" t="s">
        <v>72</v>
      </c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43"/>
      <c r="AB136" s="543"/>
      <c r="AC136" s="543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62">
        <v>4680115882584</v>
      </c>
      <c r="E137" s="563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62">
        <v>4680115882584</v>
      </c>
      <c r="E138" s="563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8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60"/>
      <c r="P139" s="567" t="s">
        <v>70</v>
      </c>
      <c r="Q139" s="568"/>
      <c r="R139" s="568"/>
      <c r="S139" s="568"/>
      <c r="T139" s="568"/>
      <c r="U139" s="568"/>
      <c r="V139" s="569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x14ac:dyDescent="0.2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60"/>
      <c r="P140" s="567" t="s">
        <v>70</v>
      </c>
      <c r="Q140" s="568"/>
      <c r="R140" s="568"/>
      <c r="S140" s="568"/>
      <c r="T140" s="568"/>
      <c r="U140" s="568"/>
      <c r="V140" s="569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customHeight="1" x14ac:dyDescent="0.25">
      <c r="A141" s="589" t="s">
        <v>100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2"/>
      <c r="AB141" s="542"/>
      <c r="AC141" s="542"/>
    </row>
    <row r="142" spans="1:68" ht="14.25" customHeight="1" x14ac:dyDescent="0.25">
      <c r="A142" s="564" t="s">
        <v>102</v>
      </c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  <c r="T142" s="559"/>
      <c r="U142" s="559"/>
      <c r="V142" s="559"/>
      <c r="W142" s="559"/>
      <c r="X142" s="559"/>
      <c r="Y142" s="559"/>
      <c r="Z142" s="559"/>
      <c r="AA142" s="543"/>
      <c r="AB142" s="543"/>
      <c r="AC142" s="543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62">
        <v>4607091384604</v>
      </c>
      <c r="E143" s="563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62">
        <v>4680115886810</v>
      </c>
      <c r="E144" s="563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5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8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60"/>
      <c r="P145" s="567" t="s">
        <v>70</v>
      </c>
      <c r="Q145" s="568"/>
      <c r="R145" s="568"/>
      <c r="S145" s="568"/>
      <c r="T145" s="568"/>
      <c r="U145" s="568"/>
      <c r="V145" s="569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x14ac:dyDescent="0.2">
      <c r="A146" s="559"/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60"/>
      <c r="P146" s="567" t="s">
        <v>70</v>
      </c>
      <c r="Q146" s="568"/>
      <c r="R146" s="568"/>
      <c r="S146" s="568"/>
      <c r="T146" s="568"/>
      <c r="U146" s="568"/>
      <c r="V146" s="569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customHeight="1" x14ac:dyDescent="0.25">
      <c r="A147" s="564" t="s">
        <v>63</v>
      </c>
      <c r="B147" s="559"/>
      <c r="C147" s="559"/>
      <c r="D147" s="559"/>
      <c r="E147" s="559"/>
      <c r="F147" s="559"/>
      <c r="G147" s="559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  <c r="T147" s="559"/>
      <c r="U147" s="559"/>
      <c r="V147" s="559"/>
      <c r="W147" s="559"/>
      <c r="X147" s="559"/>
      <c r="Y147" s="559"/>
      <c r="Z147" s="559"/>
      <c r="AA147" s="543"/>
      <c r="AB147" s="543"/>
      <c r="AC147" s="543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62">
        <v>4607091387667</v>
      </c>
      <c r="E148" s="563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62">
        <v>4607091387636</v>
      </c>
      <c r="E149" s="563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62">
        <v>4607091382426</v>
      </c>
      <c r="E150" s="563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8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60"/>
      <c r="P151" s="567" t="s">
        <v>70</v>
      </c>
      <c r="Q151" s="568"/>
      <c r="R151" s="568"/>
      <c r="S151" s="568"/>
      <c r="T151" s="568"/>
      <c r="U151" s="568"/>
      <c r="V151" s="569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x14ac:dyDescent="0.2">
      <c r="A152" s="559"/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60"/>
      <c r="P152" s="567" t="s">
        <v>70</v>
      </c>
      <c r="Q152" s="568"/>
      <c r="R152" s="568"/>
      <c r="S152" s="568"/>
      <c r="T152" s="568"/>
      <c r="U152" s="568"/>
      <c r="V152" s="569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customHeight="1" x14ac:dyDescent="0.2">
      <c r="A153" s="607" t="s">
        <v>252</v>
      </c>
      <c r="B153" s="608"/>
      <c r="C153" s="608"/>
      <c r="D153" s="608"/>
      <c r="E153" s="608"/>
      <c r="F153" s="608"/>
      <c r="G153" s="608"/>
      <c r="H153" s="608"/>
      <c r="I153" s="608"/>
      <c r="J153" s="608"/>
      <c r="K153" s="608"/>
      <c r="L153" s="608"/>
      <c r="M153" s="608"/>
      <c r="N153" s="608"/>
      <c r="O153" s="608"/>
      <c r="P153" s="608"/>
      <c r="Q153" s="608"/>
      <c r="R153" s="608"/>
      <c r="S153" s="608"/>
      <c r="T153" s="608"/>
      <c r="U153" s="608"/>
      <c r="V153" s="608"/>
      <c r="W153" s="608"/>
      <c r="X153" s="608"/>
      <c r="Y153" s="608"/>
      <c r="Z153" s="608"/>
      <c r="AA153" s="48"/>
      <c r="AB153" s="48"/>
      <c r="AC153" s="48"/>
    </row>
    <row r="154" spans="1:68" ht="16.5" customHeight="1" x14ac:dyDescent="0.25">
      <c r="A154" s="589" t="s">
        <v>253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2"/>
      <c r="AB154" s="542"/>
      <c r="AC154" s="542"/>
    </row>
    <row r="155" spans="1:68" ht="14.25" customHeight="1" x14ac:dyDescent="0.25">
      <c r="A155" s="564" t="s">
        <v>134</v>
      </c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  <c r="T155" s="559"/>
      <c r="U155" s="559"/>
      <c r="V155" s="559"/>
      <c r="W155" s="559"/>
      <c r="X155" s="559"/>
      <c r="Y155" s="559"/>
      <c r="Z155" s="559"/>
      <c r="AA155" s="543"/>
      <c r="AB155" s="543"/>
      <c r="AC155" s="543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62">
        <v>4680115886223</v>
      </c>
      <c r="E156" s="563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8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60"/>
      <c r="P157" s="567" t="s">
        <v>70</v>
      </c>
      <c r="Q157" s="568"/>
      <c r="R157" s="568"/>
      <c r="S157" s="568"/>
      <c r="T157" s="568"/>
      <c r="U157" s="568"/>
      <c r="V157" s="569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x14ac:dyDescent="0.2">
      <c r="A158" s="559"/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60"/>
      <c r="P158" s="567" t="s">
        <v>70</v>
      </c>
      <c r="Q158" s="568"/>
      <c r="R158" s="568"/>
      <c r="S158" s="568"/>
      <c r="T158" s="568"/>
      <c r="U158" s="568"/>
      <c r="V158" s="569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customHeight="1" x14ac:dyDescent="0.25">
      <c r="A159" s="564" t="s">
        <v>63</v>
      </c>
      <c r="B159" s="559"/>
      <c r="C159" s="559"/>
      <c r="D159" s="559"/>
      <c r="E159" s="559"/>
      <c r="F159" s="559"/>
      <c r="G159" s="559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  <c r="T159" s="559"/>
      <c r="U159" s="559"/>
      <c r="V159" s="559"/>
      <c r="W159" s="559"/>
      <c r="X159" s="559"/>
      <c r="Y159" s="559"/>
      <c r="Z159" s="559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2">
        <v>4680115880993</v>
      </c>
      <c r="E160" s="563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30</v>
      </c>
      <c r="Y160" s="548">
        <f t="shared" ref="Y160:Y168" si="11">IFERROR(IF(X160="",0,CEILING((X160/$H160),1)*$H160),"")</f>
        <v>33.6</v>
      </c>
      <c r="Z160" s="36">
        <f>IFERROR(IF(Y160=0,"",ROUNDUP(Y160/H160,0)*0.00902),"")</f>
        <v>7.2160000000000002E-2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31.928571428571427</v>
      </c>
      <c r="BN160" s="64">
        <f t="shared" ref="BN160:BN168" si="13">IFERROR(Y160*I160/H160,"0")</f>
        <v>35.76</v>
      </c>
      <c r="BO160" s="64">
        <f t="shared" ref="BO160:BO168" si="14">IFERROR(1/J160*(X160/H160),"0")</f>
        <v>5.4112554112554112E-2</v>
      </c>
      <c r="BP160" s="64">
        <f t="shared" ref="BP160:BP168" si="15">IFERROR(1/J160*(Y160/H160),"0")</f>
        <v>6.0606060606060608E-2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62">
        <v>4680115881761</v>
      </c>
      <c r="E161" s="563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80</v>
      </c>
      <c r="Y161" s="548">
        <f t="shared" si="11"/>
        <v>84</v>
      </c>
      <c r="Z161" s="36">
        <f>IFERROR(IF(Y161=0,"",ROUNDUP(Y161/H161,0)*0.00902),"")</f>
        <v>0.1804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85.142857142857125</v>
      </c>
      <c r="BN161" s="64">
        <f t="shared" si="13"/>
        <v>89.399999999999991</v>
      </c>
      <c r="BO161" s="64">
        <f t="shared" si="14"/>
        <v>0.14430014430014429</v>
      </c>
      <c r="BP161" s="64">
        <f t="shared" si="15"/>
        <v>0.15151515151515152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62">
        <v>4680115881563</v>
      </c>
      <c r="E162" s="563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30</v>
      </c>
      <c r="Y162" s="548">
        <f t="shared" si="11"/>
        <v>33.6</v>
      </c>
      <c r="Z162" s="36">
        <f>IFERROR(IF(Y162=0,"",ROUNDUP(Y162/H162,0)*0.00902),"")</f>
        <v>7.2160000000000002E-2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31.5</v>
      </c>
      <c r="BN162" s="64">
        <f t="shared" si="13"/>
        <v>35.28</v>
      </c>
      <c r="BO162" s="64">
        <f t="shared" si="14"/>
        <v>5.4112554112554112E-2</v>
      </c>
      <c r="BP162" s="64">
        <f t="shared" si="15"/>
        <v>6.0606060606060608E-2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62">
        <v>4680115880986</v>
      </c>
      <c r="E163" s="563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62">
        <v>4680115881785</v>
      </c>
      <c r="E164" s="563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62">
        <v>4680115886537</v>
      </c>
      <c r="E165" s="563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2">
        <v>4680115881679</v>
      </c>
      <c r="E166" s="563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8.3999999999999986</v>
      </c>
      <c r="Y166" s="548">
        <f t="shared" si="11"/>
        <v>8.4</v>
      </c>
      <c r="Z166" s="36">
        <f>IFERROR(IF(Y166=0,"",ROUNDUP(Y166/H166,0)*0.00502),"")</f>
        <v>2.0080000000000001E-2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8.7999999999999989</v>
      </c>
      <c r="BN166" s="64">
        <f t="shared" si="13"/>
        <v>8.8000000000000007</v>
      </c>
      <c r="BO166" s="64">
        <f t="shared" si="14"/>
        <v>1.7094017094017092E-2</v>
      </c>
      <c r="BP166" s="64">
        <f t="shared" si="15"/>
        <v>1.7094017094017096E-2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62">
        <v>4680115880191</v>
      </c>
      <c r="E167" s="563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62">
        <v>4680115883963</v>
      </c>
      <c r="E168" s="563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8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60"/>
      <c r="P169" s="567" t="s">
        <v>70</v>
      </c>
      <c r="Q169" s="568"/>
      <c r="R169" s="568"/>
      <c r="S169" s="568"/>
      <c r="T169" s="568"/>
      <c r="U169" s="568"/>
      <c r="V169" s="569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37.333333333333329</v>
      </c>
      <c r="Y169" s="549">
        <f>IFERROR(Y160/H160,"0")+IFERROR(Y161/H161,"0")+IFERROR(Y162/H162,"0")+IFERROR(Y163/H163,"0")+IFERROR(Y164/H164,"0")+IFERROR(Y165/H165,"0")+IFERROR(Y166/H166,"0")+IFERROR(Y167/H167,"0")+IFERROR(Y168/H168,"0")</f>
        <v>40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0.3448</v>
      </c>
      <c r="AA169" s="550"/>
      <c r="AB169" s="550"/>
      <c r="AC169" s="550"/>
    </row>
    <row r="170" spans="1:68" x14ac:dyDescent="0.2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60"/>
      <c r="P170" s="567" t="s">
        <v>70</v>
      </c>
      <c r="Q170" s="568"/>
      <c r="R170" s="568"/>
      <c r="S170" s="568"/>
      <c r="T170" s="568"/>
      <c r="U170" s="568"/>
      <c r="V170" s="569"/>
      <c r="W170" s="37" t="s">
        <v>68</v>
      </c>
      <c r="X170" s="549">
        <f>IFERROR(SUM(X160:X168),"0")</f>
        <v>148.4</v>
      </c>
      <c r="Y170" s="549">
        <f>IFERROR(SUM(Y160:Y168),"0")</f>
        <v>159.6</v>
      </c>
      <c r="Z170" s="37"/>
      <c r="AA170" s="550"/>
      <c r="AB170" s="550"/>
      <c r="AC170" s="550"/>
    </row>
    <row r="171" spans="1:68" ht="14.25" customHeight="1" x14ac:dyDescent="0.25">
      <c r="A171" s="564" t="s">
        <v>94</v>
      </c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  <c r="U171" s="559"/>
      <c r="V171" s="559"/>
      <c r="W171" s="559"/>
      <c r="X171" s="559"/>
      <c r="Y171" s="559"/>
      <c r="Z171" s="559"/>
      <c r="AA171" s="543"/>
      <c r="AB171" s="543"/>
      <c r="AC171" s="543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62">
        <v>4680115886780</v>
      </c>
      <c r="E172" s="563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62">
        <v>4680115886742</v>
      </c>
      <c r="E173" s="563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62">
        <v>4680115886766</v>
      </c>
      <c r="E174" s="563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8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60"/>
      <c r="P175" s="567" t="s">
        <v>70</v>
      </c>
      <c r="Q175" s="568"/>
      <c r="R175" s="568"/>
      <c r="S175" s="568"/>
      <c r="T175" s="568"/>
      <c r="U175" s="568"/>
      <c r="V175" s="569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x14ac:dyDescent="0.2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60"/>
      <c r="P176" s="567" t="s">
        <v>70</v>
      </c>
      <c r="Q176" s="568"/>
      <c r="R176" s="568"/>
      <c r="S176" s="568"/>
      <c r="T176" s="568"/>
      <c r="U176" s="568"/>
      <c r="V176" s="569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customHeight="1" x14ac:dyDescent="0.25">
      <c r="A177" s="564" t="s">
        <v>290</v>
      </c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  <c r="T177" s="559"/>
      <c r="U177" s="559"/>
      <c r="V177" s="559"/>
      <c r="W177" s="559"/>
      <c r="X177" s="559"/>
      <c r="Y177" s="559"/>
      <c r="Z177" s="559"/>
      <c r="AA177" s="543"/>
      <c r="AB177" s="543"/>
      <c r="AC177" s="543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62">
        <v>4680115886797</v>
      </c>
      <c r="E178" s="563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8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60"/>
      <c r="P179" s="567" t="s">
        <v>70</v>
      </c>
      <c r="Q179" s="568"/>
      <c r="R179" s="568"/>
      <c r="S179" s="568"/>
      <c r="T179" s="568"/>
      <c r="U179" s="568"/>
      <c r="V179" s="569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x14ac:dyDescent="0.2">
      <c r="A180" s="559"/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60"/>
      <c r="P180" s="567" t="s">
        <v>70</v>
      </c>
      <c r="Q180" s="568"/>
      <c r="R180" s="568"/>
      <c r="S180" s="568"/>
      <c r="T180" s="568"/>
      <c r="U180" s="568"/>
      <c r="V180" s="569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customHeight="1" x14ac:dyDescent="0.25">
      <c r="A181" s="589" t="s">
        <v>293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2"/>
      <c r="AB181" s="542"/>
      <c r="AC181" s="542"/>
    </row>
    <row r="182" spans="1:68" ht="14.25" customHeight="1" x14ac:dyDescent="0.25">
      <c r="A182" s="564" t="s">
        <v>102</v>
      </c>
      <c r="B182" s="559"/>
      <c r="C182" s="559"/>
      <c r="D182" s="559"/>
      <c r="E182" s="559"/>
      <c r="F182" s="559"/>
      <c r="G182" s="559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  <c r="T182" s="559"/>
      <c r="U182" s="559"/>
      <c r="V182" s="559"/>
      <c r="W182" s="559"/>
      <c r="X182" s="559"/>
      <c r="Y182" s="559"/>
      <c r="Z182" s="559"/>
      <c r="AA182" s="543"/>
      <c r="AB182" s="543"/>
      <c r="AC182" s="543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62">
        <v>4680115881402</v>
      </c>
      <c r="E183" s="563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62">
        <v>4680115881396</v>
      </c>
      <c r="E184" s="563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8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60"/>
      <c r="P185" s="567" t="s">
        <v>70</v>
      </c>
      <c r="Q185" s="568"/>
      <c r="R185" s="568"/>
      <c r="S185" s="568"/>
      <c r="T185" s="568"/>
      <c r="U185" s="568"/>
      <c r="V185" s="569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x14ac:dyDescent="0.2">
      <c r="A186" s="559"/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60"/>
      <c r="P186" s="567" t="s">
        <v>70</v>
      </c>
      <c r="Q186" s="568"/>
      <c r="R186" s="568"/>
      <c r="S186" s="568"/>
      <c r="T186" s="568"/>
      <c r="U186" s="568"/>
      <c r="V186" s="569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customHeight="1" x14ac:dyDescent="0.25">
      <c r="A187" s="564" t="s">
        <v>134</v>
      </c>
      <c r="B187" s="559"/>
      <c r="C187" s="559"/>
      <c r="D187" s="559"/>
      <c r="E187" s="559"/>
      <c r="F187" s="559"/>
      <c r="G187" s="559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  <c r="T187" s="559"/>
      <c r="U187" s="559"/>
      <c r="V187" s="559"/>
      <c r="W187" s="559"/>
      <c r="X187" s="559"/>
      <c r="Y187" s="559"/>
      <c r="Z187" s="559"/>
      <c r="AA187" s="543"/>
      <c r="AB187" s="543"/>
      <c r="AC187" s="543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62">
        <v>4680115882935</v>
      </c>
      <c r="E188" s="563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62">
        <v>4680115880764</v>
      </c>
      <c r="E189" s="563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8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60"/>
      <c r="P190" s="567" t="s">
        <v>70</v>
      </c>
      <c r="Q190" s="568"/>
      <c r="R190" s="568"/>
      <c r="S190" s="568"/>
      <c r="T190" s="568"/>
      <c r="U190" s="568"/>
      <c r="V190" s="569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x14ac:dyDescent="0.2">
      <c r="A191" s="559"/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60"/>
      <c r="P191" s="567" t="s">
        <v>70</v>
      </c>
      <c r="Q191" s="568"/>
      <c r="R191" s="568"/>
      <c r="S191" s="568"/>
      <c r="T191" s="568"/>
      <c r="U191" s="568"/>
      <c r="V191" s="569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customHeight="1" x14ac:dyDescent="0.25">
      <c r="A192" s="564" t="s">
        <v>63</v>
      </c>
      <c r="B192" s="559"/>
      <c r="C192" s="559"/>
      <c r="D192" s="559"/>
      <c r="E192" s="559"/>
      <c r="F192" s="559"/>
      <c r="G192" s="559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  <c r="T192" s="559"/>
      <c r="U192" s="559"/>
      <c r="V192" s="559"/>
      <c r="W192" s="559"/>
      <c r="X192" s="559"/>
      <c r="Y192" s="559"/>
      <c r="Z192" s="559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2">
        <v>4680115882683</v>
      </c>
      <c r="E193" s="563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280</v>
      </c>
      <c r="Y193" s="548">
        <f t="shared" ref="Y193:Y200" si="16">IFERROR(IF(X193="",0,CEILING((X193/$H193),1)*$H193),"")</f>
        <v>280.8</v>
      </c>
      <c r="Z193" s="36">
        <f>IFERROR(IF(Y193=0,"",ROUNDUP(Y193/H193,0)*0.00902),"")</f>
        <v>0.46904000000000001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290.88888888888891</v>
      </c>
      <c r="BN193" s="64">
        <f t="shared" ref="BN193:BN200" si="18">IFERROR(Y193*I193/H193,"0")</f>
        <v>291.72000000000003</v>
      </c>
      <c r="BO193" s="64">
        <f t="shared" ref="BO193:BO200" si="19">IFERROR(1/J193*(X193/H193),"0")</f>
        <v>0.39281705948372614</v>
      </c>
      <c r="BP193" s="64">
        <f t="shared" ref="BP193:BP200" si="20">IFERROR(1/J193*(Y193/H193),"0")</f>
        <v>0.39393939393939392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62">
        <v>4680115882690</v>
      </c>
      <c r="E194" s="563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240</v>
      </c>
      <c r="Y194" s="548">
        <f t="shared" si="16"/>
        <v>243.00000000000003</v>
      </c>
      <c r="Z194" s="36">
        <f>IFERROR(IF(Y194=0,"",ROUNDUP(Y194/H194,0)*0.00902),"")</f>
        <v>0.40590000000000004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249.33333333333334</v>
      </c>
      <c r="BN194" s="64">
        <f t="shared" si="18"/>
        <v>252.45000000000002</v>
      </c>
      <c r="BO194" s="64">
        <f t="shared" si="19"/>
        <v>0.33670033670033672</v>
      </c>
      <c r="BP194" s="64">
        <f t="shared" si="20"/>
        <v>0.34090909090909094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62">
        <v>4680115882669</v>
      </c>
      <c r="E195" s="563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280</v>
      </c>
      <c r="Y195" s="548">
        <f t="shared" si="16"/>
        <v>280.8</v>
      </c>
      <c r="Z195" s="36">
        <f>IFERROR(IF(Y195=0,"",ROUNDUP(Y195/H195,0)*0.00902),"")</f>
        <v>0.46904000000000001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290.88888888888891</v>
      </c>
      <c r="BN195" s="64">
        <f t="shared" si="18"/>
        <v>291.72000000000003</v>
      </c>
      <c r="BO195" s="64">
        <f t="shared" si="19"/>
        <v>0.39281705948372614</v>
      </c>
      <c r="BP195" s="64">
        <f t="shared" si="20"/>
        <v>0.39393939393939392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2">
        <v>4680115882676</v>
      </c>
      <c r="E196" s="563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280</v>
      </c>
      <c r="Y196" s="548">
        <f t="shared" si="16"/>
        <v>280.8</v>
      </c>
      <c r="Z196" s="36">
        <f>IFERROR(IF(Y196=0,"",ROUNDUP(Y196/H196,0)*0.00902),"")</f>
        <v>0.46904000000000001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290.88888888888891</v>
      </c>
      <c r="BN196" s="64">
        <f t="shared" si="18"/>
        <v>291.72000000000003</v>
      </c>
      <c r="BO196" s="64">
        <f t="shared" si="19"/>
        <v>0.39281705948372614</v>
      </c>
      <c r="BP196" s="64">
        <f t="shared" si="20"/>
        <v>0.39393939393939392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62">
        <v>4680115884014</v>
      </c>
      <c r="E197" s="563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62">
        <v>4680115884007</v>
      </c>
      <c r="E198" s="563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62">
        <v>4680115884038</v>
      </c>
      <c r="E199" s="563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62">
        <v>4680115884021</v>
      </c>
      <c r="E200" s="563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8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60"/>
      <c r="P201" s="567" t="s">
        <v>70</v>
      </c>
      <c r="Q201" s="568"/>
      <c r="R201" s="568"/>
      <c r="S201" s="568"/>
      <c r="T201" s="568"/>
      <c r="U201" s="568"/>
      <c r="V201" s="569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200</v>
      </c>
      <c r="Y201" s="549">
        <f>IFERROR(Y193/H193,"0")+IFERROR(Y194/H194,"0")+IFERROR(Y195/H195,"0")+IFERROR(Y196/H196,"0")+IFERROR(Y197/H197,"0")+IFERROR(Y198/H198,"0")+IFERROR(Y199/H199,"0")+IFERROR(Y200/H200,"0")</f>
        <v>201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1.8130200000000003</v>
      </c>
      <c r="AA201" s="550"/>
      <c r="AB201" s="550"/>
      <c r="AC201" s="550"/>
    </row>
    <row r="202" spans="1:68" x14ac:dyDescent="0.2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60"/>
      <c r="P202" s="567" t="s">
        <v>70</v>
      </c>
      <c r="Q202" s="568"/>
      <c r="R202" s="568"/>
      <c r="S202" s="568"/>
      <c r="T202" s="568"/>
      <c r="U202" s="568"/>
      <c r="V202" s="569"/>
      <c r="W202" s="37" t="s">
        <v>68</v>
      </c>
      <c r="X202" s="549">
        <f>IFERROR(SUM(X193:X200),"0")</f>
        <v>1080</v>
      </c>
      <c r="Y202" s="549">
        <f>IFERROR(SUM(Y193:Y200),"0")</f>
        <v>1085.4000000000001</v>
      </c>
      <c r="Z202" s="37"/>
      <c r="AA202" s="550"/>
      <c r="AB202" s="550"/>
      <c r="AC202" s="550"/>
    </row>
    <row r="203" spans="1:68" ht="14.25" customHeight="1" x14ac:dyDescent="0.25">
      <c r="A203" s="564" t="s">
        <v>72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  <c r="U203" s="559"/>
      <c r="V203" s="559"/>
      <c r="W203" s="559"/>
      <c r="X203" s="559"/>
      <c r="Y203" s="559"/>
      <c r="Z203" s="559"/>
      <c r="AA203" s="543"/>
      <c r="AB203" s="543"/>
      <c r="AC203" s="543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62">
        <v>4680115881594</v>
      </c>
      <c r="E204" s="563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80</v>
      </c>
      <c r="Y204" s="548">
        <f t="shared" ref="Y204:Y212" si="21">IFERROR(IF(X204="",0,CEILING((X204/$H204),1)*$H204),"")</f>
        <v>81</v>
      </c>
      <c r="Z204" s="36">
        <f>IFERROR(IF(Y204=0,"",ROUNDUP(Y204/H204,0)*0.01898),"")</f>
        <v>0.1898</v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85.125925925925927</v>
      </c>
      <c r="BN204" s="64">
        <f t="shared" ref="BN204:BN212" si="23">IFERROR(Y204*I204/H204,"0")</f>
        <v>86.190000000000012</v>
      </c>
      <c r="BO204" s="64">
        <f t="shared" ref="BO204:BO212" si="24">IFERROR(1/J204*(X204/H204),"0")</f>
        <v>0.15432098765432101</v>
      </c>
      <c r="BP204" s="64">
        <f t="shared" ref="BP204:BP212" si="25">IFERROR(1/J204*(Y204/H204),"0")</f>
        <v>0.15625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62">
        <v>4680115881617</v>
      </c>
      <c r="E205" s="563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62">
        <v>4680115880573</v>
      </c>
      <c r="E206" s="563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80</v>
      </c>
      <c r="Y206" s="548">
        <f t="shared" si="21"/>
        <v>87</v>
      </c>
      <c r="Z206" s="36">
        <f>IFERROR(IF(Y206=0,"",ROUNDUP(Y206/H206,0)*0.01898),"")</f>
        <v>0.1898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84.772413793103453</v>
      </c>
      <c r="BN206" s="64">
        <f t="shared" si="23"/>
        <v>92.190000000000012</v>
      </c>
      <c r="BO206" s="64">
        <f t="shared" si="24"/>
        <v>0.14367816091954025</v>
      </c>
      <c r="BP206" s="64">
        <f t="shared" si="25"/>
        <v>0.15625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62">
        <v>4680115882195</v>
      </c>
      <c r="E207" s="563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192</v>
      </c>
      <c r="Y207" s="548">
        <f t="shared" si="21"/>
        <v>192</v>
      </c>
      <c r="Z207" s="36">
        <f t="shared" ref="Z207:Z212" si="26">IFERROR(IF(Y207=0,"",ROUNDUP(Y207/H207,0)*0.00651),"")</f>
        <v>0.52080000000000004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213.6</v>
      </c>
      <c r="BN207" s="64">
        <f t="shared" si="23"/>
        <v>213.6</v>
      </c>
      <c r="BO207" s="64">
        <f t="shared" si="24"/>
        <v>0.43956043956043961</v>
      </c>
      <c r="BP207" s="64">
        <f t="shared" si="25"/>
        <v>0.43956043956043961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62">
        <v>4680115882607</v>
      </c>
      <c r="E208" s="563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2">
        <v>4680115880092</v>
      </c>
      <c r="E209" s="563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192</v>
      </c>
      <c r="Y209" s="548">
        <f t="shared" si="21"/>
        <v>192</v>
      </c>
      <c r="Z209" s="36">
        <f t="shared" si="26"/>
        <v>0.52080000000000004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212.16000000000003</v>
      </c>
      <c r="BN209" s="64">
        <f t="shared" si="23"/>
        <v>212.16000000000003</v>
      </c>
      <c r="BO209" s="64">
        <f t="shared" si="24"/>
        <v>0.43956043956043961</v>
      </c>
      <c r="BP209" s="64">
        <f t="shared" si="25"/>
        <v>0.43956043956043961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2">
        <v>4680115880221</v>
      </c>
      <c r="E210" s="563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144</v>
      </c>
      <c r="Y210" s="548">
        <f t="shared" si="21"/>
        <v>144</v>
      </c>
      <c r="Z210" s="36">
        <f t="shared" si="26"/>
        <v>0.3906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159.12000000000003</v>
      </c>
      <c r="BN210" s="64">
        <f t="shared" si="23"/>
        <v>159.12000000000003</v>
      </c>
      <c r="BO210" s="64">
        <f t="shared" si="24"/>
        <v>0.32967032967032972</v>
      </c>
      <c r="BP210" s="64">
        <f t="shared" si="25"/>
        <v>0.32967032967032972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62">
        <v>4680115880504</v>
      </c>
      <c r="E211" s="563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144</v>
      </c>
      <c r="Y211" s="548">
        <f t="shared" si="21"/>
        <v>144</v>
      </c>
      <c r="Z211" s="36">
        <f t="shared" si="26"/>
        <v>0.3906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159.12000000000003</v>
      </c>
      <c r="BN211" s="64">
        <f t="shared" si="23"/>
        <v>159.12000000000003</v>
      </c>
      <c r="BO211" s="64">
        <f t="shared" si="24"/>
        <v>0.32967032967032972</v>
      </c>
      <c r="BP211" s="64">
        <f t="shared" si="25"/>
        <v>0.32967032967032972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2">
        <v>4680115882164</v>
      </c>
      <c r="E212" s="563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240</v>
      </c>
      <c r="Y212" s="548">
        <f t="shared" si="21"/>
        <v>240</v>
      </c>
      <c r="Z212" s="36">
        <f t="shared" si="26"/>
        <v>0.65100000000000002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265.8</v>
      </c>
      <c r="BN212" s="64">
        <f t="shared" si="23"/>
        <v>265.8</v>
      </c>
      <c r="BO212" s="64">
        <f t="shared" si="24"/>
        <v>0.5494505494505495</v>
      </c>
      <c r="BP212" s="64">
        <f t="shared" si="25"/>
        <v>0.5494505494505495</v>
      </c>
    </row>
    <row r="213" spans="1:68" x14ac:dyDescent="0.2">
      <c r="A213" s="558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60"/>
      <c r="P213" s="567" t="s">
        <v>70</v>
      </c>
      <c r="Q213" s="568"/>
      <c r="R213" s="568"/>
      <c r="S213" s="568"/>
      <c r="T213" s="568"/>
      <c r="U213" s="568"/>
      <c r="V213" s="569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399.07194550872714</v>
      </c>
      <c r="Y213" s="549">
        <f>IFERROR(Y204/H204,"0")+IFERROR(Y205/H205,"0")+IFERROR(Y206/H206,"0")+IFERROR(Y207/H207,"0")+IFERROR(Y208/H208,"0")+IFERROR(Y209/H209,"0")+IFERROR(Y210/H210,"0")+IFERROR(Y211/H211,"0")+IFERROR(Y212/H212,"0")</f>
        <v>400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2.8534000000000006</v>
      </c>
      <c r="AA213" s="550"/>
      <c r="AB213" s="550"/>
      <c r="AC213" s="550"/>
    </row>
    <row r="214" spans="1:68" x14ac:dyDescent="0.2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60"/>
      <c r="P214" s="567" t="s">
        <v>70</v>
      </c>
      <c r="Q214" s="568"/>
      <c r="R214" s="568"/>
      <c r="S214" s="568"/>
      <c r="T214" s="568"/>
      <c r="U214" s="568"/>
      <c r="V214" s="569"/>
      <c r="W214" s="37" t="s">
        <v>68</v>
      </c>
      <c r="X214" s="549">
        <f>IFERROR(SUM(X204:X212),"0")</f>
        <v>1072</v>
      </c>
      <c r="Y214" s="549">
        <f>IFERROR(SUM(Y204:Y212),"0")</f>
        <v>1080</v>
      </c>
      <c r="Z214" s="37"/>
      <c r="AA214" s="550"/>
      <c r="AB214" s="550"/>
      <c r="AC214" s="550"/>
    </row>
    <row r="215" spans="1:68" ht="14.25" customHeight="1" x14ac:dyDescent="0.25">
      <c r="A215" s="564" t="s">
        <v>164</v>
      </c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  <c r="T215" s="559"/>
      <c r="U215" s="559"/>
      <c r="V215" s="559"/>
      <c r="W215" s="559"/>
      <c r="X215" s="559"/>
      <c r="Y215" s="559"/>
      <c r="Z215" s="559"/>
      <c r="AA215" s="543"/>
      <c r="AB215" s="543"/>
      <c r="AC215" s="543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62">
        <v>4680115880818</v>
      </c>
      <c r="E216" s="563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19.2</v>
      </c>
      <c r="Y216" s="548">
        <f>IFERROR(IF(X216="",0,CEILING((X216/$H216),1)*$H216),"")</f>
        <v>19.2</v>
      </c>
      <c r="Z216" s="36">
        <f>IFERROR(IF(Y216=0,"",ROUNDUP(Y216/H216,0)*0.00651),"")</f>
        <v>5.2080000000000001E-2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21.216000000000001</v>
      </c>
      <c r="BN216" s="64">
        <f>IFERROR(Y216*I216/H216,"0")</f>
        <v>21.216000000000001</v>
      </c>
      <c r="BO216" s="64">
        <f>IFERROR(1/J216*(X216/H216),"0")</f>
        <v>4.3956043956043959E-2</v>
      </c>
      <c r="BP216" s="64">
        <f>IFERROR(1/J216*(Y216/H216),"0")</f>
        <v>4.3956043956043959E-2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62">
        <v>4680115880801</v>
      </c>
      <c r="E217" s="563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16.8</v>
      </c>
      <c r="Y217" s="548">
        <f>IFERROR(IF(X217="",0,CEILING((X217/$H217),1)*$H217),"")</f>
        <v>16.8</v>
      </c>
      <c r="Z217" s="36">
        <f>IFERROR(IF(Y217=0,"",ROUNDUP(Y217/H217,0)*0.00651),"")</f>
        <v>4.5569999999999999E-2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18.564000000000004</v>
      </c>
      <c r="BN217" s="64">
        <f>IFERROR(Y217*I217/H217,"0")</f>
        <v>18.564000000000004</v>
      </c>
      <c r="BO217" s="64">
        <f>IFERROR(1/J217*(X217/H217),"0")</f>
        <v>3.8461538461538471E-2</v>
      </c>
      <c r="BP217" s="64">
        <f>IFERROR(1/J217*(Y217/H217),"0")</f>
        <v>3.8461538461538471E-2</v>
      </c>
    </row>
    <row r="218" spans="1:68" x14ac:dyDescent="0.2">
      <c r="A218" s="558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60"/>
      <c r="P218" s="567" t="s">
        <v>70</v>
      </c>
      <c r="Q218" s="568"/>
      <c r="R218" s="568"/>
      <c r="S218" s="568"/>
      <c r="T218" s="568"/>
      <c r="U218" s="568"/>
      <c r="V218" s="569"/>
      <c r="W218" s="37" t="s">
        <v>71</v>
      </c>
      <c r="X218" s="549">
        <f>IFERROR(X216/H216,"0")+IFERROR(X217/H217,"0")</f>
        <v>15</v>
      </c>
      <c r="Y218" s="549">
        <f>IFERROR(Y216/H216,"0")+IFERROR(Y217/H217,"0")</f>
        <v>15</v>
      </c>
      <c r="Z218" s="549">
        <f>IFERROR(IF(Z216="",0,Z216),"0")+IFERROR(IF(Z217="",0,Z217),"0")</f>
        <v>9.7650000000000001E-2</v>
      </c>
      <c r="AA218" s="550"/>
      <c r="AB218" s="550"/>
      <c r="AC218" s="550"/>
    </row>
    <row r="219" spans="1:68" x14ac:dyDescent="0.2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60"/>
      <c r="P219" s="567" t="s">
        <v>70</v>
      </c>
      <c r="Q219" s="568"/>
      <c r="R219" s="568"/>
      <c r="S219" s="568"/>
      <c r="T219" s="568"/>
      <c r="U219" s="568"/>
      <c r="V219" s="569"/>
      <c r="W219" s="37" t="s">
        <v>68</v>
      </c>
      <c r="X219" s="549">
        <f>IFERROR(SUM(X216:X217),"0")</f>
        <v>36</v>
      </c>
      <c r="Y219" s="549">
        <f>IFERROR(SUM(Y216:Y217),"0")</f>
        <v>36</v>
      </c>
      <c r="Z219" s="37"/>
      <c r="AA219" s="550"/>
      <c r="AB219" s="550"/>
      <c r="AC219" s="550"/>
    </row>
    <row r="220" spans="1:68" ht="16.5" customHeight="1" x14ac:dyDescent="0.25">
      <c r="A220" s="589" t="s">
        <v>353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2"/>
      <c r="AB220" s="542"/>
      <c r="AC220" s="542"/>
    </row>
    <row r="221" spans="1:68" ht="14.25" customHeight="1" x14ac:dyDescent="0.25">
      <c r="A221" s="564" t="s">
        <v>102</v>
      </c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  <c r="T221" s="559"/>
      <c r="U221" s="559"/>
      <c r="V221" s="559"/>
      <c r="W221" s="559"/>
      <c r="X221" s="559"/>
      <c r="Y221" s="559"/>
      <c r="Z221" s="559"/>
      <c r="AA221" s="543"/>
      <c r="AB221" s="543"/>
      <c r="AC221" s="543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62">
        <v>4680115884137</v>
      </c>
      <c r="E222" s="563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62">
        <v>4680115884236</v>
      </c>
      <c r="E223" s="563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62">
        <v>4680115884175</v>
      </c>
      <c r="E224" s="563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62">
        <v>4680115884144</v>
      </c>
      <c r="E225" s="563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62">
        <v>4680115884144</v>
      </c>
      <c r="E226" s="563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6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62">
        <v>4680115886551</v>
      </c>
      <c r="E227" s="563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62">
        <v>4680115884182</v>
      </c>
      <c r="E228" s="563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62">
        <v>4680115884205</v>
      </c>
      <c r="E229" s="563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62">
        <v>4680115884205</v>
      </c>
      <c r="E230" s="563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8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60"/>
      <c r="P231" s="567" t="s">
        <v>70</v>
      </c>
      <c r="Q231" s="568"/>
      <c r="R231" s="568"/>
      <c r="S231" s="568"/>
      <c r="T231" s="568"/>
      <c r="U231" s="568"/>
      <c r="V231" s="569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x14ac:dyDescent="0.2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60"/>
      <c r="P232" s="567" t="s">
        <v>70</v>
      </c>
      <c r="Q232" s="568"/>
      <c r="R232" s="568"/>
      <c r="S232" s="568"/>
      <c r="T232" s="568"/>
      <c r="U232" s="568"/>
      <c r="V232" s="569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customHeight="1" x14ac:dyDescent="0.25">
      <c r="A233" s="564" t="s">
        <v>134</v>
      </c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  <c r="T233" s="559"/>
      <c r="U233" s="559"/>
      <c r="V233" s="559"/>
      <c r="W233" s="559"/>
      <c r="X233" s="559"/>
      <c r="Y233" s="559"/>
      <c r="Z233" s="559"/>
      <c r="AA233" s="543"/>
      <c r="AB233" s="543"/>
      <c r="AC233" s="543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62">
        <v>4680115885981</v>
      </c>
      <c r="E234" s="563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8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60"/>
      <c r="P235" s="567" t="s">
        <v>70</v>
      </c>
      <c r="Q235" s="568"/>
      <c r="R235" s="568"/>
      <c r="S235" s="568"/>
      <c r="T235" s="568"/>
      <c r="U235" s="568"/>
      <c r="V235" s="569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x14ac:dyDescent="0.2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60"/>
      <c r="P236" s="567" t="s">
        <v>70</v>
      </c>
      <c r="Q236" s="568"/>
      <c r="R236" s="568"/>
      <c r="S236" s="568"/>
      <c r="T236" s="568"/>
      <c r="U236" s="568"/>
      <c r="V236" s="569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customHeight="1" x14ac:dyDescent="0.25">
      <c r="A237" s="564" t="s">
        <v>380</v>
      </c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  <c r="T237" s="559"/>
      <c r="U237" s="559"/>
      <c r="V237" s="559"/>
      <c r="W237" s="559"/>
      <c r="X237" s="559"/>
      <c r="Y237" s="559"/>
      <c r="Z237" s="559"/>
      <c r="AA237" s="543"/>
      <c r="AB237" s="543"/>
      <c r="AC237" s="543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62">
        <v>4680115886803</v>
      </c>
      <c r="E238" s="563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0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8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60"/>
      <c r="P239" s="567" t="s">
        <v>70</v>
      </c>
      <c r="Q239" s="568"/>
      <c r="R239" s="568"/>
      <c r="S239" s="568"/>
      <c r="T239" s="568"/>
      <c r="U239" s="568"/>
      <c r="V239" s="569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x14ac:dyDescent="0.2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60"/>
      <c r="P240" s="567" t="s">
        <v>70</v>
      </c>
      <c r="Q240" s="568"/>
      <c r="R240" s="568"/>
      <c r="S240" s="568"/>
      <c r="T240" s="568"/>
      <c r="U240" s="568"/>
      <c r="V240" s="569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customHeight="1" x14ac:dyDescent="0.25">
      <c r="A241" s="564" t="s">
        <v>385</v>
      </c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  <c r="T241" s="559"/>
      <c r="U241" s="559"/>
      <c r="V241" s="559"/>
      <c r="W241" s="559"/>
      <c r="X241" s="559"/>
      <c r="Y241" s="559"/>
      <c r="Z241" s="559"/>
      <c r="AA241" s="543"/>
      <c r="AB241" s="543"/>
      <c r="AC241" s="543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62">
        <v>4680115886704</v>
      </c>
      <c r="E242" s="563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62">
        <v>4680115886681</v>
      </c>
      <c r="E243" s="563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4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62">
        <v>4680115886735</v>
      </c>
      <c r="E244" s="563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2">
        <v>4680115886728</v>
      </c>
      <c r="E245" s="563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2">
        <v>4680115886711</v>
      </c>
      <c r="E246" s="563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8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60"/>
      <c r="P247" s="567" t="s">
        <v>70</v>
      </c>
      <c r="Q247" s="568"/>
      <c r="R247" s="568"/>
      <c r="S247" s="568"/>
      <c r="T247" s="568"/>
      <c r="U247" s="568"/>
      <c r="V247" s="569"/>
      <c r="W247" s="37" t="s">
        <v>71</v>
      </c>
      <c r="X247" s="549">
        <f>IFERROR(X242/H242,"0")+IFERROR(X243/H243,"0")+IFERROR(X244/H244,"0")+IFERROR(X245/H245,"0")+IFERROR(X246/H246,"0")</f>
        <v>0</v>
      </c>
      <c r="Y247" s="549">
        <f>IFERROR(Y242/H242,"0")+IFERROR(Y243/H243,"0")+IFERROR(Y244/H244,"0")+IFERROR(Y245/H245,"0")+IFERROR(Y246/H246,"0")</f>
        <v>0</v>
      </c>
      <c r="Z247" s="549">
        <f>IFERROR(IF(Z242="",0,Z242),"0")+IFERROR(IF(Z243="",0,Z243),"0")+IFERROR(IF(Z244="",0,Z244),"0")+IFERROR(IF(Z245="",0,Z245),"0")+IFERROR(IF(Z246="",0,Z246),"0")</f>
        <v>0</v>
      </c>
      <c r="AA247" s="550"/>
      <c r="AB247" s="550"/>
      <c r="AC247" s="550"/>
    </row>
    <row r="248" spans="1:68" x14ac:dyDescent="0.2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60"/>
      <c r="P248" s="567" t="s">
        <v>70</v>
      </c>
      <c r="Q248" s="568"/>
      <c r="R248" s="568"/>
      <c r="S248" s="568"/>
      <c r="T248" s="568"/>
      <c r="U248" s="568"/>
      <c r="V248" s="569"/>
      <c r="W248" s="37" t="s">
        <v>68</v>
      </c>
      <c r="X248" s="549">
        <f>IFERROR(SUM(X242:X246),"0")</f>
        <v>0</v>
      </c>
      <c r="Y248" s="549">
        <f>IFERROR(SUM(Y242:Y246),"0")</f>
        <v>0</v>
      </c>
      <c r="Z248" s="37"/>
      <c r="AA248" s="550"/>
      <c r="AB248" s="550"/>
      <c r="AC248" s="550"/>
    </row>
    <row r="249" spans="1:68" ht="16.5" customHeight="1" x14ac:dyDescent="0.25">
      <c r="A249" s="589" t="s">
        <v>398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2"/>
      <c r="AB249" s="542"/>
      <c r="AC249" s="542"/>
    </row>
    <row r="250" spans="1:68" ht="14.25" customHeight="1" x14ac:dyDescent="0.25">
      <c r="A250" s="564" t="s">
        <v>102</v>
      </c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43"/>
      <c r="AB250" s="543"/>
      <c r="AC250" s="54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2">
        <v>4680115885837</v>
      </c>
      <c r="E251" s="563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62">
        <v>4680115885851</v>
      </c>
      <c r="E252" s="563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62">
        <v>4680115885806</v>
      </c>
      <c r="E253" s="563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2">
        <v>4680115885844</v>
      </c>
      <c r="E254" s="563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62">
        <v>4680115885820</v>
      </c>
      <c r="E255" s="563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58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60"/>
      <c r="P256" s="567" t="s">
        <v>70</v>
      </c>
      <c r="Q256" s="568"/>
      <c r="R256" s="568"/>
      <c r="S256" s="568"/>
      <c r="T256" s="568"/>
      <c r="U256" s="568"/>
      <c r="V256" s="569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x14ac:dyDescent="0.2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60"/>
      <c r="P257" s="567" t="s">
        <v>70</v>
      </c>
      <c r="Q257" s="568"/>
      <c r="R257" s="568"/>
      <c r="S257" s="568"/>
      <c r="T257" s="568"/>
      <c r="U257" s="568"/>
      <c r="V257" s="569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customHeight="1" x14ac:dyDescent="0.25">
      <c r="A258" s="589" t="s">
        <v>414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2"/>
      <c r="AB258" s="542"/>
      <c r="AC258" s="542"/>
    </row>
    <row r="259" spans="1:68" ht="14.25" customHeight="1" x14ac:dyDescent="0.25">
      <c r="A259" s="564" t="s">
        <v>102</v>
      </c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  <c r="T259" s="559"/>
      <c r="U259" s="559"/>
      <c r="V259" s="559"/>
      <c r="W259" s="559"/>
      <c r="X259" s="559"/>
      <c r="Y259" s="559"/>
      <c r="Z259" s="559"/>
      <c r="AA259" s="543"/>
      <c r="AB259" s="543"/>
      <c r="AC259" s="54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2">
        <v>4607091383423</v>
      </c>
      <c r="E260" s="563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2">
        <v>4680115886957</v>
      </c>
      <c r="E261" s="563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48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2">
        <v>4680115885660</v>
      </c>
      <c r="E262" s="563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2">
        <v>4680115886773</v>
      </c>
      <c r="E263" s="563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9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58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60"/>
      <c r="P264" s="567" t="s">
        <v>70</v>
      </c>
      <c r="Q264" s="568"/>
      <c r="R264" s="568"/>
      <c r="S264" s="568"/>
      <c r="T264" s="568"/>
      <c r="U264" s="568"/>
      <c r="V264" s="569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x14ac:dyDescent="0.2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60"/>
      <c r="P265" s="567" t="s">
        <v>70</v>
      </c>
      <c r="Q265" s="568"/>
      <c r="R265" s="568"/>
      <c r="S265" s="568"/>
      <c r="T265" s="568"/>
      <c r="U265" s="568"/>
      <c r="V265" s="569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customHeight="1" x14ac:dyDescent="0.25">
      <c r="A266" s="589" t="s">
        <v>428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2"/>
      <c r="AB266" s="542"/>
      <c r="AC266" s="542"/>
    </row>
    <row r="267" spans="1:68" ht="14.25" customHeight="1" x14ac:dyDescent="0.25">
      <c r="A267" s="564" t="s">
        <v>72</v>
      </c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  <c r="T267" s="559"/>
      <c r="U267" s="559"/>
      <c r="V267" s="559"/>
      <c r="W267" s="559"/>
      <c r="X267" s="559"/>
      <c r="Y267" s="559"/>
      <c r="Z267" s="559"/>
      <c r="AA267" s="543"/>
      <c r="AB267" s="543"/>
      <c r="AC267" s="54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2">
        <v>4680115886186</v>
      </c>
      <c r="E268" s="563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2">
        <v>4680115881228</v>
      </c>
      <c r="E269" s="563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2">
        <v>4680115881211</v>
      </c>
      <c r="E270" s="563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0</v>
      </c>
      <c r="Y270" s="54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58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60"/>
      <c r="P271" s="567" t="s">
        <v>70</v>
      </c>
      <c r="Q271" s="568"/>
      <c r="R271" s="568"/>
      <c r="S271" s="568"/>
      <c r="T271" s="568"/>
      <c r="U271" s="568"/>
      <c r="V271" s="569"/>
      <c r="W271" s="37" t="s">
        <v>71</v>
      </c>
      <c r="X271" s="549">
        <f>IFERROR(X268/H268,"0")+IFERROR(X269/H269,"0")+IFERROR(X270/H270,"0")</f>
        <v>0</v>
      </c>
      <c r="Y271" s="549">
        <f>IFERROR(Y268/H268,"0")+IFERROR(Y269/H269,"0")+IFERROR(Y270/H270,"0")</f>
        <v>0</v>
      </c>
      <c r="Z271" s="549">
        <f>IFERROR(IF(Z268="",0,Z268),"0")+IFERROR(IF(Z269="",0,Z269),"0")+IFERROR(IF(Z270="",0,Z270),"0")</f>
        <v>0</v>
      </c>
      <c r="AA271" s="550"/>
      <c r="AB271" s="550"/>
      <c r="AC271" s="550"/>
    </row>
    <row r="272" spans="1:68" x14ac:dyDescent="0.2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60"/>
      <c r="P272" s="567" t="s">
        <v>70</v>
      </c>
      <c r="Q272" s="568"/>
      <c r="R272" s="568"/>
      <c r="S272" s="568"/>
      <c r="T272" s="568"/>
      <c r="U272" s="568"/>
      <c r="V272" s="569"/>
      <c r="W272" s="37" t="s">
        <v>68</v>
      </c>
      <c r="X272" s="549">
        <f>IFERROR(SUM(X268:X270),"0")</f>
        <v>0</v>
      </c>
      <c r="Y272" s="549">
        <f>IFERROR(SUM(Y268:Y270),"0")</f>
        <v>0</v>
      </c>
      <c r="Z272" s="37"/>
      <c r="AA272" s="550"/>
      <c r="AB272" s="550"/>
      <c r="AC272" s="550"/>
    </row>
    <row r="273" spans="1:68" ht="16.5" customHeight="1" x14ac:dyDescent="0.25">
      <c r="A273" s="589" t="s">
        <v>438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2"/>
      <c r="AB273" s="542"/>
      <c r="AC273" s="542"/>
    </row>
    <row r="274" spans="1:68" ht="14.25" customHeight="1" x14ac:dyDescent="0.25">
      <c r="A274" s="564" t="s">
        <v>63</v>
      </c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59"/>
      <c r="AA274" s="543"/>
      <c r="AB274" s="543"/>
      <c r="AC274" s="54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2">
        <v>4680115880344</v>
      </c>
      <c r="E275" s="563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8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60"/>
      <c r="P276" s="567" t="s">
        <v>70</v>
      </c>
      <c r="Q276" s="568"/>
      <c r="R276" s="568"/>
      <c r="S276" s="568"/>
      <c r="T276" s="568"/>
      <c r="U276" s="568"/>
      <c r="V276" s="569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x14ac:dyDescent="0.2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60"/>
      <c r="P277" s="567" t="s">
        <v>70</v>
      </c>
      <c r="Q277" s="568"/>
      <c r="R277" s="568"/>
      <c r="S277" s="568"/>
      <c r="T277" s="568"/>
      <c r="U277" s="568"/>
      <c r="V277" s="569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customHeight="1" x14ac:dyDescent="0.25">
      <c r="A278" s="564" t="s">
        <v>72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  <c r="T278" s="559"/>
      <c r="U278" s="559"/>
      <c r="V278" s="559"/>
      <c r="W278" s="559"/>
      <c r="X278" s="559"/>
      <c r="Y278" s="559"/>
      <c r="Z278" s="559"/>
      <c r="AA278" s="543"/>
      <c r="AB278" s="543"/>
      <c r="AC278" s="54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2">
        <v>4680115884618</v>
      </c>
      <c r="E279" s="563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8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60"/>
      <c r="P280" s="567" t="s">
        <v>70</v>
      </c>
      <c r="Q280" s="568"/>
      <c r="R280" s="568"/>
      <c r="S280" s="568"/>
      <c r="T280" s="568"/>
      <c r="U280" s="568"/>
      <c r="V280" s="569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x14ac:dyDescent="0.2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60"/>
      <c r="P281" s="567" t="s">
        <v>70</v>
      </c>
      <c r="Q281" s="568"/>
      <c r="R281" s="568"/>
      <c r="S281" s="568"/>
      <c r="T281" s="568"/>
      <c r="U281" s="568"/>
      <c r="V281" s="569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customHeight="1" x14ac:dyDescent="0.25">
      <c r="A282" s="589" t="s">
        <v>445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2"/>
      <c r="AB282" s="542"/>
      <c r="AC282" s="542"/>
    </row>
    <row r="283" spans="1:68" ht="14.25" customHeight="1" x14ac:dyDescent="0.25">
      <c r="A283" s="564" t="s">
        <v>102</v>
      </c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  <c r="T283" s="559"/>
      <c r="U283" s="559"/>
      <c r="V283" s="559"/>
      <c r="W283" s="559"/>
      <c r="X283" s="559"/>
      <c r="Y283" s="559"/>
      <c r="Z283" s="559"/>
      <c r="AA283" s="543"/>
      <c r="AB283" s="543"/>
      <c r="AC283" s="54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2">
        <v>4680115883703</v>
      </c>
      <c r="E284" s="563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8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60"/>
      <c r="P285" s="567" t="s">
        <v>70</v>
      </c>
      <c r="Q285" s="568"/>
      <c r="R285" s="568"/>
      <c r="S285" s="568"/>
      <c r="T285" s="568"/>
      <c r="U285" s="568"/>
      <c r="V285" s="569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x14ac:dyDescent="0.2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60"/>
      <c r="P286" s="567" t="s">
        <v>70</v>
      </c>
      <c r="Q286" s="568"/>
      <c r="R286" s="568"/>
      <c r="S286" s="568"/>
      <c r="T286" s="568"/>
      <c r="U286" s="568"/>
      <c r="V286" s="569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customHeight="1" x14ac:dyDescent="0.25">
      <c r="A287" s="589" t="s">
        <v>450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2"/>
      <c r="AB287" s="542"/>
      <c r="AC287" s="542"/>
    </row>
    <row r="288" spans="1:68" ht="14.25" customHeight="1" x14ac:dyDescent="0.25">
      <c r="A288" s="564" t="s">
        <v>102</v>
      </c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  <c r="T288" s="559"/>
      <c r="U288" s="559"/>
      <c r="V288" s="559"/>
      <c r="W288" s="559"/>
      <c r="X288" s="559"/>
      <c r="Y288" s="559"/>
      <c r="Z288" s="559"/>
      <c r="AA288" s="543"/>
      <c r="AB288" s="543"/>
      <c r="AC288" s="54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2">
        <v>4680115885615</v>
      </c>
      <c r="E289" s="563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2">
        <v>4680115885646</v>
      </c>
      <c r="E290" s="563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2">
        <v>4680115885554</v>
      </c>
      <c r="E291" s="563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2">
        <v>4680115885622</v>
      </c>
      <c r="E292" s="563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2">
        <v>4680115885608</v>
      </c>
      <c r="E293" s="563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8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60"/>
      <c r="P294" s="567" t="s">
        <v>70</v>
      </c>
      <c r="Q294" s="568"/>
      <c r="R294" s="568"/>
      <c r="S294" s="568"/>
      <c r="T294" s="568"/>
      <c r="U294" s="568"/>
      <c r="V294" s="569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60"/>
      <c r="P295" s="567" t="s">
        <v>70</v>
      </c>
      <c r="Q295" s="568"/>
      <c r="R295" s="568"/>
      <c r="S295" s="568"/>
      <c r="T295" s="568"/>
      <c r="U295" s="568"/>
      <c r="V295" s="569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customHeight="1" x14ac:dyDescent="0.25">
      <c r="A296" s="564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2">
        <v>4607091387193</v>
      </c>
      <c r="E297" s="563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2">
        <v>4607091387230</v>
      </c>
      <c r="E298" s="563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2">
        <v>4607091387292</v>
      </c>
      <c r="E299" s="563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2">
        <v>4607091387285</v>
      </c>
      <c r="E300" s="563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2">
        <v>4607091389845</v>
      </c>
      <c r="E301" s="563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2">
        <v>4680115882881</v>
      </c>
      <c r="E302" s="563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2">
        <v>4607091383836</v>
      </c>
      <c r="E303" s="563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x14ac:dyDescent="0.2">
      <c r="A304" s="558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60"/>
      <c r="P304" s="567" t="s">
        <v>70</v>
      </c>
      <c r="Q304" s="568"/>
      <c r="R304" s="568"/>
      <c r="S304" s="568"/>
      <c r="T304" s="568"/>
      <c r="U304" s="568"/>
      <c r="V304" s="569"/>
      <c r="W304" s="37" t="s">
        <v>71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60"/>
      <c r="P305" s="567" t="s">
        <v>70</v>
      </c>
      <c r="Q305" s="568"/>
      <c r="R305" s="568"/>
      <c r="S305" s="568"/>
      <c r="T305" s="568"/>
      <c r="U305" s="568"/>
      <c r="V305" s="569"/>
      <c r="W305" s="37" t="s">
        <v>68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customHeight="1" x14ac:dyDescent="0.25">
      <c r="A306" s="564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2">
        <v>4607091387766</v>
      </c>
      <c r="E307" s="563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2">
        <v>4607091387957</v>
      </c>
      <c r="E308" s="563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2">
        <v>4607091387964</v>
      </c>
      <c r="E309" s="563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2">
        <v>4680115884588</v>
      </c>
      <c r="E310" s="563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2">
        <v>4607091387513</v>
      </c>
      <c r="E311" s="563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8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60"/>
      <c r="P312" s="567" t="s">
        <v>70</v>
      </c>
      <c r="Q312" s="568"/>
      <c r="R312" s="568"/>
      <c r="S312" s="568"/>
      <c r="T312" s="568"/>
      <c r="U312" s="568"/>
      <c r="V312" s="569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60"/>
      <c r="P313" s="567" t="s">
        <v>70</v>
      </c>
      <c r="Q313" s="568"/>
      <c r="R313" s="568"/>
      <c r="S313" s="568"/>
      <c r="T313" s="568"/>
      <c r="U313" s="568"/>
      <c r="V313" s="569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64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2">
        <v>4607091380880</v>
      </c>
      <c r="E315" s="563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2">
        <v>4607091384482</v>
      </c>
      <c r="E316" s="563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30</v>
      </c>
      <c r="Y316" s="548">
        <f>IFERROR(IF(X316="",0,CEILING((X316/$H316),1)*$H316),"")</f>
        <v>31.2</v>
      </c>
      <c r="Z316" s="36">
        <f>IFERROR(IF(Y316=0,"",ROUNDUP(Y316/H316,0)*0.01898),"")</f>
        <v>7.5920000000000001E-2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31.996153846153849</v>
      </c>
      <c r="BN316" s="64">
        <f>IFERROR(Y316*I316/H316,"0")</f>
        <v>33.276000000000003</v>
      </c>
      <c r="BO316" s="64">
        <f>IFERROR(1/J316*(X316/H316),"0")</f>
        <v>6.0096153846153848E-2</v>
      </c>
      <c r="BP316" s="64">
        <f>IFERROR(1/J316*(Y316/H316),"0")</f>
        <v>6.25E-2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2">
        <v>4607091380897</v>
      </c>
      <c r="E317" s="563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8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60"/>
      <c r="P318" s="567" t="s">
        <v>70</v>
      </c>
      <c r="Q318" s="568"/>
      <c r="R318" s="568"/>
      <c r="S318" s="568"/>
      <c r="T318" s="568"/>
      <c r="U318" s="568"/>
      <c r="V318" s="569"/>
      <c r="W318" s="37" t="s">
        <v>71</v>
      </c>
      <c r="X318" s="549">
        <f>IFERROR(X315/H315,"0")+IFERROR(X316/H316,"0")+IFERROR(X317/H317,"0")</f>
        <v>3.8461538461538463</v>
      </c>
      <c r="Y318" s="549">
        <f>IFERROR(Y315/H315,"0")+IFERROR(Y316/H316,"0")+IFERROR(Y317/H317,"0")</f>
        <v>4</v>
      </c>
      <c r="Z318" s="549">
        <f>IFERROR(IF(Z315="",0,Z315),"0")+IFERROR(IF(Z316="",0,Z316),"0")+IFERROR(IF(Z317="",0,Z317),"0")</f>
        <v>7.5920000000000001E-2</v>
      </c>
      <c r="AA318" s="550"/>
      <c r="AB318" s="550"/>
      <c r="AC318" s="550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60"/>
      <c r="P319" s="567" t="s">
        <v>70</v>
      </c>
      <c r="Q319" s="568"/>
      <c r="R319" s="568"/>
      <c r="S319" s="568"/>
      <c r="T319" s="568"/>
      <c r="U319" s="568"/>
      <c r="V319" s="569"/>
      <c r="W319" s="37" t="s">
        <v>68</v>
      </c>
      <c r="X319" s="549">
        <f>IFERROR(SUM(X315:X317),"0")</f>
        <v>30</v>
      </c>
      <c r="Y319" s="549">
        <f>IFERROR(SUM(Y315:Y317),"0")</f>
        <v>31.2</v>
      </c>
      <c r="Z319" s="37"/>
      <c r="AA319" s="550"/>
      <c r="AB319" s="550"/>
      <c r="AC319" s="550"/>
    </row>
    <row r="320" spans="1:68" ht="14.25" customHeight="1" x14ac:dyDescent="0.25">
      <c r="A320" s="564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2">
        <v>4607091388381</v>
      </c>
      <c r="E321" s="563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9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62">
        <v>4607091388374</v>
      </c>
      <c r="E322" s="563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1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2">
        <v>4607091383102</v>
      </c>
      <c r="E323" s="563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2">
        <v>4607091388404</v>
      </c>
      <c r="E324" s="563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8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60"/>
      <c r="P325" s="567" t="s">
        <v>70</v>
      </c>
      <c r="Q325" s="568"/>
      <c r="R325" s="568"/>
      <c r="S325" s="568"/>
      <c r="T325" s="568"/>
      <c r="U325" s="568"/>
      <c r="V325" s="569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60"/>
      <c r="P326" s="567" t="s">
        <v>70</v>
      </c>
      <c r="Q326" s="568"/>
      <c r="R326" s="568"/>
      <c r="S326" s="568"/>
      <c r="T326" s="568"/>
      <c r="U326" s="568"/>
      <c r="V326" s="569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customHeight="1" x14ac:dyDescent="0.25">
      <c r="A327" s="564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3"/>
      <c r="AB327" s="543"/>
      <c r="AC327" s="543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62">
        <v>4680115881808</v>
      </c>
      <c r="E328" s="563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62">
        <v>4680115881822</v>
      </c>
      <c r="E329" s="563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62">
        <v>4680115880016</v>
      </c>
      <c r="E330" s="563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8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60"/>
      <c r="P331" s="567" t="s">
        <v>70</v>
      </c>
      <c r="Q331" s="568"/>
      <c r="R331" s="568"/>
      <c r="S331" s="568"/>
      <c r="T331" s="568"/>
      <c r="U331" s="568"/>
      <c r="V331" s="569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60"/>
      <c r="P332" s="567" t="s">
        <v>70</v>
      </c>
      <c r="Q332" s="568"/>
      <c r="R332" s="568"/>
      <c r="S332" s="568"/>
      <c r="T332" s="568"/>
      <c r="U332" s="568"/>
      <c r="V332" s="569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8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2"/>
      <c r="AB333" s="542"/>
      <c r="AC333" s="542"/>
    </row>
    <row r="334" spans="1:68" ht="14.25" customHeight="1" x14ac:dyDescent="0.25">
      <c r="A334" s="564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3"/>
      <c r="AB334" s="543"/>
      <c r="AC334" s="543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2">
        <v>4607091387919</v>
      </c>
      <c r="E335" s="563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2">
        <v>4680115883604</v>
      </c>
      <c r="E336" s="563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2">
        <v>4680115883567</v>
      </c>
      <c r="E337" s="563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8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60"/>
      <c r="P338" s="567" t="s">
        <v>70</v>
      </c>
      <c r="Q338" s="568"/>
      <c r="R338" s="568"/>
      <c r="S338" s="568"/>
      <c r="T338" s="568"/>
      <c r="U338" s="568"/>
      <c r="V338" s="569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60"/>
      <c r="P339" s="567" t="s">
        <v>70</v>
      </c>
      <c r="Q339" s="568"/>
      <c r="R339" s="568"/>
      <c r="S339" s="568"/>
      <c r="T339" s="568"/>
      <c r="U339" s="568"/>
      <c r="V339" s="569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customHeight="1" x14ac:dyDescent="0.2">
      <c r="A340" s="607" t="s">
        <v>539</v>
      </c>
      <c r="B340" s="608"/>
      <c r="C340" s="608"/>
      <c r="D340" s="608"/>
      <c r="E340" s="608"/>
      <c r="F340" s="608"/>
      <c r="G340" s="608"/>
      <c r="H340" s="608"/>
      <c r="I340" s="608"/>
      <c r="J340" s="608"/>
      <c r="K340" s="608"/>
      <c r="L340" s="608"/>
      <c r="M340" s="608"/>
      <c r="N340" s="608"/>
      <c r="O340" s="608"/>
      <c r="P340" s="608"/>
      <c r="Q340" s="608"/>
      <c r="R340" s="608"/>
      <c r="S340" s="608"/>
      <c r="T340" s="608"/>
      <c r="U340" s="608"/>
      <c r="V340" s="608"/>
      <c r="W340" s="608"/>
      <c r="X340" s="608"/>
      <c r="Y340" s="608"/>
      <c r="Z340" s="608"/>
      <c r="AA340" s="48"/>
      <c r="AB340" s="48"/>
      <c r="AC340" s="48"/>
    </row>
    <row r="341" spans="1:68" ht="16.5" customHeight="1" x14ac:dyDescent="0.25">
      <c r="A341" s="58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2"/>
      <c r="AB341" s="542"/>
      <c r="AC341" s="542"/>
    </row>
    <row r="342" spans="1:68" ht="14.25" customHeight="1" x14ac:dyDescent="0.25">
      <c r="A342" s="564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2">
        <v>4680115884847</v>
      </c>
      <c r="E343" s="563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500</v>
      </c>
      <c r="Y343" s="548">
        <f t="shared" ref="Y343:Y349" si="38">IFERROR(IF(X343="",0,CEILING((X343/$H343),1)*$H343),"")</f>
        <v>510</v>
      </c>
      <c r="Z343" s="36">
        <f>IFERROR(IF(Y343=0,"",ROUNDUP(Y343/H343,0)*0.02175),"")</f>
        <v>0.73949999999999994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516</v>
      </c>
      <c r="BN343" s="64">
        <f t="shared" ref="BN343:BN349" si="40">IFERROR(Y343*I343/H343,"0")</f>
        <v>526.32000000000005</v>
      </c>
      <c r="BO343" s="64">
        <f t="shared" ref="BO343:BO349" si="41">IFERROR(1/J343*(X343/H343),"0")</f>
        <v>0.69444444444444442</v>
      </c>
      <c r="BP343" s="64">
        <f t="shared" ref="BP343:BP349" si="42">IFERROR(1/J343*(Y343/H343),"0")</f>
        <v>0.70833333333333326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2">
        <v>4680115884854</v>
      </c>
      <c r="E344" s="563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0</v>
      </c>
      <c r="Y344" s="548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62">
        <v>4607091383997</v>
      </c>
      <c r="E345" s="563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0</v>
      </c>
      <c r="Y345" s="548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62">
        <v>4680115884830</v>
      </c>
      <c r="E346" s="563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500</v>
      </c>
      <c r="Y346" s="548">
        <f t="shared" si="38"/>
        <v>510</v>
      </c>
      <c r="Z346" s="36">
        <f>IFERROR(IF(Y346=0,"",ROUNDUP(Y346/H346,0)*0.02175),"")</f>
        <v>0.73949999999999994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516</v>
      </c>
      <c r="BN346" s="64">
        <f t="shared" si="40"/>
        <v>526.32000000000005</v>
      </c>
      <c r="BO346" s="64">
        <f t="shared" si="41"/>
        <v>0.69444444444444442</v>
      </c>
      <c r="BP346" s="64">
        <f t="shared" si="42"/>
        <v>0.70833333333333326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62">
        <v>4680115882638</v>
      </c>
      <c r="E347" s="563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62">
        <v>4680115884922</v>
      </c>
      <c r="E348" s="563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2">
        <v>4680115884861</v>
      </c>
      <c r="E349" s="563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8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60"/>
      <c r="P350" s="567" t="s">
        <v>70</v>
      </c>
      <c r="Q350" s="568"/>
      <c r="R350" s="568"/>
      <c r="S350" s="568"/>
      <c r="T350" s="568"/>
      <c r="U350" s="568"/>
      <c r="V350" s="569"/>
      <c r="W350" s="37" t="s">
        <v>71</v>
      </c>
      <c r="X350" s="549">
        <f>IFERROR(X343/H343,"0")+IFERROR(X344/H344,"0")+IFERROR(X345/H345,"0")+IFERROR(X346/H346,"0")+IFERROR(X347/H347,"0")+IFERROR(X348/H348,"0")+IFERROR(X349/H349,"0")</f>
        <v>66.666666666666671</v>
      </c>
      <c r="Y350" s="549">
        <f>IFERROR(Y343/H343,"0")+IFERROR(Y344/H344,"0")+IFERROR(Y345/H345,"0")+IFERROR(Y346/H346,"0")+IFERROR(Y347/H347,"0")+IFERROR(Y348/H348,"0")+IFERROR(Y349/H349,"0")</f>
        <v>68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1.4789999999999999</v>
      </c>
      <c r="AA350" s="550"/>
      <c r="AB350" s="550"/>
      <c r="AC350" s="550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60"/>
      <c r="P351" s="567" t="s">
        <v>70</v>
      </c>
      <c r="Q351" s="568"/>
      <c r="R351" s="568"/>
      <c r="S351" s="568"/>
      <c r="T351" s="568"/>
      <c r="U351" s="568"/>
      <c r="V351" s="569"/>
      <c r="W351" s="37" t="s">
        <v>68</v>
      </c>
      <c r="X351" s="549">
        <f>IFERROR(SUM(X343:X349),"0")</f>
        <v>1000</v>
      </c>
      <c r="Y351" s="549">
        <f>IFERROR(SUM(Y343:Y349),"0")</f>
        <v>1020</v>
      </c>
      <c r="Z351" s="37"/>
      <c r="AA351" s="550"/>
      <c r="AB351" s="550"/>
      <c r="AC351" s="550"/>
    </row>
    <row r="352" spans="1:68" ht="14.25" customHeight="1" x14ac:dyDescent="0.25">
      <c r="A352" s="564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2">
        <v>4607091383980</v>
      </c>
      <c r="E353" s="563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500</v>
      </c>
      <c r="Y353" s="548">
        <f>IFERROR(IF(X353="",0,CEILING((X353/$H353),1)*$H353),"")</f>
        <v>510</v>
      </c>
      <c r="Z353" s="36">
        <f>IFERROR(IF(Y353=0,"",ROUNDUP(Y353/H353,0)*0.02175),"")</f>
        <v>0.73949999999999994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516</v>
      </c>
      <c r="BN353" s="64">
        <f>IFERROR(Y353*I353/H353,"0")</f>
        <v>526.32000000000005</v>
      </c>
      <c r="BO353" s="64">
        <f>IFERROR(1/J353*(X353/H353),"0")</f>
        <v>0.69444444444444442</v>
      </c>
      <c r="BP353" s="64">
        <f>IFERROR(1/J353*(Y353/H353),"0")</f>
        <v>0.70833333333333326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62">
        <v>4607091384178</v>
      </c>
      <c r="E354" s="563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8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60"/>
      <c r="P355" s="567" t="s">
        <v>70</v>
      </c>
      <c r="Q355" s="568"/>
      <c r="R355" s="568"/>
      <c r="S355" s="568"/>
      <c r="T355" s="568"/>
      <c r="U355" s="568"/>
      <c r="V355" s="569"/>
      <c r="W355" s="37" t="s">
        <v>71</v>
      </c>
      <c r="X355" s="549">
        <f>IFERROR(X353/H353,"0")+IFERROR(X354/H354,"0")</f>
        <v>33.333333333333336</v>
      </c>
      <c r="Y355" s="549">
        <f>IFERROR(Y353/H353,"0")+IFERROR(Y354/H354,"0")</f>
        <v>34</v>
      </c>
      <c r="Z355" s="549">
        <f>IFERROR(IF(Z353="",0,Z353),"0")+IFERROR(IF(Z354="",0,Z354),"0")</f>
        <v>0.73949999999999994</v>
      </c>
      <c r="AA355" s="550"/>
      <c r="AB355" s="550"/>
      <c r="AC355" s="550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60"/>
      <c r="P356" s="567" t="s">
        <v>70</v>
      </c>
      <c r="Q356" s="568"/>
      <c r="R356" s="568"/>
      <c r="S356" s="568"/>
      <c r="T356" s="568"/>
      <c r="U356" s="568"/>
      <c r="V356" s="569"/>
      <c r="W356" s="37" t="s">
        <v>68</v>
      </c>
      <c r="X356" s="549">
        <f>IFERROR(SUM(X353:X354),"0")</f>
        <v>500</v>
      </c>
      <c r="Y356" s="549">
        <f>IFERROR(SUM(Y353:Y354),"0")</f>
        <v>510</v>
      </c>
      <c r="Z356" s="37"/>
      <c r="AA356" s="550"/>
      <c r="AB356" s="550"/>
      <c r="AC356" s="550"/>
    </row>
    <row r="357" spans="1:68" ht="14.25" customHeight="1" x14ac:dyDescent="0.25">
      <c r="A357" s="564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3"/>
      <c r="AB357" s="543"/>
      <c r="AC357" s="543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62">
        <v>4607091383928</v>
      </c>
      <c r="E358" s="563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62">
        <v>4607091384260</v>
      </c>
      <c r="E359" s="563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8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60"/>
      <c r="P360" s="567" t="s">
        <v>70</v>
      </c>
      <c r="Q360" s="568"/>
      <c r="R360" s="568"/>
      <c r="S360" s="568"/>
      <c r="T360" s="568"/>
      <c r="U360" s="568"/>
      <c r="V360" s="569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60"/>
      <c r="P361" s="567" t="s">
        <v>70</v>
      </c>
      <c r="Q361" s="568"/>
      <c r="R361" s="568"/>
      <c r="S361" s="568"/>
      <c r="T361" s="568"/>
      <c r="U361" s="568"/>
      <c r="V361" s="569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64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2">
        <v>4607091384673</v>
      </c>
      <c r="E363" s="563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6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500</v>
      </c>
      <c r="Y363" s="548">
        <f>IFERROR(IF(X363="",0,CEILING((X363/$H363),1)*$H363),"")</f>
        <v>504</v>
      </c>
      <c r="Z363" s="36">
        <f>IFERROR(IF(Y363=0,"",ROUNDUP(Y363/H363,0)*0.01898),"")</f>
        <v>1.06288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528.83333333333337</v>
      </c>
      <c r="BN363" s="64">
        <f>IFERROR(Y363*I363/H363,"0")</f>
        <v>533.06399999999996</v>
      </c>
      <c r="BO363" s="64">
        <f>IFERROR(1/J363*(X363/H363),"0")</f>
        <v>0.86805555555555558</v>
      </c>
      <c r="BP363" s="64">
        <f>IFERROR(1/J363*(Y363/H363),"0")</f>
        <v>0.875</v>
      </c>
    </row>
    <row r="364" spans="1:68" x14ac:dyDescent="0.2">
      <c r="A364" s="558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60"/>
      <c r="P364" s="567" t="s">
        <v>70</v>
      </c>
      <c r="Q364" s="568"/>
      <c r="R364" s="568"/>
      <c r="S364" s="568"/>
      <c r="T364" s="568"/>
      <c r="U364" s="568"/>
      <c r="V364" s="569"/>
      <c r="W364" s="37" t="s">
        <v>71</v>
      </c>
      <c r="X364" s="549">
        <f>IFERROR(X363/H363,"0")</f>
        <v>55.555555555555557</v>
      </c>
      <c r="Y364" s="549">
        <f>IFERROR(Y363/H363,"0")</f>
        <v>56</v>
      </c>
      <c r="Z364" s="549">
        <f>IFERROR(IF(Z363="",0,Z363),"0")</f>
        <v>1.06288</v>
      </c>
      <c r="AA364" s="550"/>
      <c r="AB364" s="550"/>
      <c r="AC364" s="550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60"/>
      <c r="P365" s="567" t="s">
        <v>70</v>
      </c>
      <c r="Q365" s="568"/>
      <c r="R365" s="568"/>
      <c r="S365" s="568"/>
      <c r="T365" s="568"/>
      <c r="U365" s="568"/>
      <c r="V365" s="569"/>
      <c r="W365" s="37" t="s">
        <v>68</v>
      </c>
      <c r="X365" s="549">
        <f>IFERROR(SUM(X363:X363),"0")</f>
        <v>500</v>
      </c>
      <c r="Y365" s="549">
        <f>IFERROR(SUM(Y363:Y363),"0")</f>
        <v>504</v>
      </c>
      <c r="Z365" s="37"/>
      <c r="AA365" s="550"/>
      <c r="AB365" s="550"/>
      <c r="AC365" s="550"/>
    </row>
    <row r="366" spans="1:68" ht="16.5" customHeight="1" x14ac:dyDescent="0.25">
      <c r="A366" s="58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2"/>
      <c r="AB366" s="542"/>
      <c r="AC366" s="542"/>
    </row>
    <row r="367" spans="1:68" ht="14.25" customHeight="1" x14ac:dyDescent="0.25">
      <c r="A367" s="564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3"/>
      <c r="AB367" s="543"/>
      <c r="AC367" s="543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62">
        <v>4680115881907</v>
      </c>
      <c r="E368" s="563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2">
        <v>4680115884885</v>
      </c>
      <c r="E369" s="563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62">
        <v>4680115884908</v>
      </c>
      <c r="E370" s="563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8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60"/>
      <c r="P371" s="567" t="s">
        <v>70</v>
      </c>
      <c r="Q371" s="568"/>
      <c r="R371" s="568"/>
      <c r="S371" s="568"/>
      <c r="T371" s="568"/>
      <c r="U371" s="568"/>
      <c r="V371" s="569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60"/>
      <c r="P372" s="567" t="s">
        <v>70</v>
      </c>
      <c r="Q372" s="568"/>
      <c r="R372" s="568"/>
      <c r="S372" s="568"/>
      <c r="T372" s="568"/>
      <c r="U372" s="568"/>
      <c r="V372" s="569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customHeight="1" x14ac:dyDescent="0.25">
      <c r="A373" s="564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3"/>
      <c r="AB373" s="543"/>
      <c r="AC373" s="543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62">
        <v>4607091384802</v>
      </c>
      <c r="E374" s="563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8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60"/>
      <c r="P375" s="567" t="s">
        <v>70</v>
      </c>
      <c r="Q375" s="568"/>
      <c r="R375" s="568"/>
      <c r="S375" s="568"/>
      <c r="T375" s="568"/>
      <c r="U375" s="568"/>
      <c r="V375" s="569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60"/>
      <c r="P376" s="567" t="s">
        <v>70</v>
      </c>
      <c r="Q376" s="568"/>
      <c r="R376" s="568"/>
      <c r="S376" s="568"/>
      <c r="T376" s="568"/>
      <c r="U376" s="568"/>
      <c r="V376" s="569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customHeight="1" x14ac:dyDescent="0.25">
      <c r="A377" s="564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2">
        <v>4607091384246</v>
      </c>
      <c r="E378" s="563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6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50</v>
      </c>
      <c r="Y378" s="548">
        <f>IFERROR(IF(X378="",0,CEILING((X378/$H378),1)*$H378),"")</f>
        <v>54</v>
      </c>
      <c r="Z378" s="36">
        <f>IFERROR(IF(Y378=0,"",ROUNDUP(Y378/H378,0)*0.01898),"")</f>
        <v>0.11388000000000001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52.883333333333333</v>
      </c>
      <c r="BN378" s="64">
        <f>IFERROR(Y378*I378/H378,"0")</f>
        <v>57.113999999999997</v>
      </c>
      <c r="BO378" s="64">
        <f>IFERROR(1/J378*(X378/H378),"0")</f>
        <v>8.6805555555555552E-2</v>
      </c>
      <c r="BP378" s="64">
        <f>IFERROR(1/J378*(Y378/H378),"0")</f>
        <v>9.375E-2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2">
        <v>4607091384253</v>
      </c>
      <c r="E379" s="563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5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8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60"/>
      <c r="P380" s="567" t="s">
        <v>70</v>
      </c>
      <c r="Q380" s="568"/>
      <c r="R380" s="568"/>
      <c r="S380" s="568"/>
      <c r="T380" s="568"/>
      <c r="U380" s="568"/>
      <c r="V380" s="569"/>
      <c r="W380" s="37" t="s">
        <v>71</v>
      </c>
      <c r="X380" s="549">
        <f>IFERROR(X378/H378,"0")+IFERROR(X379/H379,"0")</f>
        <v>5.5555555555555554</v>
      </c>
      <c r="Y380" s="549">
        <f>IFERROR(Y378/H378,"0")+IFERROR(Y379/H379,"0")</f>
        <v>6</v>
      </c>
      <c r="Z380" s="549">
        <f>IFERROR(IF(Z378="",0,Z378),"0")+IFERROR(IF(Z379="",0,Z379),"0")</f>
        <v>0.11388000000000001</v>
      </c>
      <c r="AA380" s="550"/>
      <c r="AB380" s="550"/>
      <c r="AC380" s="550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60"/>
      <c r="P381" s="567" t="s">
        <v>70</v>
      </c>
      <c r="Q381" s="568"/>
      <c r="R381" s="568"/>
      <c r="S381" s="568"/>
      <c r="T381" s="568"/>
      <c r="U381" s="568"/>
      <c r="V381" s="569"/>
      <c r="W381" s="37" t="s">
        <v>68</v>
      </c>
      <c r="X381" s="549">
        <f>IFERROR(SUM(X378:X379),"0")</f>
        <v>50</v>
      </c>
      <c r="Y381" s="549">
        <f>IFERROR(SUM(Y378:Y379),"0")</f>
        <v>54</v>
      </c>
      <c r="Z381" s="37"/>
      <c r="AA381" s="550"/>
      <c r="AB381" s="550"/>
      <c r="AC381" s="550"/>
    </row>
    <row r="382" spans="1:68" ht="14.25" customHeight="1" x14ac:dyDescent="0.25">
      <c r="A382" s="564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3"/>
      <c r="AB382" s="543"/>
      <c r="AC382" s="543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62">
        <v>4607091389357</v>
      </c>
      <c r="E383" s="563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8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60"/>
      <c r="P384" s="567" t="s">
        <v>70</v>
      </c>
      <c r="Q384" s="568"/>
      <c r="R384" s="568"/>
      <c r="S384" s="568"/>
      <c r="T384" s="568"/>
      <c r="U384" s="568"/>
      <c r="V384" s="569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60"/>
      <c r="P385" s="567" t="s">
        <v>70</v>
      </c>
      <c r="Q385" s="568"/>
      <c r="R385" s="568"/>
      <c r="S385" s="568"/>
      <c r="T385" s="568"/>
      <c r="U385" s="568"/>
      <c r="V385" s="569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customHeight="1" x14ac:dyDescent="0.2">
      <c r="A386" s="607" t="s">
        <v>595</v>
      </c>
      <c r="B386" s="608"/>
      <c r="C386" s="608"/>
      <c r="D386" s="608"/>
      <c r="E386" s="608"/>
      <c r="F386" s="608"/>
      <c r="G386" s="608"/>
      <c r="H386" s="608"/>
      <c r="I386" s="608"/>
      <c r="J386" s="608"/>
      <c r="K386" s="608"/>
      <c r="L386" s="608"/>
      <c r="M386" s="608"/>
      <c r="N386" s="608"/>
      <c r="O386" s="608"/>
      <c r="P386" s="608"/>
      <c r="Q386" s="608"/>
      <c r="R386" s="608"/>
      <c r="S386" s="608"/>
      <c r="T386" s="608"/>
      <c r="U386" s="608"/>
      <c r="V386" s="608"/>
      <c r="W386" s="608"/>
      <c r="X386" s="608"/>
      <c r="Y386" s="608"/>
      <c r="Z386" s="608"/>
      <c r="AA386" s="48"/>
      <c r="AB386" s="48"/>
      <c r="AC386" s="48"/>
    </row>
    <row r="387" spans="1:68" ht="16.5" customHeight="1" x14ac:dyDescent="0.25">
      <c r="A387" s="58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2"/>
      <c r="AB387" s="542"/>
      <c r="AC387" s="542"/>
    </row>
    <row r="388" spans="1:68" ht="14.25" customHeight="1" x14ac:dyDescent="0.25">
      <c r="A388" s="564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3"/>
      <c r="AB388" s="543"/>
      <c r="AC388" s="543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2">
        <v>4680115886100</v>
      </c>
      <c r="E389" s="563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30</v>
      </c>
      <c r="Y389" s="548">
        <f t="shared" ref="Y389:Y398" si="43">IFERROR(IF(X389="",0,CEILING((X389/$H389),1)*$H389),"")</f>
        <v>32.400000000000006</v>
      </c>
      <c r="Z389" s="36">
        <f>IFERROR(IF(Y389=0,"",ROUNDUP(Y389/H389,0)*0.00902),"")</f>
        <v>5.4120000000000001E-2</v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31.166666666666668</v>
      </c>
      <c r="BN389" s="64">
        <f t="shared" ref="BN389:BN398" si="45">IFERROR(Y389*I389/H389,"0")</f>
        <v>33.660000000000004</v>
      </c>
      <c r="BO389" s="64">
        <f t="shared" ref="BO389:BO398" si="46">IFERROR(1/J389*(X389/H389),"0")</f>
        <v>4.208754208754209E-2</v>
      </c>
      <c r="BP389" s="64">
        <f t="shared" ref="BP389:BP398" si="47">IFERROR(1/J389*(Y389/H389),"0")</f>
        <v>4.5454545454545463E-2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62">
        <v>4680115886117</v>
      </c>
      <c r="E390" s="563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62">
        <v>4680115886117</v>
      </c>
      <c r="E391" s="563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62">
        <v>4680115886124</v>
      </c>
      <c r="E392" s="563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62">
        <v>4680115883147</v>
      </c>
      <c r="E393" s="563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2">
        <v>4607091384338</v>
      </c>
      <c r="E394" s="563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62">
        <v>4607091389524</v>
      </c>
      <c r="E395" s="563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62">
        <v>4680115883161</v>
      </c>
      <c r="E396" s="563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2">
        <v>4607091389531</v>
      </c>
      <c r="E397" s="563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2">
        <v>4607091384345</v>
      </c>
      <c r="E398" s="563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8.3999999999999986</v>
      </c>
      <c r="Y398" s="548">
        <f t="shared" si="43"/>
        <v>8.4</v>
      </c>
      <c r="Z398" s="36">
        <f t="shared" si="48"/>
        <v>2.0080000000000001E-2</v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8.9199999999999982</v>
      </c>
      <c r="BN398" s="64">
        <f t="shared" si="45"/>
        <v>8.92</v>
      </c>
      <c r="BO398" s="64">
        <f t="shared" si="46"/>
        <v>1.7094017094017092E-2</v>
      </c>
      <c r="BP398" s="64">
        <f t="shared" si="47"/>
        <v>1.7094017094017096E-2</v>
      </c>
    </row>
    <row r="399" spans="1:68" x14ac:dyDescent="0.2">
      <c r="A399" s="558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60"/>
      <c r="P399" s="567" t="s">
        <v>70</v>
      </c>
      <c r="Q399" s="568"/>
      <c r="R399" s="568"/>
      <c r="S399" s="568"/>
      <c r="T399" s="568"/>
      <c r="U399" s="568"/>
      <c r="V399" s="569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9.5555555555555536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10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7.4200000000000002E-2</v>
      </c>
      <c r="AA399" s="550"/>
      <c r="AB399" s="550"/>
      <c r="AC399" s="550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60"/>
      <c r="P400" s="567" t="s">
        <v>70</v>
      </c>
      <c r="Q400" s="568"/>
      <c r="R400" s="568"/>
      <c r="S400" s="568"/>
      <c r="T400" s="568"/>
      <c r="U400" s="568"/>
      <c r="V400" s="569"/>
      <c r="W400" s="37" t="s">
        <v>68</v>
      </c>
      <c r="X400" s="549">
        <f>IFERROR(SUM(X389:X398),"0")</f>
        <v>38.4</v>
      </c>
      <c r="Y400" s="549">
        <f>IFERROR(SUM(Y389:Y398),"0")</f>
        <v>40.800000000000004</v>
      </c>
      <c r="Z400" s="37"/>
      <c r="AA400" s="550"/>
      <c r="AB400" s="550"/>
      <c r="AC400" s="550"/>
    </row>
    <row r="401" spans="1:68" ht="14.25" customHeight="1" x14ac:dyDescent="0.25">
      <c r="A401" s="564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3"/>
      <c r="AB401" s="543"/>
      <c r="AC401" s="543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62">
        <v>4607091384352</v>
      </c>
      <c r="E402" s="563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62">
        <v>4607091389654</v>
      </c>
      <c r="E403" s="563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8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60"/>
      <c r="P404" s="567" t="s">
        <v>70</v>
      </c>
      <c r="Q404" s="568"/>
      <c r="R404" s="568"/>
      <c r="S404" s="568"/>
      <c r="T404" s="568"/>
      <c r="U404" s="568"/>
      <c r="V404" s="569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60"/>
      <c r="P405" s="567" t="s">
        <v>70</v>
      </c>
      <c r="Q405" s="568"/>
      <c r="R405" s="568"/>
      <c r="S405" s="568"/>
      <c r="T405" s="568"/>
      <c r="U405" s="568"/>
      <c r="V405" s="569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customHeight="1" x14ac:dyDescent="0.25">
      <c r="A406" s="58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2"/>
      <c r="AB406" s="542"/>
      <c r="AC406" s="542"/>
    </row>
    <row r="407" spans="1:68" ht="14.25" customHeight="1" x14ac:dyDescent="0.25">
      <c r="A407" s="564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3"/>
      <c r="AB407" s="543"/>
      <c r="AC407" s="543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62">
        <v>4680115885240</v>
      </c>
      <c r="E408" s="563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8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60"/>
      <c r="P409" s="567" t="s">
        <v>70</v>
      </c>
      <c r="Q409" s="568"/>
      <c r="R409" s="568"/>
      <c r="S409" s="568"/>
      <c r="T409" s="568"/>
      <c r="U409" s="568"/>
      <c r="V409" s="569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60"/>
      <c r="P410" s="567" t="s">
        <v>70</v>
      </c>
      <c r="Q410" s="568"/>
      <c r="R410" s="568"/>
      <c r="S410" s="568"/>
      <c r="T410" s="568"/>
      <c r="U410" s="568"/>
      <c r="V410" s="569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customHeight="1" x14ac:dyDescent="0.25">
      <c r="A411" s="564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3"/>
      <c r="AB411" s="543"/>
      <c r="AC411" s="543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62">
        <v>4680115886094</v>
      </c>
      <c r="E412" s="563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62">
        <v>4607091389425</v>
      </c>
      <c r="E413" s="563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62">
        <v>4680115880771</v>
      </c>
      <c r="E414" s="563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62">
        <v>4607091389500</v>
      </c>
      <c r="E415" s="563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8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60"/>
      <c r="P416" s="567" t="s">
        <v>70</v>
      </c>
      <c r="Q416" s="568"/>
      <c r="R416" s="568"/>
      <c r="S416" s="568"/>
      <c r="T416" s="568"/>
      <c r="U416" s="568"/>
      <c r="V416" s="569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60"/>
      <c r="P417" s="567" t="s">
        <v>70</v>
      </c>
      <c r="Q417" s="568"/>
      <c r="R417" s="568"/>
      <c r="S417" s="568"/>
      <c r="T417" s="568"/>
      <c r="U417" s="568"/>
      <c r="V417" s="569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customHeight="1" x14ac:dyDescent="0.25">
      <c r="A418" s="58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2"/>
      <c r="AB418" s="542"/>
      <c r="AC418" s="542"/>
    </row>
    <row r="419" spans="1:68" ht="14.25" customHeight="1" x14ac:dyDescent="0.25">
      <c r="A419" s="564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3"/>
      <c r="AB419" s="543"/>
      <c r="AC419" s="543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62">
        <v>4680115885110</v>
      </c>
      <c r="E420" s="563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58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60"/>
      <c r="P421" s="567" t="s">
        <v>70</v>
      </c>
      <c r="Q421" s="568"/>
      <c r="R421" s="568"/>
      <c r="S421" s="568"/>
      <c r="T421" s="568"/>
      <c r="U421" s="568"/>
      <c r="V421" s="569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60"/>
      <c r="P422" s="567" t="s">
        <v>70</v>
      </c>
      <c r="Q422" s="568"/>
      <c r="R422" s="568"/>
      <c r="S422" s="568"/>
      <c r="T422" s="568"/>
      <c r="U422" s="568"/>
      <c r="V422" s="569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customHeight="1" x14ac:dyDescent="0.25">
      <c r="A423" s="58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2"/>
      <c r="AB423" s="542"/>
      <c r="AC423" s="542"/>
    </row>
    <row r="424" spans="1:68" ht="14.25" customHeight="1" x14ac:dyDescent="0.25">
      <c r="A424" s="564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3"/>
      <c r="AB424" s="543"/>
      <c r="AC424" s="543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62">
        <v>4680115885103</v>
      </c>
      <c r="E425" s="563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58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60"/>
      <c r="P426" s="567" t="s">
        <v>70</v>
      </c>
      <c r="Q426" s="568"/>
      <c r="R426" s="568"/>
      <c r="S426" s="568"/>
      <c r="T426" s="568"/>
      <c r="U426" s="568"/>
      <c r="V426" s="569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60"/>
      <c r="P427" s="567" t="s">
        <v>70</v>
      </c>
      <c r="Q427" s="568"/>
      <c r="R427" s="568"/>
      <c r="S427" s="568"/>
      <c r="T427" s="568"/>
      <c r="U427" s="568"/>
      <c r="V427" s="569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customHeight="1" x14ac:dyDescent="0.2">
      <c r="A428" s="607" t="s">
        <v>651</v>
      </c>
      <c r="B428" s="608"/>
      <c r="C428" s="608"/>
      <c r="D428" s="608"/>
      <c r="E428" s="608"/>
      <c r="F428" s="608"/>
      <c r="G428" s="608"/>
      <c r="H428" s="608"/>
      <c r="I428" s="608"/>
      <c r="J428" s="608"/>
      <c r="K428" s="608"/>
      <c r="L428" s="608"/>
      <c r="M428" s="608"/>
      <c r="N428" s="608"/>
      <c r="O428" s="608"/>
      <c r="P428" s="608"/>
      <c r="Q428" s="608"/>
      <c r="R428" s="608"/>
      <c r="S428" s="608"/>
      <c r="T428" s="608"/>
      <c r="U428" s="608"/>
      <c r="V428" s="608"/>
      <c r="W428" s="608"/>
      <c r="X428" s="608"/>
      <c r="Y428" s="608"/>
      <c r="Z428" s="608"/>
      <c r="AA428" s="48"/>
      <c r="AB428" s="48"/>
      <c r="AC428" s="48"/>
    </row>
    <row r="429" spans="1:68" ht="16.5" customHeight="1" x14ac:dyDescent="0.25">
      <c r="A429" s="58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2"/>
      <c r="AB429" s="542"/>
      <c r="AC429" s="542"/>
    </row>
    <row r="430" spans="1:68" ht="14.25" customHeight="1" x14ac:dyDescent="0.25">
      <c r="A430" s="564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3"/>
      <c r="AB430" s="543"/>
      <c r="AC430" s="543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2">
        <v>4607091389067</v>
      </c>
      <c r="E431" s="563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2">
        <v>4680115885271</v>
      </c>
      <c r="E432" s="563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50</v>
      </c>
      <c r="Y432" s="548">
        <f t="shared" si="49"/>
        <v>52.800000000000004</v>
      </c>
      <c r="Z432" s="36">
        <f t="shared" si="50"/>
        <v>0.1196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53.409090909090907</v>
      </c>
      <c r="BN432" s="64">
        <f t="shared" si="52"/>
        <v>56.400000000000006</v>
      </c>
      <c r="BO432" s="64">
        <f t="shared" si="53"/>
        <v>9.1054778554778545E-2</v>
      </c>
      <c r="BP432" s="64">
        <f t="shared" si="54"/>
        <v>9.6153846153846159E-2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62">
        <v>4680115885226</v>
      </c>
      <c r="E433" s="563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0</v>
      </c>
      <c r="Y433" s="548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27" customHeight="1" x14ac:dyDescent="0.25">
      <c r="A434" s="54" t="s">
        <v>661</v>
      </c>
      <c r="B434" s="54" t="s">
        <v>662</v>
      </c>
      <c r="C434" s="31">
        <v>4301012145</v>
      </c>
      <c r="D434" s="562">
        <v>4607091383522</v>
      </c>
      <c r="E434" s="563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8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62">
        <v>4680115884502</v>
      </c>
      <c r="E435" s="563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2">
        <v>4607091389104</v>
      </c>
      <c r="E436" s="563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50</v>
      </c>
      <c r="Y436" s="548">
        <f t="shared" si="49"/>
        <v>52.800000000000004</v>
      </c>
      <c r="Z436" s="36">
        <f t="shared" si="50"/>
        <v>0.1196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53.409090909090907</v>
      </c>
      <c r="BN436" s="64">
        <f t="shared" si="52"/>
        <v>56.400000000000006</v>
      </c>
      <c r="BO436" s="64">
        <f t="shared" si="53"/>
        <v>9.1054778554778545E-2</v>
      </c>
      <c r="BP436" s="64">
        <f t="shared" si="54"/>
        <v>9.6153846153846159E-2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2">
        <v>4680115886391</v>
      </c>
      <c r="E437" s="563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2">
        <v>4680115880603</v>
      </c>
      <c r="E438" s="563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2">
        <v>4607091389999</v>
      </c>
      <c r="E439" s="563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8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2">
        <v>4680115882782</v>
      </c>
      <c r="E440" s="563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2">
        <v>4680115885479</v>
      </c>
      <c r="E441" s="563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2">
        <v>4607091389982</v>
      </c>
      <c r="E442" s="563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8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60"/>
      <c r="P443" s="567" t="s">
        <v>70</v>
      </c>
      <c r="Q443" s="568"/>
      <c r="R443" s="568"/>
      <c r="S443" s="568"/>
      <c r="T443" s="568"/>
      <c r="U443" s="568"/>
      <c r="V443" s="569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18.939393939393938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20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0.2392</v>
      </c>
      <c r="AA443" s="550"/>
      <c r="AB443" s="550"/>
      <c r="AC443" s="550"/>
    </row>
    <row r="444" spans="1:68" x14ac:dyDescent="0.2">
      <c r="A444" s="559"/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60"/>
      <c r="P444" s="567" t="s">
        <v>70</v>
      </c>
      <c r="Q444" s="568"/>
      <c r="R444" s="568"/>
      <c r="S444" s="568"/>
      <c r="T444" s="568"/>
      <c r="U444" s="568"/>
      <c r="V444" s="569"/>
      <c r="W444" s="37" t="s">
        <v>68</v>
      </c>
      <c r="X444" s="549">
        <f>IFERROR(SUM(X431:X442),"0")</f>
        <v>100</v>
      </c>
      <c r="Y444" s="549">
        <f>IFERROR(SUM(Y431:Y442),"0")</f>
        <v>105.60000000000001</v>
      </c>
      <c r="Z444" s="37"/>
      <c r="AA444" s="550"/>
      <c r="AB444" s="550"/>
      <c r="AC444" s="550"/>
    </row>
    <row r="445" spans="1:68" ht="14.25" customHeight="1" x14ac:dyDescent="0.25">
      <c r="A445" s="564" t="s">
        <v>134</v>
      </c>
      <c r="B445" s="559"/>
      <c r="C445" s="559"/>
      <c r="D445" s="559"/>
      <c r="E445" s="559"/>
      <c r="F445" s="559"/>
      <c r="G445" s="559"/>
      <c r="H445" s="559"/>
      <c r="I445" s="559"/>
      <c r="J445" s="559"/>
      <c r="K445" s="559"/>
      <c r="L445" s="559"/>
      <c r="M445" s="559"/>
      <c r="N445" s="559"/>
      <c r="O445" s="559"/>
      <c r="P445" s="559"/>
      <c r="Q445" s="559"/>
      <c r="R445" s="559"/>
      <c r="S445" s="559"/>
      <c r="T445" s="559"/>
      <c r="U445" s="559"/>
      <c r="V445" s="559"/>
      <c r="W445" s="559"/>
      <c r="X445" s="559"/>
      <c r="Y445" s="559"/>
      <c r="Z445" s="559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2">
        <v>4607091388930</v>
      </c>
      <c r="E446" s="563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50</v>
      </c>
      <c r="Y446" s="548">
        <f>IFERROR(IF(X446="",0,CEILING((X446/$H446),1)*$H446),"")</f>
        <v>52.800000000000004</v>
      </c>
      <c r="Z446" s="36">
        <f>IFERROR(IF(Y446=0,"",ROUNDUP(Y446/H446,0)*0.01196),"")</f>
        <v>0.1196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53.409090909090907</v>
      </c>
      <c r="BN446" s="64">
        <f>IFERROR(Y446*I446/H446,"0")</f>
        <v>56.400000000000006</v>
      </c>
      <c r="BO446" s="64">
        <f>IFERROR(1/J446*(X446/H446),"0")</f>
        <v>9.1054778554778545E-2</v>
      </c>
      <c r="BP446" s="64">
        <f>IFERROR(1/J446*(Y446/H446),"0")</f>
        <v>9.6153846153846159E-2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2">
        <v>4680115886407</v>
      </c>
      <c r="E447" s="563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2">
        <v>4680115880054</v>
      </c>
      <c r="E448" s="563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8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60"/>
      <c r="P449" s="567" t="s">
        <v>70</v>
      </c>
      <c r="Q449" s="568"/>
      <c r="R449" s="568"/>
      <c r="S449" s="568"/>
      <c r="T449" s="568"/>
      <c r="U449" s="568"/>
      <c r="V449" s="569"/>
      <c r="W449" s="37" t="s">
        <v>71</v>
      </c>
      <c r="X449" s="549">
        <f>IFERROR(X446/H446,"0")+IFERROR(X447/H447,"0")+IFERROR(X448/H448,"0")</f>
        <v>9.4696969696969688</v>
      </c>
      <c r="Y449" s="549">
        <f>IFERROR(Y446/H446,"0")+IFERROR(Y447/H447,"0")+IFERROR(Y448/H448,"0")</f>
        <v>10</v>
      </c>
      <c r="Z449" s="549">
        <f>IFERROR(IF(Z446="",0,Z446),"0")+IFERROR(IF(Z447="",0,Z447),"0")+IFERROR(IF(Z448="",0,Z448),"0")</f>
        <v>0.1196</v>
      </c>
      <c r="AA449" s="550"/>
      <c r="AB449" s="550"/>
      <c r="AC449" s="550"/>
    </row>
    <row r="450" spans="1:68" x14ac:dyDescent="0.2">
      <c r="A450" s="559"/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60"/>
      <c r="P450" s="567" t="s">
        <v>70</v>
      </c>
      <c r="Q450" s="568"/>
      <c r="R450" s="568"/>
      <c r="S450" s="568"/>
      <c r="T450" s="568"/>
      <c r="U450" s="568"/>
      <c r="V450" s="569"/>
      <c r="W450" s="37" t="s">
        <v>68</v>
      </c>
      <c r="X450" s="549">
        <f>IFERROR(SUM(X446:X448),"0")</f>
        <v>50</v>
      </c>
      <c r="Y450" s="549">
        <f>IFERROR(SUM(Y446:Y448),"0")</f>
        <v>52.800000000000004</v>
      </c>
      <c r="Z450" s="37"/>
      <c r="AA450" s="550"/>
      <c r="AB450" s="550"/>
      <c r="AC450" s="550"/>
    </row>
    <row r="451" spans="1:68" ht="14.25" customHeight="1" x14ac:dyDescent="0.25">
      <c r="A451" s="564" t="s">
        <v>63</v>
      </c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  <c r="O451" s="559"/>
      <c r="P451" s="559"/>
      <c r="Q451" s="559"/>
      <c r="R451" s="559"/>
      <c r="S451" s="559"/>
      <c r="T451" s="559"/>
      <c r="U451" s="559"/>
      <c r="V451" s="559"/>
      <c r="W451" s="559"/>
      <c r="X451" s="559"/>
      <c r="Y451" s="559"/>
      <c r="Z451" s="559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2">
        <v>4680115883116</v>
      </c>
      <c r="E452" s="563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0</v>
      </c>
      <c r="Y452" s="548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2">
        <v>4680115883093</v>
      </c>
      <c r="E453" s="563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0</v>
      </c>
      <c r="Y453" s="548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2">
        <v>4680115883109</v>
      </c>
      <c r="E454" s="563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0</v>
      </c>
      <c r="Y454" s="548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2">
        <v>4680115882072</v>
      </c>
      <c r="E455" s="563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2">
        <v>4680115882102</v>
      </c>
      <c r="E456" s="563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2">
        <v>4680115882096</v>
      </c>
      <c r="E457" s="563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8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60"/>
      <c r="P458" s="567" t="s">
        <v>70</v>
      </c>
      <c r="Q458" s="568"/>
      <c r="R458" s="568"/>
      <c r="S458" s="568"/>
      <c r="T458" s="568"/>
      <c r="U458" s="568"/>
      <c r="V458" s="569"/>
      <c r="W458" s="37" t="s">
        <v>71</v>
      </c>
      <c r="X458" s="549">
        <f>IFERROR(X452/H452,"0")+IFERROR(X453/H453,"0")+IFERROR(X454/H454,"0")+IFERROR(X455/H455,"0")+IFERROR(X456/H456,"0")+IFERROR(X457/H457,"0")</f>
        <v>0</v>
      </c>
      <c r="Y458" s="549">
        <f>IFERROR(Y452/H452,"0")+IFERROR(Y453/H453,"0")+IFERROR(Y454/H454,"0")+IFERROR(Y455/H455,"0")+IFERROR(Y456/H456,"0")+IFERROR(Y457/H457,"0")</f>
        <v>0</v>
      </c>
      <c r="Z458" s="549">
        <f>IFERROR(IF(Z452="",0,Z452),"0")+IFERROR(IF(Z453="",0,Z453),"0")+IFERROR(IF(Z454="",0,Z454),"0")+IFERROR(IF(Z455="",0,Z455),"0")+IFERROR(IF(Z456="",0,Z456),"0")+IFERROR(IF(Z457="",0,Z457),"0")</f>
        <v>0</v>
      </c>
      <c r="AA458" s="550"/>
      <c r="AB458" s="550"/>
      <c r="AC458" s="550"/>
    </row>
    <row r="459" spans="1:68" x14ac:dyDescent="0.2">
      <c r="A459" s="559"/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60"/>
      <c r="P459" s="567" t="s">
        <v>70</v>
      </c>
      <c r="Q459" s="568"/>
      <c r="R459" s="568"/>
      <c r="S459" s="568"/>
      <c r="T459" s="568"/>
      <c r="U459" s="568"/>
      <c r="V459" s="569"/>
      <c r="W459" s="37" t="s">
        <v>68</v>
      </c>
      <c r="X459" s="549">
        <f>IFERROR(SUM(X452:X457),"0")</f>
        <v>0</v>
      </c>
      <c r="Y459" s="549">
        <f>IFERROR(SUM(Y452:Y457),"0")</f>
        <v>0</v>
      </c>
      <c r="Z459" s="37"/>
      <c r="AA459" s="550"/>
      <c r="AB459" s="550"/>
      <c r="AC459" s="550"/>
    </row>
    <row r="460" spans="1:68" ht="14.25" customHeight="1" x14ac:dyDescent="0.25">
      <c r="A460" s="564" t="s">
        <v>72</v>
      </c>
      <c r="B460" s="559"/>
      <c r="C460" s="559"/>
      <c r="D460" s="559"/>
      <c r="E460" s="559"/>
      <c r="F460" s="559"/>
      <c r="G460" s="559"/>
      <c r="H460" s="559"/>
      <c r="I460" s="559"/>
      <c r="J460" s="559"/>
      <c r="K460" s="559"/>
      <c r="L460" s="559"/>
      <c r="M460" s="559"/>
      <c r="N460" s="559"/>
      <c r="O460" s="559"/>
      <c r="P460" s="559"/>
      <c r="Q460" s="559"/>
      <c r="R460" s="559"/>
      <c r="S460" s="559"/>
      <c r="T460" s="559"/>
      <c r="U460" s="559"/>
      <c r="V460" s="559"/>
      <c r="W460" s="559"/>
      <c r="X460" s="559"/>
      <c r="Y460" s="559"/>
      <c r="Z460" s="559"/>
      <c r="AA460" s="543"/>
      <c r="AB460" s="543"/>
      <c r="AC460" s="543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2">
        <v>4607091383409</v>
      </c>
      <c r="E461" s="563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2">
        <v>4607091383416</v>
      </c>
      <c r="E462" s="563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2">
        <v>4680115883536</v>
      </c>
      <c r="E463" s="563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8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60"/>
      <c r="P464" s="567" t="s">
        <v>70</v>
      </c>
      <c r="Q464" s="568"/>
      <c r="R464" s="568"/>
      <c r="S464" s="568"/>
      <c r="T464" s="568"/>
      <c r="U464" s="568"/>
      <c r="V464" s="569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x14ac:dyDescent="0.2">
      <c r="A465" s="559"/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60"/>
      <c r="P465" s="567" t="s">
        <v>70</v>
      </c>
      <c r="Q465" s="568"/>
      <c r="R465" s="568"/>
      <c r="S465" s="568"/>
      <c r="T465" s="568"/>
      <c r="U465" s="568"/>
      <c r="V465" s="569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89" t="s">
        <v>715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2"/>
      <c r="AB467" s="542"/>
      <c r="AC467" s="542"/>
    </row>
    <row r="468" spans="1:68" ht="14.25" customHeight="1" x14ac:dyDescent="0.25">
      <c r="A468" s="564" t="s">
        <v>102</v>
      </c>
      <c r="B468" s="559"/>
      <c r="C468" s="559"/>
      <c r="D468" s="559"/>
      <c r="E468" s="559"/>
      <c r="F468" s="559"/>
      <c r="G468" s="559"/>
      <c r="H468" s="559"/>
      <c r="I468" s="559"/>
      <c r="J468" s="559"/>
      <c r="K468" s="559"/>
      <c r="L468" s="559"/>
      <c r="M468" s="559"/>
      <c r="N468" s="559"/>
      <c r="O468" s="559"/>
      <c r="P468" s="559"/>
      <c r="Q468" s="559"/>
      <c r="R468" s="559"/>
      <c r="S468" s="559"/>
      <c r="T468" s="559"/>
      <c r="U468" s="559"/>
      <c r="V468" s="559"/>
      <c r="W468" s="559"/>
      <c r="X468" s="559"/>
      <c r="Y468" s="559"/>
      <c r="Z468" s="559"/>
      <c r="AA468" s="543"/>
      <c r="AB468" s="543"/>
      <c r="AC468" s="543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2">
        <v>4640242181011</v>
      </c>
      <c r="E469" s="563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2">
        <v>4640242180441</v>
      </c>
      <c r="E470" s="563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2">
        <v>4640242180564</v>
      </c>
      <c r="E471" s="563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2">
        <v>4640242181189</v>
      </c>
      <c r="E472" s="563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8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60"/>
      <c r="P473" s="567" t="s">
        <v>70</v>
      </c>
      <c r="Q473" s="568"/>
      <c r="R473" s="568"/>
      <c r="S473" s="568"/>
      <c r="T473" s="568"/>
      <c r="U473" s="568"/>
      <c r="V473" s="569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x14ac:dyDescent="0.2">
      <c r="A474" s="559"/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60"/>
      <c r="P474" s="567" t="s">
        <v>70</v>
      </c>
      <c r="Q474" s="568"/>
      <c r="R474" s="568"/>
      <c r="S474" s="568"/>
      <c r="T474" s="568"/>
      <c r="U474" s="568"/>
      <c r="V474" s="569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customHeight="1" x14ac:dyDescent="0.25">
      <c r="A475" s="564" t="s">
        <v>134</v>
      </c>
      <c r="B475" s="559"/>
      <c r="C475" s="559"/>
      <c r="D475" s="559"/>
      <c r="E475" s="559"/>
      <c r="F475" s="559"/>
      <c r="G475" s="559"/>
      <c r="H475" s="559"/>
      <c r="I475" s="559"/>
      <c r="J475" s="559"/>
      <c r="K475" s="559"/>
      <c r="L475" s="559"/>
      <c r="M475" s="559"/>
      <c r="N475" s="559"/>
      <c r="O475" s="559"/>
      <c r="P475" s="559"/>
      <c r="Q475" s="559"/>
      <c r="R475" s="559"/>
      <c r="S475" s="559"/>
      <c r="T475" s="559"/>
      <c r="U475" s="559"/>
      <c r="V475" s="559"/>
      <c r="W475" s="559"/>
      <c r="X475" s="559"/>
      <c r="Y475" s="559"/>
      <c r="Z475" s="559"/>
      <c r="AA475" s="543"/>
      <c r="AB475" s="543"/>
      <c r="AC475" s="543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2">
        <v>4640242180519</v>
      </c>
      <c r="E476" s="563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2">
        <v>4640242180526</v>
      </c>
      <c r="E477" s="563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1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2">
        <v>4640242181363</v>
      </c>
      <c r="E478" s="563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8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60"/>
      <c r="P479" s="567" t="s">
        <v>70</v>
      </c>
      <c r="Q479" s="568"/>
      <c r="R479" s="568"/>
      <c r="S479" s="568"/>
      <c r="T479" s="568"/>
      <c r="U479" s="568"/>
      <c r="V479" s="569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x14ac:dyDescent="0.2">
      <c r="A480" s="559"/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60"/>
      <c r="P480" s="567" t="s">
        <v>70</v>
      </c>
      <c r="Q480" s="568"/>
      <c r="R480" s="568"/>
      <c r="S480" s="568"/>
      <c r="T480" s="568"/>
      <c r="U480" s="568"/>
      <c r="V480" s="569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customHeight="1" x14ac:dyDescent="0.25">
      <c r="A481" s="564" t="s">
        <v>63</v>
      </c>
      <c r="B481" s="559"/>
      <c r="C481" s="559"/>
      <c r="D481" s="559"/>
      <c r="E481" s="559"/>
      <c r="F481" s="559"/>
      <c r="G481" s="559"/>
      <c r="H481" s="559"/>
      <c r="I481" s="559"/>
      <c r="J481" s="559"/>
      <c r="K481" s="559"/>
      <c r="L481" s="559"/>
      <c r="M481" s="559"/>
      <c r="N481" s="559"/>
      <c r="O481" s="559"/>
      <c r="P481" s="559"/>
      <c r="Q481" s="559"/>
      <c r="R481" s="559"/>
      <c r="S481" s="559"/>
      <c r="T481" s="559"/>
      <c r="U481" s="559"/>
      <c r="V481" s="559"/>
      <c r="W481" s="559"/>
      <c r="X481" s="559"/>
      <c r="Y481" s="559"/>
      <c r="Z481" s="559"/>
      <c r="AA481" s="543"/>
      <c r="AB481" s="543"/>
      <c r="AC481" s="543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2">
        <v>4640242180816</v>
      </c>
      <c r="E482" s="563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2">
        <v>4640242180595</v>
      </c>
      <c r="E483" s="563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80</v>
      </c>
      <c r="Y483" s="548">
        <f>IFERROR(IF(X483="",0,CEILING((X483/$H483),1)*$H483),"")</f>
        <v>84</v>
      </c>
      <c r="Z483" s="36">
        <f>IFERROR(IF(Y483=0,"",ROUNDUP(Y483/H483,0)*0.00902),"")</f>
        <v>0.1804</v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85.142857142857125</v>
      </c>
      <c r="BN483" s="64">
        <f>IFERROR(Y483*I483/H483,"0")</f>
        <v>89.399999999999991</v>
      </c>
      <c r="BO483" s="64">
        <f>IFERROR(1/J483*(X483/H483),"0")</f>
        <v>0.14430014430014429</v>
      </c>
      <c r="BP483" s="64">
        <f>IFERROR(1/J483*(Y483/H483),"0")</f>
        <v>0.15151515151515152</v>
      </c>
    </row>
    <row r="484" spans="1:68" x14ac:dyDescent="0.2">
      <c r="A484" s="558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60"/>
      <c r="P484" s="567" t="s">
        <v>70</v>
      </c>
      <c r="Q484" s="568"/>
      <c r="R484" s="568"/>
      <c r="S484" s="568"/>
      <c r="T484" s="568"/>
      <c r="U484" s="568"/>
      <c r="V484" s="569"/>
      <c r="W484" s="37" t="s">
        <v>71</v>
      </c>
      <c r="X484" s="549">
        <f>IFERROR(X482/H482,"0")+IFERROR(X483/H483,"0")</f>
        <v>19.047619047619047</v>
      </c>
      <c r="Y484" s="549">
        <f>IFERROR(Y482/H482,"0")+IFERROR(Y483/H483,"0")</f>
        <v>20</v>
      </c>
      <c r="Z484" s="549">
        <f>IFERROR(IF(Z482="",0,Z482),"0")+IFERROR(IF(Z483="",0,Z483),"0")</f>
        <v>0.1804</v>
      </c>
      <c r="AA484" s="550"/>
      <c r="AB484" s="550"/>
      <c r="AC484" s="550"/>
    </row>
    <row r="485" spans="1:68" x14ac:dyDescent="0.2">
      <c r="A485" s="559"/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60"/>
      <c r="P485" s="567" t="s">
        <v>70</v>
      </c>
      <c r="Q485" s="568"/>
      <c r="R485" s="568"/>
      <c r="S485" s="568"/>
      <c r="T485" s="568"/>
      <c r="U485" s="568"/>
      <c r="V485" s="569"/>
      <c r="W485" s="37" t="s">
        <v>68</v>
      </c>
      <c r="X485" s="549">
        <f>IFERROR(SUM(X482:X483),"0")</f>
        <v>80</v>
      </c>
      <c r="Y485" s="549">
        <f>IFERROR(SUM(Y482:Y483),"0")</f>
        <v>84</v>
      </c>
      <c r="Z485" s="37"/>
      <c r="AA485" s="550"/>
      <c r="AB485" s="550"/>
      <c r="AC485" s="550"/>
    </row>
    <row r="486" spans="1:68" ht="14.25" customHeight="1" x14ac:dyDescent="0.25">
      <c r="A486" s="564" t="s">
        <v>72</v>
      </c>
      <c r="B486" s="559"/>
      <c r="C486" s="559"/>
      <c r="D486" s="559"/>
      <c r="E486" s="559"/>
      <c r="F486" s="559"/>
      <c r="G486" s="559"/>
      <c r="H486" s="559"/>
      <c r="I486" s="559"/>
      <c r="J486" s="559"/>
      <c r="K486" s="559"/>
      <c r="L486" s="559"/>
      <c r="M486" s="559"/>
      <c r="N486" s="559"/>
      <c r="O486" s="559"/>
      <c r="P486" s="559"/>
      <c r="Q486" s="559"/>
      <c r="R486" s="559"/>
      <c r="S486" s="559"/>
      <c r="T486" s="559"/>
      <c r="U486" s="559"/>
      <c r="V486" s="559"/>
      <c r="W486" s="559"/>
      <c r="X486" s="559"/>
      <c r="Y486" s="559"/>
      <c r="Z486" s="559"/>
      <c r="AA486" s="543"/>
      <c r="AB486" s="543"/>
      <c r="AC486" s="543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2">
        <v>4640242180533</v>
      </c>
      <c r="E487" s="563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300</v>
      </c>
      <c r="Y487" s="548">
        <f>IFERROR(IF(X487="",0,CEILING((X487/$H487),1)*$H487),"")</f>
        <v>306</v>
      </c>
      <c r="Z487" s="36">
        <f>IFERROR(IF(Y487=0,"",ROUNDUP(Y487/H487,0)*0.01898),"")</f>
        <v>0.64532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317.29999999999995</v>
      </c>
      <c r="BN487" s="64">
        <f>IFERROR(Y487*I487/H487,"0")</f>
        <v>323.64599999999996</v>
      </c>
      <c r="BO487" s="64">
        <f>IFERROR(1/J487*(X487/H487),"0")</f>
        <v>0.52083333333333337</v>
      </c>
      <c r="BP487" s="64">
        <f>IFERROR(1/J487*(Y487/H487),"0")</f>
        <v>0.53125</v>
      </c>
    </row>
    <row r="488" spans="1:68" x14ac:dyDescent="0.2">
      <c r="A488" s="558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60"/>
      <c r="P488" s="567" t="s">
        <v>70</v>
      </c>
      <c r="Q488" s="568"/>
      <c r="R488" s="568"/>
      <c r="S488" s="568"/>
      <c r="T488" s="568"/>
      <c r="U488" s="568"/>
      <c r="V488" s="569"/>
      <c r="W488" s="37" t="s">
        <v>71</v>
      </c>
      <c r="X488" s="549">
        <f>IFERROR(X487/H487,"0")</f>
        <v>33.333333333333336</v>
      </c>
      <c r="Y488" s="549">
        <f>IFERROR(Y487/H487,"0")</f>
        <v>34</v>
      </c>
      <c r="Z488" s="549">
        <f>IFERROR(IF(Z487="",0,Z487),"0")</f>
        <v>0.64532</v>
      </c>
      <c r="AA488" s="550"/>
      <c r="AB488" s="550"/>
      <c r="AC488" s="550"/>
    </row>
    <row r="489" spans="1:68" x14ac:dyDescent="0.2">
      <c r="A489" s="559"/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60"/>
      <c r="P489" s="567" t="s">
        <v>70</v>
      </c>
      <c r="Q489" s="568"/>
      <c r="R489" s="568"/>
      <c r="S489" s="568"/>
      <c r="T489" s="568"/>
      <c r="U489" s="568"/>
      <c r="V489" s="569"/>
      <c r="W489" s="37" t="s">
        <v>68</v>
      </c>
      <c r="X489" s="549">
        <f>IFERROR(SUM(X487:X487),"0")</f>
        <v>300</v>
      </c>
      <c r="Y489" s="549">
        <f>IFERROR(SUM(Y487:Y487),"0")</f>
        <v>306</v>
      </c>
      <c r="Z489" s="37"/>
      <c r="AA489" s="550"/>
      <c r="AB489" s="550"/>
      <c r="AC489" s="550"/>
    </row>
    <row r="490" spans="1:68" ht="14.25" customHeight="1" x14ac:dyDescent="0.25">
      <c r="A490" s="564" t="s">
        <v>164</v>
      </c>
      <c r="B490" s="559"/>
      <c r="C490" s="559"/>
      <c r="D490" s="559"/>
      <c r="E490" s="559"/>
      <c r="F490" s="559"/>
      <c r="G490" s="559"/>
      <c r="H490" s="559"/>
      <c r="I490" s="559"/>
      <c r="J490" s="559"/>
      <c r="K490" s="559"/>
      <c r="L490" s="559"/>
      <c r="M490" s="559"/>
      <c r="N490" s="559"/>
      <c r="O490" s="559"/>
      <c r="P490" s="559"/>
      <c r="Q490" s="559"/>
      <c r="R490" s="559"/>
      <c r="S490" s="559"/>
      <c r="T490" s="559"/>
      <c r="U490" s="559"/>
      <c r="V490" s="559"/>
      <c r="W490" s="559"/>
      <c r="X490" s="559"/>
      <c r="Y490" s="559"/>
      <c r="Z490" s="559"/>
      <c r="AA490" s="543"/>
      <c r="AB490" s="543"/>
      <c r="AC490" s="543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62">
        <v>4640242180120</v>
      </c>
      <c r="E491" s="563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749</v>
      </c>
      <c r="B492" s="54" t="s">
        <v>750</v>
      </c>
      <c r="C492" s="31">
        <v>4301060493</v>
      </c>
      <c r="D492" s="562">
        <v>4640242180137</v>
      </c>
      <c r="E492" s="563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8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60"/>
      <c r="P493" s="567" t="s">
        <v>70</v>
      </c>
      <c r="Q493" s="568"/>
      <c r="R493" s="568"/>
      <c r="S493" s="568"/>
      <c r="T493" s="568"/>
      <c r="U493" s="568"/>
      <c r="V493" s="569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x14ac:dyDescent="0.2">
      <c r="A494" s="559"/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60"/>
      <c r="P494" s="567" t="s">
        <v>70</v>
      </c>
      <c r="Q494" s="568"/>
      <c r="R494" s="568"/>
      <c r="S494" s="568"/>
      <c r="T494" s="568"/>
      <c r="U494" s="568"/>
      <c r="V494" s="569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customHeight="1" x14ac:dyDescent="0.25">
      <c r="A495" s="589" t="s">
        <v>752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2"/>
      <c r="AB495" s="542"/>
      <c r="AC495" s="542"/>
    </row>
    <row r="496" spans="1:68" ht="14.25" customHeight="1" x14ac:dyDescent="0.25">
      <c r="A496" s="564" t="s">
        <v>134</v>
      </c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  <c r="O496" s="559"/>
      <c r="P496" s="559"/>
      <c r="Q496" s="559"/>
      <c r="R496" s="559"/>
      <c r="S496" s="559"/>
      <c r="T496" s="559"/>
      <c r="U496" s="559"/>
      <c r="V496" s="559"/>
      <c r="W496" s="559"/>
      <c r="X496" s="559"/>
      <c r="Y496" s="559"/>
      <c r="Z496" s="559"/>
      <c r="AA496" s="543"/>
      <c r="AB496" s="543"/>
      <c r="AC496" s="543"/>
    </row>
    <row r="497" spans="1:68" ht="27" customHeight="1" x14ac:dyDescent="0.25">
      <c r="A497" s="54" t="s">
        <v>753</v>
      </c>
      <c r="B497" s="54" t="s">
        <v>754</v>
      </c>
      <c r="C497" s="31">
        <v>4301020314</v>
      </c>
      <c r="D497" s="562">
        <v>4640242180090</v>
      </c>
      <c r="E497" s="563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4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58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60"/>
      <c r="P498" s="567" t="s">
        <v>70</v>
      </c>
      <c r="Q498" s="568"/>
      <c r="R498" s="568"/>
      <c r="S498" s="568"/>
      <c r="T498" s="568"/>
      <c r="U498" s="568"/>
      <c r="V498" s="569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x14ac:dyDescent="0.2">
      <c r="A499" s="55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560"/>
      <c r="P499" s="567" t="s">
        <v>70</v>
      </c>
      <c r="Q499" s="568"/>
      <c r="R499" s="568"/>
      <c r="S499" s="568"/>
      <c r="T499" s="568"/>
      <c r="U499" s="568"/>
      <c r="V499" s="569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3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94"/>
      <c r="P500" s="590" t="s">
        <v>757</v>
      </c>
      <c r="Q500" s="591"/>
      <c r="R500" s="591"/>
      <c r="S500" s="591"/>
      <c r="T500" s="591"/>
      <c r="U500" s="591"/>
      <c r="V500" s="59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5398.7999999999993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5506.8000000000011</v>
      </c>
      <c r="Z500" s="37"/>
      <c r="AA500" s="550"/>
      <c r="AB500" s="550"/>
      <c r="AC500" s="550"/>
    </row>
    <row r="501" spans="1:68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94"/>
      <c r="P501" s="590" t="s">
        <v>758</v>
      </c>
      <c r="Q501" s="591"/>
      <c r="R501" s="591"/>
      <c r="S501" s="591"/>
      <c r="T501" s="591"/>
      <c r="U501" s="591"/>
      <c r="V501" s="592"/>
      <c r="W501" s="37" t="s">
        <v>68</v>
      </c>
      <c r="X501" s="549">
        <f>IFERROR(SUM(BM22:BM497),"0")</f>
        <v>5701.5445705252596</v>
      </c>
      <c r="Y501" s="549">
        <f>IFERROR(SUM(BN22:BN497),"0")</f>
        <v>5814.8659999999982</v>
      </c>
      <c r="Z501" s="37"/>
      <c r="AA501" s="550"/>
      <c r="AB501" s="550"/>
      <c r="AC501" s="550"/>
    </row>
    <row r="502" spans="1:68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94"/>
      <c r="P502" s="590" t="s">
        <v>759</v>
      </c>
      <c r="Q502" s="591"/>
      <c r="R502" s="591"/>
      <c r="S502" s="591"/>
      <c r="T502" s="591"/>
      <c r="U502" s="591"/>
      <c r="V502" s="592"/>
      <c r="W502" s="37" t="s">
        <v>760</v>
      </c>
      <c r="X502" s="38">
        <f>ROUNDUP(SUM(BO22:BO497),0)</f>
        <v>10</v>
      </c>
      <c r="Y502" s="38">
        <f>ROUNDUP(SUM(BP22:BP497),0)</f>
        <v>10</v>
      </c>
      <c r="Z502" s="37"/>
      <c r="AA502" s="550"/>
      <c r="AB502" s="550"/>
      <c r="AC502" s="550"/>
    </row>
    <row r="503" spans="1:68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94"/>
      <c r="P503" s="590" t="s">
        <v>761</v>
      </c>
      <c r="Q503" s="591"/>
      <c r="R503" s="591"/>
      <c r="S503" s="591"/>
      <c r="T503" s="591"/>
      <c r="U503" s="591"/>
      <c r="V503" s="592"/>
      <c r="W503" s="37" t="s">
        <v>68</v>
      </c>
      <c r="X503" s="549">
        <f>GrossWeightTotal+PalletQtyTotal*25</f>
        <v>5951.5445705252596</v>
      </c>
      <c r="Y503" s="549">
        <f>GrossWeightTotalR+PalletQtyTotalR*25</f>
        <v>6064.8659999999982</v>
      </c>
      <c r="Z503" s="37"/>
      <c r="AA503" s="550"/>
      <c r="AB503" s="550"/>
      <c r="AC503" s="550"/>
    </row>
    <row r="504" spans="1:68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94"/>
      <c r="P504" s="590" t="s">
        <v>762</v>
      </c>
      <c r="Q504" s="591"/>
      <c r="R504" s="591"/>
      <c r="S504" s="591"/>
      <c r="T504" s="591"/>
      <c r="U504" s="591"/>
      <c r="V504" s="59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966.21431548443036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980</v>
      </c>
      <c r="Z504" s="37"/>
      <c r="AA504" s="550"/>
      <c r="AB504" s="550"/>
      <c r="AC504" s="550"/>
    </row>
    <row r="505" spans="1:68" ht="14.25" customHeight="1" x14ac:dyDescent="0.2">
      <c r="A505" s="559"/>
      <c r="B505" s="559"/>
      <c r="C505" s="559"/>
      <c r="D505" s="559"/>
      <c r="E505" s="559"/>
      <c r="F505" s="559"/>
      <c r="G505" s="559"/>
      <c r="H505" s="559"/>
      <c r="I505" s="559"/>
      <c r="J505" s="559"/>
      <c r="K505" s="559"/>
      <c r="L505" s="559"/>
      <c r="M505" s="559"/>
      <c r="N505" s="559"/>
      <c r="O505" s="694"/>
      <c r="P505" s="590" t="s">
        <v>763</v>
      </c>
      <c r="Q505" s="591"/>
      <c r="R505" s="591"/>
      <c r="S505" s="591"/>
      <c r="T505" s="591"/>
      <c r="U505" s="591"/>
      <c r="V505" s="59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10.76613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2" t="s">
        <v>100</v>
      </c>
      <c r="D507" s="633"/>
      <c r="E507" s="633"/>
      <c r="F507" s="633"/>
      <c r="G507" s="633"/>
      <c r="H507" s="634"/>
      <c r="I507" s="572" t="s">
        <v>252</v>
      </c>
      <c r="J507" s="633"/>
      <c r="K507" s="633"/>
      <c r="L507" s="633"/>
      <c r="M507" s="633"/>
      <c r="N507" s="633"/>
      <c r="O507" s="633"/>
      <c r="P507" s="633"/>
      <c r="Q507" s="633"/>
      <c r="R507" s="633"/>
      <c r="S507" s="634"/>
      <c r="T507" s="572" t="s">
        <v>539</v>
      </c>
      <c r="U507" s="634"/>
      <c r="V507" s="572" t="s">
        <v>595</v>
      </c>
      <c r="W507" s="633"/>
      <c r="X507" s="633"/>
      <c r="Y507" s="634"/>
      <c r="Z507" s="544" t="s">
        <v>651</v>
      </c>
      <c r="AA507" s="572" t="s">
        <v>715</v>
      </c>
      <c r="AB507" s="634"/>
      <c r="AC507" s="52"/>
      <c r="AF507" s="545"/>
    </row>
    <row r="508" spans="1:68" ht="14.25" customHeight="1" thickTop="1" x14ac:dyDescent="0.2">
      <c r="A508" s="796" t="s">
        <v>766</v>
      </c>
      <c r="B508" s="572" t="s">
        <v>62</v>
      </c>
      <c r="C508" s="572" t="s">
        <v>101</v>
      </c>
      <c r="D508" s="572" t="s">
        <v>116</v>
      </c>
      <c r="E508" s="572" t="s">
        <v>171</v>
      </c>
      <c r="F508" s="572" t="s">
        <v>191</v>
      </c>
      <c r="G508" s="572" t="s">
        <v>224</v>
      </c>
      <c r="H508" s="572" t="s">
        <v>100</v>
      </c>
      <c r="I508" s="572" t="s">
        <v>253</v>
      </c>
      <c r="J508" s="572" t="s">
        <v>293</v>
      </c>
      <c r="K508" s="572" t="s">
        <v>353</v>
      </c>
      <c r="L508" s="572" t="s">
        <v>398</v>
      </c>
      <c r="M508" s="572" t="s">
        <v>414</v>
      </c>
      <c r="N508" s="545"/>
      <c r="O508" s="572" t="s">
        <v>428</v>
      </c>
      <c r="P508" s="572" t="s">
        <v>438</v>
      </c>
      <c r="Q508" s="572" t="s">
        <v>445</v>
      </c>
      <c r="R508" s="572" t="s">
        <v>450</v>
      </c>
      <c r="S508" s="572" t="s">
        <v>529</v>
      </c>
      <c r="T508" s="572" t="s">
        <v>540</v>
      </c>
      <c r="U508" s="572" t="s">
        <v>575</v>
      </c>
      <c r="V508" s="572" t="s">
        <v>596</v>
      </c>
      <c r="W508" s="572" t="s">
        <v>628</v>
      </c>
      <c r="X508" s="572" t="s">
        <v>643</v>
      </c>
      <c r="Y508" s="572" t="s">
        <v>647</v>
      </c>
      <c r="Z508" s="572" t="s">
        <v>651</v>
      </c>
      <c r="AA508" s="572" t="s">
        <v>715</v>
      </c>
      <c r="AB508" s="572" t="s">
        <v>752</v>
      </c>
      <c r="AC508" s="52"/>
      <c r="AF508" s="545"/>
    </row>
    <row r="509" spans="1:68" ht="13.5" customHeight="1" thickBot="1" x14ac:dyDescent="0.25">
      <c r="A509" s="797"/>
      <c r="B509" s="573"/>
      <c r="C509" s="573"/>
      <c r="D509" s="573"/>
      <c r="E509" s="573"/>
      <c r="F509" s="573"/>
      <c r="G509" s="573"/>
      <c r="H509" s="573"/>
      <c r="I509" s="573"/>
      <c r="J509" s="573"/>
      <c r="K509" s="573"/>
      <c r="L509" s="573"/>
      <c r="M509" s="573"/>
      <c r="N509" s="545"/>
      <c r="O509" s="573"/>
      <c r="P509" s="573"/>
      <c r="Q509" s="573"/>
      <c r="R509" s="573"/>
      <c r="S509" s="573"/>
      <c r="T509" s="573"/>
      <c r="U509" s="573"/>
      <c r="V509" s="573"/>
      <c r="W509" s="573"/>
      <c r="X509" s="573"/>
      <c r="Y509" s="573"/>
      <c r="Z509" s="573"/>
      <c r="AA509" s="573"/>
      <c r="AB509" s="573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54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32.400000000000006</v>
      </c>
      <c r="E510" s="46">
        <f>IFERROR(Y87*1,"0")+IFERROR(Y88*1,"0")+IFERROR(Y89*1,"0")+IFERROR(Y93*1,"0")+IFERROR(Y94*1,"0")+IFERROR(Y95*1,"0")+IFERROR(Y96*1,"0")</f>
        <v>186.3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164.7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159.6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2201.4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0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31.2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2034</v>
      </c>
      <c r="U510" s="46">
        <f>IFERROR(Y368*1,"0")+IFERROR(Y369*1,"0")+IFERROR(Y370*1,"0")+IFERROR(Y374*1,"0")+IFERROR(Y378*1,"0")+IFERROR(Y379*1,"0")+IFERROR(Y383*1,"0")</f>
        <v>54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40.800000000000004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158.4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390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2">
    <mergeCell ref="A481:Z481"/>
    <mergeCell ref="D471:E471"/>
    <mergeCell ref="A151:O152"/>
    <mergeCell ref="D17:E18"/>
    <mergeCell ref="A131:Z131"/>
    <mergeCell ref="A449:O450"/>
    <mergeCell ref="X17:X18"/>
    <mergeCell ref="P307:T307"/>
    <mergeCell ref="D110:E110"/>
    <mergeCell ref="D408:E408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A51:Z51"/>
    <mergeCell ref="A83:O84"/>
    <mergeCell ref="N17:N18"/>
    <mergeCell ref="A58:O59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M17:M18"/>
    <mergeCell ref="O17:O18"/>
    <mergeCell ref="P336:T336"/>
    <mergeCell ref="P494:V494"/>
    <mergeCell ref="P350:V350"/>
    <mergeCell ref="P410:V410"/>
    <mergeCell ref="P102:T102"/>
    <mergeCell ref="P196:T196"/>
    <mergeCell ref="A484:O485"/>
    <mergeCell ref="P354:T354"/>
    <mergeCell ref="P281:V281"/>
    <mergeCell ref="D226:E226"/>
    <mergeCell ref="P183:T183"/>
    <mergeCell ref="D164:E164"/>
    <mergeCell ref="D462:E462"/>
    <mergeCell ref="P62:T62"/>
    <mergeCell ref="A134:O135"/>
    <mergeCell ref="A20:Z20"/>
    <mergeCell ref="A125:Z125"/>
    <mergeCell ref="P110:T110"/>
    <mergeCell ref="A314:Z314"/>
    <mergeCell ref="P239:V239"/>
    <mergeCell ref="P439:T439"/>
    <mergeCell ref="P433:T433"/>
    <mergeCell ref="P483:T483"/>
    <mergeCell ref="D22:E22"/>
    <mergeCell ref="D149:E149"/>
    <mergeCell ref="P470:T470"/>
    <mergeCell ref="D447:E447"/>
    <mergeCell ref="P426:V426"/>
    <mergeCell ref="P301:T301"/>
    <mergeCell ref="P178:T178"/>
    <mergeCell ref="P270:T270"/>
    <mergeCell ref="P463:T463"/>
    <mergeCell ref="A64:O65"/>
    <mergeCell ref="P478:T478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479:V479"/>
    <mergeCell ref="A233:Z233"/>
    <mergeCell ref="P262:T262"/>
    <mergeCell ref="A107:Z107"/>
    <mergeCell ref="A105:O106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A318:O319"/>
    <mergeCell ref="P114:T114"/>
    <mergeCell ref="P41:T41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A508:A509"/>
    <mergeCell ref="D436:E436"/>
    <mergeCell ref="D292:E292"/>
    <mergeCell ref="C508:C509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D497:E497"/>
    <mergeCell ref="P109:T109"/>
    <mergeCell ref="D435:E435"/>
    <mergeCell ref="A404:O405"/>
    <mergeCell ref="D413:E413"/>
    <mergeCell ref="P345:T345"/>
    <mergeCell ref="D217:E21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P227:T227"/>
    <mergeCell ref="D368:E368"/>
    <mergeCell ref="P226:T226"/>
    <mergeCell ref="A294:O295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D128:E128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105:V105"/>
    <mergeCell ref="P170:V170"/>
    <mergeCell ref="A141:Z141"/>
    <mergeCell ref="P212:T212"/>
    <mergeCell ref="J9:M9"/>
    <mergeCell ref="A90:O91"/>
    <mergeCell ref="D348:E348"/>
    <mergeCell ref="D62:E62"/>
    <mergeCell ref="D56:E56"/>
    <mergeCell ref="D193:E193"/>
    <mergeCell ref="P206:T206"/>
    <mergeCell ref="D127:E127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13:M13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A38:Z38"/>
    <mergeCell ref="A274:Z274"/>
    <mergeCell ref="P207:T207"/>
    <mergeCell ref="P299:T299"/>
    <mergeCell ref="P326:V326"/>
    <mergeCell ref="D138:E138"/>
    <mergeCell ref="A40:Z40"/>
    <mergeCell ref="P152:V152"/>
    <mergeCell ref="P330:T330"/>
    <mergeCell ref="A340:Z340"/>
    <mergeCell ref="A276:O277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D359:E359"/>
    <mergeCell ref="P96:T96"/>
    <mergeCell ref="P335:T335"/>
    <mergeCell ref="P269:T269"/>
    <mergeCell ref="P491:T491"/>
    <mergeCell ref="P322:T322"/>
    <mergeCell ref="A285:O286"/>
    <mergeCell ref="P260:T260"/>
    <mergeCell ref="P211:T211"/>
    <mergeCell ref="D132:E132"/>
    <mergeCell ref="P89:T89"/>
    <mergeCell ref="P309:T309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P164:T164"/>
    <mergeCell ref="P93:T93"/>
    <mergeCell ref="D299:E299"/>
    <mergeCell ref="D370:E370"/>
    <mergeCell ref="P405:V405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503:V503"/>
    <mergeCell ref="P332:V332"/>
    <mergeCell ref="A331:O332"/>
    <mergeCell ref="P459:V459"/>
    <mergeCell ref="P234:T234"/>
    <mergeCell ref="P325:V325"/>
    <mergeCell ref="A386:Z386"/>
    <mergeCell ref="A215:Z215"/>
    <mergeCell ref="D378:E378"/>
    <mergeCell ref="P485:V485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268:T268"/>
    <mergeCell ref="P230:T230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379:T379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A34:Z34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A352:Z352"/>
    <mergeCell ref="P235:V235"/>
    <mergeCell ref="A458:O459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2025-09-24T08:54:30Z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