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4,09,25 Симф ЗПФ\"/>
    </mc:Choice>
  </mc:AlternateContent>
  <xr:revisionPtr revIDLastSave="0" documentId="13_ncr:1_{95DFA68E-D771-4EB2-8F3E-322806D1F1C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O46" i="1" l="1"/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6" i="1"/>
  <c r="AB27" i="1"/>
  <c r="AB28" i="1"/>
  <c r="AB29" i="1"/>
  <c r="AB30" i="1"/>
  <c r="AB33" i="1"/>
  <c r="AB34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7" i="1"/>
  <c r="AA8" i="1"/>
  <c r="AC8" i="1" s="1"/>
  <c r="AA9" i="1"/>
  <c r="AC9" i="1" s="1"/>
  <c r="AA10" i="1"/>
  <c r="AC10" i="1" s="1"/>
  <c r="AA11" i="1"/>
  <c r="AC11" i="1" s="1"/>
  <c r="AA12" i="1"/>
  <c r="AC12" i="1" s="1"/>
  <c r="AA13" i="1"/>
  <c r="AC13" i="1" s="1"/>
  <c r="AA14" i="1"/>
  <c r="AC14" i="1" s="1"/>
  <c r="AA15" i="1"/>
  <c r="AC15" i="1" s="1"/>
  <c r="AA16" i="1"/>
  <c r="AC16" i="1" s="1"/>
  <c r="AA17" i="1"/>
  <c r="AC17" i="1" s="1"/>
  <c r="AA18" i="1"/>
  <c r="AC18" i="1" s="1"/>
  <c r="AA19" i="1"/>
  <c r="AC19" i="1" s="1"/>
  <c r="AA20" i="1"/>
  <c r="AC20" i="1" s="1"/>
  <c r="AA21" i="1"/>
  <c r="AC21" i="1" s="1"/>
  <c r="AA22" i="1"/>
  <c r="AC22" i="1" s="1"/>
  <c r="AA23" i="1"/>
  <c r="AC23" i="1" s="1"/>
  <c r="AA24" i="1"/>
  <c r="AC24" i="1" s="1"/>
  <c r="AA25" i="1"/>
  <c r="AC25" i="1" s="1"/>
  <c r="AA26" i="1"/>
  <c r="AC26" i="1" s="1"/>
  <c r="AA27" i="1"/>
  <c r="AC27" i="1" s="1"/>
  <c r="AA28" i="1"/>
  <c r="AC28" i="1" s="1"/>
  <c r="AA29" i="1"/>
  <c r="AC29" i="1" s="1"/>
  <c r="AA30" i="1"/>
  <c r="AC30" i="1" s="1"/>
  <c r="AA31" i="1"/>
  <c r="AC31" i="1" s="1"/>
  <c r="AA32" i="1"/>
  <c r="AC32" i="1" s="1"/>
  <c r="AA33" i="1"/>
  <c r="AC33" i="1" s="1"/>
  <c r="AA34" i="1"/>
  <c r="AC34" i="1" s="1"/>
  <c r="AA35" i="1"/>
  <c r="AC35" i="1" s="1"/>
  <c r="AA36" i="1"/>
  <c r="AC36" i="1" s="1"/>
  <c r="AA37" i="1"/>
  <c r="AC37" i="1" s="1"/>
  <c r="AA38" i="1"/>
  <c r="AC38" i="1" s="1"/>
  <c r="AA39" i="1"/>
  <c r="AC39" i="1" s="1"/>
  <c r="AA40" i="1"/>
  <c r="AC40" i="1" s="1"/>
  <c r="AA41" i="1"/>
  <c r="AC41" i="1" s="1"/>
  <c r="AA42" i="1"/>
  <c r="AC42" i="1" s="1"/>
  <c r="AA43" i="1"/>
  <c r="AC43" i="1" s="1"/>
  <c r="AA44" i="1"/>
  <c r="AC44" i="1" s="1"/>
  <c r="AA45" i="1"/>
  <c r="AC45" i="1" s="1"/>
  <c r="AA46" i="1"/>
  <c r="AC46" i="1" s="1"/>
  <c r="AA47" i="1"/>
  <c r="AC47" i="1" s="1"/>
  <c r="AA48" i="1"/>
  <c r="AC48" i="1" s="1"/>
  <c r="AA49" i="1"/>
  <c r="AC49" i="1" s="1"/>
  <c r="AA50" i="1"/>
  <c r="AC50" i="1" s="1"/>
  <c r="AA51" i="1"/>
  <c r="AC51" i="1" s="1"/>
  <c r="AA52" i="1"/>
  <c r="AA53" i="1"/>
  <c r="AC53" i="1" s="1"/>
  <c r="AA54" i="1"/>
  <c r="AC54" i="1" s="1"/>
  <c r="AA55" i="1"/>
  <c r="AC55" i="1" s="1"/>
  <c r="AA56" i="1"/>
  <c r="AC56" i="1" s="1"/>
  <c r="AA57" i="1"/>
  <c r="AC57" i="1" s="1"/>
  <c r="AA58" i="1"/>
  <c r="AC58" i="1" s="1"/>
  <c r="AA59" i="1"/>
  <c r="AC59" i="1" s="1"/>
  <c r="AA60" i="1"/>
  <c r="AC60" i="1" s="1"/>
  <c r="AA61" i="1"/>
  <c r="AC61" i="1" s="1"/>
  <c r="AA62" i="1"/>
  <c r="AC62" i="1" s="1"/>
  <c r="AA63" i="1"/>
  <c r="AC63" i="1" s="1"/>
  <c r="AA64" i="1"/>
  <c r="AC64" i="1" s="1"/>
  <c r="AA65" i="1"/>
  <c r="AC65" i="1" s="1"/>
  <c r="AA66" i="1"/>
  <c r="AC66" i="1" s="1"/>
  <c r="AA7" i="1"/>
  <c r="AC7" i="1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AE52" i="1" s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7" i="1"/>
  <c r="R46" i="1"/>
  <c r="O8" i="1"/>
  <c r="R8" i="1" s="1"/>
  <c r="O11" i="1"/>
  <c r="R11" i="1" s="1"/>
  <c r="O12" i="1"/>
  <c r="R12" i="1" s="1"/>
  <c r="O13" i="1"/>
  <c r="R13" i="1" s="1"/>
  <c r="O14" i="1"/>
  <c r="R14" i="1" s="1"/>
  <c r="O15" i="1"/>
  <c r="R15" i="1" s="1"/>
  <c r="O16" i="1"/>
  <c r="R16" i="1" s="1"/>
  <c r="O18" i="1"/>
  <c r="R18" i="1" s="1"/>
  <c r="O19" i="1"/>
  <c r="R19" i="1" s="1"/>
  <c r="O20" i="1"/>
  <c r="R20" i="1" s="1"/>
  <c r="O25" i="1"/>
  <c r="R25" i="1" s="1"/>
  <c r="O26" i="1"/>
  <c r="R26" i="1" s="1"/>
  <c r="O27" i="1"/>
  <c r="R27" i="1" s="1"/>
  <c r="O28" i="1"/>
  <c r="R28" i="1" s="1"/>
  <c r="O29" i="1"/>
  <c r="R29" i="1" s="1"/>
  <c r="O30" i="1"/>
  <c r="R30" i="1" s="1"/>
  <c r="O32" i="1"/>
  <c r="R32" i="1" s="1"/>
  <c r="O33" i="1"/>
  <c r="R33" i="1" s="1"/>
  <c r="O34" i="1"/>
  <c r="R34" i="1" s="1"/>
  <c r="O35" i="1"/>
  <c r="R35" i="1" s="1"/>
  <c r="O36" i="1"/>
  <c r="R36" i="1" s="1"/>
  <c r="O37" i="1"/>
  <c r="R37" i="1" s="1"/>
  <c r="O39" i="1"/>
  <c r="R39" i="1" s="1"/>
  <c r="O41" i="1"/>
  <c r="R41" i="1" s="1"/>
  <c r="O42" i="1"/>
  <c r="R42" i="1" s="1"/>
  <c r="O43" i="1"/>
  <c r="R43" i="1" s="1"/>
  <c r="O44" i="1"/>
  <c r="R44" i="1" s="1"/>
  <c r="O45" i="1"/>
  <c r="R45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O54" i="1"/>
  <c r="R54" i="1" s="1"/>
  <c r="O55" i="1"/>
  <c r="R55" i="1" s="1"/>
  <c r="O56" i="1"/>
  <c r="R56" i="1" s="1"/>
  <c r="O58" i="1"/>
  <c r="R58" i="1" s="1"/>
  <c r="O59" i="1"/>
  <c r="R59" i="1" s="1"/>
  <c r="O60" i="1"/>
  <c r="R60" i="1" s="1"/>
  <c r="O62" i="1"/>
  <c r="R62" i="1" s="1"/>
  <c r="O64" i="1"/>
  <c r="R64" i="1" s="1"/>
  <c r="O65" i="1"/>
  <c r="R65" i="1" s="1"/>
  <c r="O66" i="1"/>
  <c r="R66" i="1" s="1"/>
  <c r="O7" i="1"/>
  <c r="V9" i="1"/>
  <c r="O9" i="1" s="1"/>
  <c r="R9" i="1" s="1"/>
  <c r="V10" i="1"/>
  <c r="O10" i="1" s="1"/>
  <c r="R10" i="1" s="1"/>
  <c r="V17" i="1"/>
  <c r="O17" i="1" s="1"/>
  <c r="R17" i="1" s="1"/>
  <c r="V21" i="1"/>
  <c r="O21" i="1" s="1"/>
  <c r="R21" i="1" s="1"/>
  <c r="V22" i="1"/>
  <c r="O22" i="1" s="1"/>
  <c r="R22" i="1" s="1"/>
  <c r="V23" i="1"/>
  <c r="O23" i="1" s="1"/>
  <c r="R23" i="1" s="1"/>
  <c r="V24" i="1"/>
  <c r="O24" i="1" s="1"/>
  <c r="R24" i="1" s="1"/>
  <c r="V31" i="1"/>
  <c r="O31" i="1" s="1"/>
  <c r="R31" i="1" s="1"/>
  <c r="V38" i="1"/>
  <c r="O38" i="1" s="1"/>
  <c r="R38" i="1" s="1"/>
  <c r="V40" i="1"/>
  <c r="O40" i="1" s="1"/>
  <c r="R40" i="1" s="1"/>
  <c r="V57" i="1"/>
  <c r="O57" i="1" s="1"/>
  <c r="R57" i="1" s="1"/>
  <c r="V61" i="1"/>
  <c r="O61" i="1" s="1"/>
  <c r="R61" i="1" s="1"/>
  <c r="V63" i="1"/>
  <c r="O63" i="1" s="1"/>
  <c r="R63" i="1" s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4" i="1"/>
  <c r="U46" i="1"/>
  <c r="U47" i="1"/>
  <c r="U48" i="1"/>
  <c r="U49" i="1"/>
  <c r="U50" i="1"/>
  <c r="U51" i="1"/>
  <c r="U53" i="1"/>
  <c r="U54" i="1"/>
  <c r="U55" i="1"/>
  <c r="U56" i="1"/>
  <c r="U57" i="1"/>
  <c r="U58" i="1"/>
  <c r="U59" i="1"/>
  <c r="U60" i="1"/>
  <c r="U61" i="1"/>
  <c r="U62" i="1"/>
  <c r="U63" i="1"/>
  <c r="U64" i="1"/>
  <c r="U66" i="1"/>
  <c r="U7" i="1"/>
  <c r="K8" i="1"/>
  <c r="Q8" i="1" s="1"/>
  <c r="K9" i="1"/>
  <c r="K10" i="1"/>
  <c r="Q10" i="1" s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K18" i="1"/>
  <c r="Q18" i="1" s="1"/>
  <c r="K19" i="1"/>
  <c r="Q19" i="1" s="1"/>
  <c r="K20" i="1"/>
  <c r="Q20" i="1" s="1"/>
  <c r="K21" i="1"/>
  <c r="K22" i="1"/>
  <c r="Q22" i="1" s="1"/>
  <c r="K23" i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Q39" i="1" s="1"/>
  <c r="K40" i="1"/>
  <c r="Q40" i="1" s="1"/>
  <c r="K41" i="1"/>
  <c r="Q41" i="1" s="1"/>
  <c r="K42" i="1"/>
  <c r="Q42" i="1" s="1"/>
  <c r="K43" i="1"/>
  <c r="Q43" i="1" s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Q64" i="1" s="1"/>
  <c r="K65" i="1"/>
  <c r="Q65" i="1" s="1"/>
  <c r="K66" i="1"/>
  <c r="Q66" i="1" s="1"/>
  <c r="K7" i="1"/>
  <c r="Q7" i="1" s="1"/>
  <c r="J52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7" i="1"/>
  <c r="I6" i="1" s="1"/>
  <c r="T6" i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7" i="1"/>
  <c r="J7" i="1" l="1"/>
  <c r="J6" i="1" s="1"/>
  <c r="Q31" i="1"/>
  <c r="Q23" i="1"/>
  <c r="Q21" i="1"/>
  <c r="Q17" i="1"/>
  <c r="Q9" i="1"/>
  <c r="U6" i="1"/>
  <c r="V6" i="1"/>
  <c r="O6" i="1"/>
  <c r="R7" i="1"/>
  <c r="Z66" i="1"/>
  <c r="AE66" i="1" s="1"/>
  <c r="Z64" i="1"/>
  <c r="AE64" i="1" s="1"/>
  <c r="Z62" i="1"/>
  <c r="AE62" i="1" s="1"/>
  <c r="Z60" i="1"/>
  <c r="AE60" i="1" s="1"/>
  <c r="Z58" i="1"/>
  <c r="AE58" i="1" s="1"/>
  <c r="Z56" i="1"/>
  <c r="AE56" i="1" s="1"/>
  <c r="Z54" i="1"/>
  <c r="AE54" i="1" s="1"/>
  <c r="Z50" i="1"/>
  <c r="AE50" i="1" s="1"/>
  <c r="Z48" i="1"/>
  <c r="AE48" i="1" s="1"/>
  <c r="Z46" i="1"/>
  <c r="AE46" i="1" s="1"/>
  <c r="Z44" i="1"/>
  <c r="AE44" i="1" s="1"/>
  <c r="Z42" i="1"/>
  <c r="AE42" i="1" s="1"/>
  <c r="Z40" i="1"/>
  <c r="AE40" i="1" s="1"/>
  <c r="Z38" i="1"/>
  <c r="AE38" i="1" s="1"/>
  <c r="Z36" i="1"/>
  <c r="AE36" i="1" s="1"/>
  <c r="Z34" i="1"/>
  <c r="AE34" i="1" s="1"/>
  <c r="Z32" i="1"/>
  <c r="AE32" i="1" s="1"/>
  <c r="Z30" i="1"/>
  <c r="AE30" i="1" s="1"/>
  <c r="Z28" i="1"/>
  <c r="AE28" i="1" s="1"/>
  <c r="Z26" i="1"/>
  <c r="AE26" i="1" s="1"/>
  <c r="Z24" i="1"/>
  <c r="AE24" i="1" s="1"/>
  <c r="Z22" i="1"/>
  <c r="AE22" i="1" s="1"/>
  <c r="Z20" i="1"/>
  <c r="AE20" i="1" s="1"/>
  <c r="Z18" i="1"/>
  <c r="AE18" i="1" s="1"/>
  <c r="Z16" i="1"/>
  <c r="AE16" i="1" s="1"/>
  <c r="Z14" i="1"/>
  <c r="AE14" i="1" s="1"/>
  <c r="Z12" i="1"/>
  <c r="AE12" i="1" s="1"/>
  <c r="Z10" i="1"/>
  <c r="AE10" i="1" s="1"/>
  <c r="Z8" i="1"/>
  <c r="AE8" i="1" s="1"/>
  <c r="Z7" i="1"/>
  <c r="AE7" i="1" s="1"/>
  <c r="Z65" i="1"/>
  <c r="AE65" i="1" s="1"/>
  <c r="Z63" i="1"/>
  <c r="AE63" i="1" s="1"/>
  <c r="Z61" i="1"/>
  <c r="AE61" i="1" s="1"/>
  <c r="Z59" i="1"/>
  <c r="AE59" i="1" s="1"/>
  <c r="Z57" i="1"/>
  <c r="AE57" i="1" s="1"/>
  <c r="Z55" i="1"/>
  <c r="AE55" i="1" s="1"/>
  <c r="Z53" i="1"/>
  <c r="AE53" i="1" s="1"/>
  <c r="Z51" i="1"/>
  <c r="AE51" i="1" s="1"/>
  <c r="Z49" i="1"/>
  <c r="AE49" i="1" s="1"/>
  <c r="Z47" i="1"/>
  <c r="AE47" i="1" s="1"/>
  <c r="Z45" i="1"/>
  <c r="AE45" i="1" s="1"/>
  <c r="Z43" i="1"/>
  <c r="AE43" i="1" s="1"/>
  <c r="Z41" i="1"/>
  <c r="AE41" i="1" s="1"/>
  <c r="Z39" i="1"/>
  <c r="AE39" i="1" s="1"/>
  <c r="Z37" i="1"/>
  <c r="AE37" i="1" s="1"/>
  <c r="Z35" i="1"/>
  <c r="AE35" i="1" s="1"/>
  <c r="Z33" i="1"/>
  <c r="AE33" i="1" s="1"/>
  <c r="Z31" i="1"/>
  <c r="AE31" i="1" s="1"/>
  <c r="Z29" i="1"/>
  <c r="AE29" i="1" s="1"/>
  <c r="Z27" i="1"/>
  <c r="AE27" i="1" s="1"/>
  <c r="Z25" i="1"/>
  <c r="AE25" i="1" s="1"/>
  <c r="Z23" i="1"/>
  <c r="AE23" i="1" s="1"/>
  <c r="Z21" i="1"/>
  <c r="AE21" i="1" s="1"/>
  <c r="Z19" i="1"/>
  <c r="AE19" i="1" s="1"/>
  <c r="Z17" i="1"/>
  <c r="AE17" i="1" s="1"/>
  <c r="Z15" i="1"/>
  <c r="AE15" i="1" s="1"/>
  <c r="Z13" i="1"/>
  <c r="AE13" i="1" s="1"/>
  <c r="Z11" i="1"/>
  <c r="AE11" i="1" s="1"/>
  <c r="Z9" i="1"/>
  <c r="AE9" i="1" s="1"/>
  <c r="AA6" i="1"/>
  <c r="AE6" i="1"/>
  <c r="S6" i="1"/>
  <c r="K6" i="1"/>
</calcChain>
</file>

<file path=xl/sharedStrings.xml><?xml version="1.0" encoding="utf-8"?>
<sst xmlns="http://schemas.openxmlformats.org/spreadsheetml/2006/main" count="165" uniqueCount="99">
  <si>
    <t>Период: 17.09.2025 - 24.09.2025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</si>
  <si>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</si>
  <si>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</si>
  <si>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</si>
  <si>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</si>
  <si>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</si>
  <si>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</si>
  <si>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</si>
  <si>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</si>
  <si>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</si>
  <si>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</si>
  <si>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</si>
  <si>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чебуреки с мясом ТМ Горячая штучка 0,09 кг флоу-пак ПОКОМ</t>
  </si>
  <si>
    <t>ЖАР-ладушки с клубникой и вишней ТМ Стародворье 0,2 кг ПОКОМ</t>
  </si>
  <si>
    <t>ЖАР-ладушки с яблоком и грушей ТМ Стародворье 0,2 кг.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</si>
  <si>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</si>
  <si>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</si>
  <si>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</si>
  <si>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</si>
  <si>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</si>
  <si>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Grandmeni с говядиной и свининой 0,7кг ТМ Горячая штучка 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</si>
  <si>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</si>
  <si>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</si>
  <si>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</si>
  <si>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</si>
  <si>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</si>
  <si>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</si>
  <si>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СЕВЕРНАЯ КОЛЛЕКЦИЯ 0,7кг ТМ Горячая штучка сфера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</si>
  <si>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</si>
  <si>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</si>
  <si>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</si>
  <si>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</si>
  <si>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</si>
  <si>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</si>
  <si>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</si>
  <si>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</si>
  <si>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</si>
  <si>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</si>
  <si>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</si>
  <si>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</si>
  <si>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</si>
  <si>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</si>
  <si>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</si>
  <si>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</si>
  <si>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</si>
  <si>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</si>
  <si>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</si>
  <si>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</si>
  <si>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</si>
  <si>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</si>
  <si>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</si>
  <si>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</si>
  <si>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</si>
  <si>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0,24 кг  ПОКОМ</t>
  </si>
  <si>
    <t>ЖАР-ладушки с мясом 0,2кг ТМ Стародворье  ПОКОМ</t>
  </si>
  <si>
    <t>Жареные вареники с картофелем и беконом Добросельские 0,2 кг.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</si>
  <si>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</si>
  <si>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</si>
  <si>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</si>
  <si>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</si>
  <si>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</si>
  <si>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</si>
  <si>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</si>
  <si>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Бульмени Нейробуст с мясом ТМ Горячая штучка ТС Бульмени ГШ сфера флоу-пак 0,6 кг.  ПОКОМ</t>
  </si>
  <si>
    <t>Пельмени Бульмени хрустящие с мясом 0,22 кг ТМ Горячая штучка  ПОКОМ</t>
  </si>
  <si>
    <t>Пельмени Добросельские со свининой и говядиной ТМ Стародворье флоу-пак клас. форма 0,65 кг.  ПОКОМ</t>
  </si>
  <si>
    <t>Пельмени Зареченские сфера 5 кг.  ПОКОМ</t>
  </si>
  <si>
    <t>Сочный мегачебурек ТМ Зареченские ВЕС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</si>
  <si>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</si>
  <si>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</si>
  <si>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</si>
  <si>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</si>
  <si>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</si>
  <si>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</si>
  <si>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</si>
  <si>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</si>
  <si>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</si>
  <si>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</si>
  <si>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</si>
  <si>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</si>
  <si>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</si>
  <si>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</si>
  <si>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</si>
  <si>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</si>
  <si>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</si>
  <si>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</si>
  <si>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</si>
  <si>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</si>
  <si>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</si>
  <si>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</si>
  <si>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25,09,</t>
  </si>
  <si>
    <t>29,09,</t>
  </si>
  <si>
    <t>10,09,</t>
  </si>
  <si>
    <t>17,09,</t>
  </si>
  <si>
    <t>24,09,</t>
  </si>
  <si>
    <t>жк</t>
  </si>
  <si>
    <t>жк300</t>
  </si>
  <si>
    <t>жк500</t>
  </si>
  <si>
    <t>оконч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</si>
</sst>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5" fillId="0" borderId="0" xfId="0" applyNumberFormat="1" applyFont="1" applyAlignment="1">
      <alignment horizontal="left"/>
    </xf>
    <xf numFmtId="164" fontId="5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7,09,25&#1079;&#1072;&#1084;-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8-24,09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4,09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3,09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10.09.2025 - 17.09.2025</v>
          </cell>
        </row>
        <row r="3">
          <cell r="P3" t="str">
            <v>12д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17,09,</v>
          </cell>
          <cell r="L5" t="str">
            <v>22,09,</v>
          </cell>
          <cell r="M5" t="str">
            <v>23,09,</v>
          </cell>
          <cell r="P5" t="str">
            <v>25,09,</v>
          </cell>
          <cell r="S5" t="str">
            <v>03,09,</v>
          </cell>
          <cell r="T5" t="str">
            <v>10,09,</v>
          </cell>
          <cell r="U5" t="str">
            <v>19,09,</v>
          </cell>
        </row>
        <row r="6">
          <cell r="E6">
            <v>62296.73</v>
          </cell>
          <cell r="F6">
            <v>34911.086000000003</v>
          </cell>
          <cell r="I6">
            <v>64014.310999999994</v>
          </cell>
          <cell r="J6">
            <v>-1717.5809999999999</v>
          </cell>
          <cell r="K6">
            <v>28190</v>
          </cell>
          <cell r="L6">
            <v>17270</v>
          </cell>
          <cell r="M6">
            <v>25020</v>
          </cell>
          <cell r="N6">
            <v>8180</v>
          </cell>
          <cell r="O6">
            <v>10168.145999999999</v>
          </cell>
          <cell r="P6">
            <v>16480</v>
          </cell>
          <cell r="S6">
            <v>10375.440199999999</v>
          </cell>
          <cell r="T6">
            <v>10801.176000000001</v>
          </cell>
          <cell r="U6">
            <v>9816.06</v>
          </cell>
          <cell r="V6">
            <v>11456</v>
          </cell>
          <cell r="AA6">
            <v>16480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579</v>
          </cell>
          <cell r="D7">
            <v>7</v>
          </cell>
          <cell r="E7">
            <v>233</v>
          </cell>
          <cell r="F7">
            <v>346</v>
          </cell>
          <cell r="G7">
            <v>0</v>
          </cell>
          <cell r="H7" t="e">
            <v>#N/A</v>
          </cell>
          <cell r="I7">
            <v>238</v>
          </cell>
          <cell r="J7">
            <v>-5</v>
          </cell>
          <cell r="K7">
            <v>120</v>
          </cell>
          <cell r="O7">
            <v>46.6</v>
          </cell>
          <cell r="P7">
            <v>120</v>
          </cell>
          <cell r="Q7">
            <v>12.575107296137338</v>
          </cell>
          <cell r="R7">
            <v>7.4248927038626604</v>
          </cell>
          <cell r="S7">
            <v>61.8</v>
          </cell>
          <cell r="T7">
            <v>61.4</v>
          </cell>
          <cell r="U7">
            <v>33</v>
          </cell>
          <cell r="V7">
            <v>0</v>
          </cell>
          <cell r="W7">
            <v>70</v>
          </cell>
          <cell r="X7">
            <v>14</v>
          </cell>
          <cell r="Y7">
            <v>12</v>
          </cell>
          <cell r="Z7">
            <v>14</v>
          </cell>
          <cell r="AA7">
            <v>120</v>
          </cell>
          <cell r="AB7">
            <v>0</v>
          </cell>
          <cell r="AC7">
            <v>10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471</v>
          </cell>
          <cell r="D8">
            <v>341</v>
          </cell>
          <cell r="E8">
            <v>513</v>
          </cell>
          <cell r="F8">
            <v>288</v>
          </cell>
          <cell r="G8">
            <v>0.24</v>
          </cell>
          <cell r="H8" t="e">
            <v>#N/A</v>
          </cell>
          <cell r="I8">
            <v>518</v>
          </cell>
          <cell r="J8">
            <v>-5</v>
          </cell>
          <cell r="K8">
            <v>300</v>
          </cell>
          <cell r="L8">
            <v>300</v>
          </cell>
          <cell r="M8">
            <v>300</v>
          </cell>
          <cell r="O8">
            <v>102.6</v>
          </cell>
          <cell r="Q8">
            <v>11.578947368421053</v>
          </cell>
          <cell r="R8">
            <v>2.8070175438596494</v>
          </cell>
          <cell r="S8">
            <v>100.2</v>
          </cell>
          <cell r="T8">
            <v>103.2</v>
          </cell>
          <cell r="U8">
            <v>82</v>
          </cell>
          <cell r="V8">
            <v>0</v>
          </cell>
          <cell r="W8">
            <v>70</v>
          </cell>
          <cell r="X8">
            <v>14</v>
          </cell>
          <cell r="Y8">
            <v>12</v>
          </cell>
          <cell r="Z8">
            <v>0</v>
          </cell>
          <cell r="AA8">
            <v>0</v>
          </cell>
          <cell r="AB8" t="e">
            <v>#N/A</v>
          </cell>
          <cell r="AC8">
            <v>0</v>
          </cell>
          <cell r="AD8">
            <v>0.24</v>
          </cell>
        </row>
        <row r="9">
          <cell r="A9" t="str">
            <v>Готовые чебупели с ветчиной и сыром ТМ Горячая штучка флоу-пак 0,24 кг.  ПОКОМ</v>
          </cell>
          <cell r="B9" t="str">
            <v>шт</v>
          </cell>
          <cell r="C9">
            <v>1564</v>
          </cell>
          <cell r="D9">
            <v>1386</v>
          </cell>
          <cell r="E9">
            <v>2025</v>
          </cell>
          <cell r="F9">
            <v>879</v>
          </cell>
          <cell r="G9">
            <v>0.24</v>
          </cell>
          <cell r="H9" t="e">
            <v>#N/A</v>
          </cell>
          <cell r="I9">
            <v>2066</v>
          </cell>
          <cell r="J9">
            <v>-41</v>
          </cell>
          <cell r="K9">
            <v>1200</v>
          </cell>
          <cell r="L9">
            <v>360</v>
          </cell>
          <cell r="M9">
            <v>960</v>
          </cell>
          <cell r="N9">
            <v>600</v>
          </cell>
          <cell r="O9">
            <v>333</v>
          </cell>
          <cell r="P9">
            <v>640</v>
          </cell>
          <cell r="Q9">
            <v>12.129129129129129</v>
          </cell>
          <cell r="R9">
            <v>2.6396396396396398</v>
          </cell>
          <cell r="S9">
            <v>361.2</v>
          </cell>
          <cell r="T9">
            <v>351.2</v>
          </cell>
          <cell r="U9">
            <v>249</v>
          </cell>
          <cell r="V9">
            <v>360</v>
          </cell>
          <cell r="W9">
            <v>70</v>
          </cell>
          <cell r="X9">
            <v>14</v>
          </cell>
          <cell r="Y9">
            <v>12</v>
          </cell>
          <cell r="Z9">
            <v>56</v>
          </cell>
          <cell r="AA9">
            <v>640</v>
          </cell>
          <cell r="AB9" t="e">
            <v>#N/A</v>
          </cell>
          <cell r="AC9">
            <v>53.333333333333336</v>
          </cell>
          <cell r="AD9">
            <v>0.24</v>
          </cell>
        </row>
        <row r="10">
          <cell r="A10" t="str">
            <v>Готовые чебупели сочные с мясом ТМ Горячая штучка флоу-пак 0,24 кг  ПОКОМ</v>
          </cell>
          <cell r="B10" t="str">
            <v>шт</v>
          </cell>
          <cell r="C10">
            <v>1316</v>
          </cell>
          <cell r="D10">
            <v>1726</v>
          </cell>
          <cell r="E10">
            <v>2130</v>
          </cell>
          <cell r="F10">
            <v>858</v>
          </cell>
          <cell r="G10">
            <v>0</v>
          </cell>
          <cell r="H10" t="e">
            <v>#N/A</v>
          </cell>
          <cell r="I10">
            <v>2168</v>
          </cell>
          <cell r="J10">
            <v>-38</v>
          </cell>
          <cell r="K10">
            <v>1200</v>
          </cell>
          <cell r="L10">
            <v>480</v>
          </cell>
          <cell r="M10">
            <v>840</v>
          </cell>
          <cell r="N10">
            <v>720</v>
          </cell>
          <cell r="O10">
            <v>330</v>
          </cell>
          <cell r="P10">
            <v>520</v>
          </cell>
          <cell r="Q10">
            <v>11.812121212121212</v>
          </cell>
          <cell r="R10">
            <v>2.6</v>
          </cell>
          <cell r="S10">
            <v>335.6</v>
          </cell>
          <cell r="T10">
            <v>363.4</v>
          </cell>
          <cell r="U10">
            <v>273</v>
          </cell>
          <cell r="V10">
            <v>480</v>
          </cell>
          <cell r="W10">
            <v>70</v>
          </cell>
          <cell r="X10">
            <v>14</v>
          </cell>
          <cell r="Y10">
            <v>12</v>
          </cell>
          <cell r="Z10">
            <v>42</v>
          </cell>
          <cell r="AA10">
            <v>520</v>
          </cell>
          <cell r="AB10" t="e">
            <v>#N/A</v>
          </cell>
          <cell r="AC10">
            <v>43.333333333333336</v>
          </cell>
          <cell r="AD10">
            <v>0.24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866</v>
          </cell>
          <cell r="D11">
            <v>354</v>
          </cell>
          <cell r="E11">
            <v>454</v>
          </cell>
          <cell r="F11">
            <v>748</v>
          </cell>
          <cell r="G11">
            <v>1</v>
          </cell>
          <cell r="H11">
            <v>180</v>
          </cell>
          <cell r="I11">
            <v>472</v>
          </cell>
          <cell r="J11">
            <v>-18</v>
          </cell>
          <cell r="K11">
            <v>300</v>
          </cell>
          <cell r="O11">
            <v>90.8</v>
          </cell>
          <cell r="Q11">
            <v>11.541850220264317</v>
          </cell>
          <cell r="R11">
            <v>8.2378854625550666</v>
          </cell>
          <cell r="S11">
            <v>73.8</v>
          </cell>
          <cell r="T11">
            <v>131.6</v>
          </cell>
          <cell r="U11">
            <v>139</v>
          </cell>
          <cell r="V11">
            <v>0</v>
          </cell>
          <cell r="W11">
            <v>126</v>
          </cell>
          <cell r="X11">
            <v>14</v>
          </cell>
          <cell r="Y11">
            <v>24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0.09</v>
          </cell>
        </row>
        <row r="12">
          <cell r="A12" t="str">
            <v>ЖАР-ладушки с клубникой и вишней ТМ Стародворье 0,2 кг ПОКОМ</v>
          </cell>
          <cell r="B12" t="str">
            <v>шт</v>
          </cell>
          <cell r="C12">
            <v>92</v>
          </cell>
          <cell r="E12">
            <v>19</v>
          </cell>
          <cell r="F12">
            <v>73</v>
          </cell>
          <cell r="G12" t="str">
            <v>нов</v>
          </cell>
          <cell r="H12" t="e">
            <v>#N/A</v>
          </cell>
          <cell r="I12">
            <v>19</v>
          </cell>
          <cell r="J12">
            <v>0</v>
          </cell>
          <cell r="K12">
            <v>0</v>
          </cell>
          <cell r="O12">
            <v>3.8</v>
          </cell>
          <cell r="Q12">
            <v>19.210526315789476</v>
          </cell>
          <cell r="R12">
            <v>19.210526315789476</v>
          </cell>
          <cell r="S12">
            <v>5</v>
          </cell>
          <cell r="T12">
            <v>11.2</v>
          </cell>
          <cell r="U12">
            <v>4</v>
          </cell>
          <cell r="V12">
            <v>0</v>
          </cell>
          <cell r="W12">
            <v>70</v>
          </cell>
          <cell r="X12">
            <v>14</v>
          </cell>
          <cell r="Y12">
            <v>12</v>
          </cell>
          <cell r="Z12">
            <v>0</v>
          </cell>
          <cell r="AA12">
            <v>0</v>
          </cell>
          <cell r="AB12" t="str">
            <v>увел</v>
          </cell>
          <cell r="AC12">
            <v>0</v>
          </cell>
          <cell r="AD12">
            <v>0.2</v>
          </cell>
        </row>
        <row r="13">
          <cell r="A13" t="str">
            <v>ЖАР-ладушки с мясом 0,2кг ТМ Стародворье  ПОКОМ</v>
          </cell>
          <cell r="B13" t="str">
            <v>шт</v>
          </cell>
          <cell r="C13">
            <v>264</v>
          </cell>
          <cell r="D13">
            <v>570</v>
          </cell>
          <cell r="E13">
            <v>363</v>
          </cell>
          <cell r="F13">
            <v>450</v>
          </cell>
          <cell r="G13" t="str">
            <v>нов</v>
          </cell>
          <cell r="H13" t="e">
            <v>#N/A</v>
          </cell>
          <cell r="I13">
            <v>380</v>
          </cell>
          <cell r="J13">
            <v>-17</v>
          </cell>
          <cell r="K13">
            <v>300</v>
          </cell>
          <cell r="O13">
            <v>72.599999999999994</v>
          </cell>
          <cell r="P13">
            <v>140</v>
          </cell>
          <cell r="Q13">
            <v>12.258953168044078</v>
          </cell>
          <cell r="R13">
            <v>6.1983471074380168</v>
          </cell>
          <cell r="S13">
            <v>83.2</v>
          </cell>
          <cell r="T13">
            <v>98</v>
          </cell>
          <cell r="U13">
            <v>38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14</v>
          </cell>
          <cell r="AA13">
            <v>140</v>
          </cell>
          <cell r="AB13" t="str">
            <v>яблоко</v>
          </cell>
          <cell r="AC13">
            <v>11.666666666666666</v>
          </cell>
          <cell r="AD13">
            <v>0.2</v>
          </cell>
        </row>
        <row r="14">
          <cell r="A14" t="str">
            <v>ЖАР-ладушки с яблоком и грушей ТМ Стародворье 0,2 кг. ПОКОМ</v>
          </cell>
          <cell r="B14" t="str">
            <v>шт</v>
          </cell>
          <cell r="C14">
            <v>166</v>
          </cell>
          <cell r="E14">
            <v>8</v>
          </cell>
          <cell r="F14">
            <v>157</v>
          </cell>
          <cell r="G14" t="str">
            <v>ноа</v>
          </cell>
          <cell r="H14" t="e">
            <v>#N/A</v>
          </cell>
          <cell r="I14">
            <v>8</v>
          </cell>
          <cell r="J14">
            <v>0</v>
          </cell>
          <cell r="K14">
            <v>0</v>
          </cell>
          <cell r="O14">
            <v>1.6</v>
          </cell>
          <cell r="Q14">
            <v>98.125</v>
          </cell>
          <cell r="R14">
            <v>98.125</v>
          </cell>
          <cell r="S14">
            <v>2</v>
          </cell>
          <cell r="T14">
            <v>3.2</v>
          </cell>
          <cell r="U14">
            <v>3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str">
            <v>увел</v>
          </cell>
          <cell r="AC14">
            <v>0</v>
          </cell>
          <cell r="AD14">
            <v>0.2</v>
          </cell>
        </row>
        <row r="15">
          <cell r="A15" t="str">
            <v>Жареные вареники с картофелем и беконом Добросельские 0,2 кг. ТМ Стародворье  ПОКОМ</v>
          </cell>
          <cell r="B15" t="str">
            <v>шт</v>
          </cell>
          <cell r="C15">
            <v>269</v>
          </cell>
          <cell r="D15">
            <v>348</v>
          </cell>
          <cell r="E15">
            <v>477</v>
          </cell>
          <cell r="F15">
            <v>128</v>
          </cell>
          <cell r="G15" t="str">
            <v>нов</v>
          </cell>
          <cell r="H15" t="e">
            <v>#N/A</v>
          </cell>
          <cell r="I15">
            <v>474</v>
          </cell>
          <cell r="J15">
            <v>3</v>
          </cell>
          <cell r="K15">
            <v>200</v>
          </cell>
          <cell r="L15">
            <v>360</v>
          </cell>
          <cell r="M15">
            <v>300</v>
          </cell>
          <cell r="O15">
            <v>95.4</v>
          </cell>
          <cell r="P15">
            <v>160</v>
          </cell>
          <cell r="Q15">
            <v>12.033542976939202</v>
          </cell>
          <cell r="R15">
            <v>1.341719077568134</v>
          </cell>
          <cell r="S15">
            <v>39.799999999999997</v>
          </cell>
          <cell r="T15">
            <v>75.400000000000006</v>
          </cell>
          <cell r="U15">
            <v>78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14</v>
          </cell>
          <cell r="AA15">
            <v>160</v>
          </cell>
          <cell r="AB15" t="e">
            <v>#N/A</v>
          </cell>
          <cell r="AC15">
            <v>13.333333333333334</v>
          </cell>
          <cell r="AD15">
            <v>0.2</v>
          </cell>
        </row>
        <row r="16">
          <cell r="A16" t="str">
            <v>Круггетсы с сырным соусом ТМ Горячая штучка ТС Круггетсы флоу-пак 0,2 кг  ПОКОМ</v>
          </cell>
          <cell r="B16" t="str">
            <v>шт</v>
          </cell>
          <cell r="C16">
            <v>967</v>
          </cell>
          <cell r="D16">
            <v>871</v>
          </cell>
          <cell r="E16">
            <v>858</v>
          </cell>
          <cell r="F16">
            <v>955</v>
          </cell>
          <cell r="G16" t="str">
            <v>рот</v>
          </cell>
          <cell r="H16" t="e">
            <v>#N/A</v>
          </cell>
          <cell r="I16">
            <v>879</v>
          </cell>
          <cell r="J16">
            <v>-21</v>
          </cell>
          <cell r="K16">
            <v>480</v>
          </cell>
          <cell r="M16">
            <v>300</v>
          </cell>
          <cell r="O16">
            <v>171.6</v>
          </cell>
          <cell r="P16">
            <v>320</v>
          </cell>
          <cell r="Q16">
            <v>11.975524475524477</v>
          </cell>
          <cell r="R16">
            <v>5.5652680652680653</v>
          </cell>
          <cell r="S16">
            <v>221.2</v>
          </cell>
          <cell r="T16">
            <v>216</v>
          </cell>
          <cell r="U16">
            <v>115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28</v>
          </cell>
          <cell r="AA16">
            <v>320</v>
          </cell>
          <cell r="AB16" t="e">
            <v>#N/A</v>
          </cell>
          <cell r="AC16">
            <v>26.666666666666668</v>
          </cell>
          <cell r="AD16">
            <v>0.2</v>
          </cell>
        </row>
        <row r="17">
          <cell r="A17" t="str">
            <v>Круггетсы сочные ТМ Горячая штучка ТС Круггетсы флоу-пак 0,2 кг.  ПОКОМ</v>
          </cell>
          <cell r="B17" t="str">
            <v>шт</v>
          </cell>
          <cell r="C17">
            <v>926</v>
          </cell>
          <cell r="D17">
            <v>1054</v>
          </cell>
          <cell r="E17">
            <v>1226</v>
          </cell>
          <cell r="F17">
            <v>707</v>
          </cell>
          <cell r="G17">
            <v>0.2</v>
          </cell>
          <cell r="H17" t="e">
            <v>#N/A</v>
          </cell>
          <cell r="I17">
            <v>1269</v>
          </cell>
          <cell r="J17">
            <v>-43</v>
          </cell>
          <cell r="K17">
            <v>480</v>
          </cell>
          <cell r="L17">
            <v>240</v>
          </cell>
          <cell r="M17">
            <v>300</v>
          </cell>
          <cell r="N17">
            <v>600</v>
          </cell>
          <cell r="O17">
            <v>173.2</v>
          </cell>
          <cell r="P17">
            <v>320</v>
          </cell>
          <cell r="Q17">
            <v>11.818706697459586</v>
          </cell>
          <cell r="R17">
            <v>4.0819861431870672</v>
          </cell>
          <cell r="S17">
            <v>194.4</v>
          </cell>
          <cell r="T17">
            <v>198.6</v>
          </cell>
          <cell r="U17">
            <v>140</v>
          </cell>
          <cell r="V17">
            <v>360</v>
          </cell>
          <cell r="W17">
            <v>70</v>
          </cell>
          <cell r="X17">
            <v>14</v>
          </cell>
          <cell r="Y17">
            <v>12</v>
          </cell>
          <cell r="Z17">
            <v>28</v>
          </cell>
          <cell r="AA17">
            <v>320</v>
          </cell>
          <cell r="AB17" t="e">
            <v>#N/A</v>
          </cell>
          <cell r="AC17">
            <v>26.666666666666668</v>
          </cell>
          <cell r="AD17">
            <v>0.2</v>
          </cell>
        </row>
        <row r="18">
          <cell r="A18" t="str">
            <v>Мини-сосиски в тесте 3,7кг ВЕС заморож. ТМ Зареченские  ПОКОМ</v>
          </cell>
          <cell r="B18" t="str">
            <v>кг</v>
          </cell>
          <cell r="C18">
            <v>189.197</v>
          </cell>
          <cell r="D18">
            <v>162.80000000000001</v>
          </cell>
          <cell r="E18">
            <v>222.11</v>
          </cell>
          <cell r="F18">
            <v>122.48699999999999</v>
          </cell>
          <cell r="G18" t="str">
            <v>рот2</v>
          </cell>
          <cell r="H18" t="e">
            <v>#N/A</v>
          </cell>
          <cell r="I18">
            <v>222.11</v>
          </cell>
          <cell r="J18">
            <v>0</v>
          </cell>
          <cell r="K18">
            <v>250</v>
          </cell>
          <cell r="M18">
            <v>100</v>
          </cell>
          <cell r="O18">
            <v>44.422000000000004</v>
          </cell>
          <cell r="P18">
            <v>60</v>
          </cell>
          <cell r="Q18">
            <v>11.987010940524963</v>
          </cell>
          <cell r="R18">
            <v>2.7573499617306738</v>
          </cell>
          <cell r="S18">
            <v>42.180199999999999</v>
          </cell>
          <cell r="T18">
            <v>55.5</v>
          </cell>
          <cell r="U18">
            <v>40.700000000000003</v>
          </cell>
          <cell r="V18">
            <v>0</v>
          </cell>
          <cell r="W18">
            <v>126</v>
          </cell>
          <cell r="X18">
            <v>14</v>
          </cell>
          <cell r="Y18">
            <v>3.7</v>
          </cell>
          <cell r="Z18">
            <v>14</v>
          </cell>
          <cell r="AA18">
            <v>60</v>
          </cell>
          <cell r="AB18" t="str">
            <v>увел</v>
          </cell>
          <cell r="AC18">
            <v>16.216216216216214</v>
          </cell>
          <cell r="AD18">
            <v>1</v>
          </cell>
        </row>
        <row r="19">
          <cell r="A19" t="str">
            <v>Мини-чебуречки с мясом ВЕС 5,5кг ТМ Зареченские  ПОКОМ</v>
          </cell>
          <cell r="B19" t="str">
            <v>кг</v>
          </cell>
          <cell r="C19">
            <v>137.5</v>
          </cell>
          <cell r="D19">
            <v>66</v>
          </cell>
          <cell r="E19">
            <v>77</v>
          </cell>
          <cell r="F19">
            <v>121</v>
          </cell>
          <cell r="G19" t="str">
            <v>рот1</v>
          </cell>
          <cell r="H19" t="e">
            <v>#N/A</v>
          </cell>
          <cell r="I19">
            <v>77</v>
          </cell>
          <cell r="J19">
            <v>0</v>
          </cell>
          <cell r="K19">
            <v>0</v>
          </cell>
          <cell r="M19">
            <v>60</v>
          </cell>
          <cell r="O19">
            <v>15.4</v>
          </cell>
          <cell r="Q19">
            <v>11.753246753246753</v>
          </cell>
          <cell r="R19">
            <v>7.8571428571428568</v>
          </cell>
          <cell r="S19">
            <v>17.600000000000001</v>
          </cell>
          <cell r="T19">
            <v>11</v>
          </cell>
          <cell r="U19">
            <v>16.5</v>
          </cell>
          <cell r="V19">
            <v>0</v>
          </cell>
          <cell r="W19">
            <v>84</v>
          </cell>
          <cell r="X19">
            <v>12</v>
          </cell>
          <cell r="Y19">
            <v>5.5</v>
          </cell>
          <cell r="Z19">
            <v>0</v>
          </cell>
          <cell r="AA19">
            <v>0</v>
          </cell>
          <cell r="AB19" t="str">
            <v>увел</v>
          </cell>
          <cell r="AC19">
            <v>0</v>
          </cell>
          <cell r="AD19">
            <v>1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C20">
            <v>181.6</v>
          </cell>
          <cell r="D20">
            <v>168</v>
          </cell>
          <cell r="E20">
            <v>207</v>
          </cell>
          <cell r="F20">
            <v>133.6</v>
          </cell>
          <cell r="G20">
            <v>0</v>
          </cell>
          <cell r="H20" t="e">
            <v>#N/A</v>
          </cell>
          <cell r="I20">
            <v>206</v>
          </cell>
          <cell r="J20">
            <v>1</v>
          </cell>
          <cell r="K20">
            <v>120</v>
          </cell>
          <cell r="L20">
            <v>80</v>
          </cell>
          <cell r="M20">
            <v>120</v>
          </cell>
          <cell r="O20">
            <v>41.4</v>
          </cell>
          <cell r="P20">
            <v>40</v>
          </cell>
          <cell r="Q20">
            <v>11.922705314009663</v>
          </cell>
          <cell r="R20">
            <v>3.2270531400966185</v>
          </cell>
          <cell r="S20">
            <v>41.08</v>
          </cell>
          <cell r="T20">
            <v>45</v>
          </cell>
          <cell r="U20">
            <v>18</v>
          </cell>
          <cell r="V20">
            <v>0</v>
          </cell>
          <cell r="W20">
            <v>126</v>
          </cell>
          <cell r="X20">
            <v>14</v>
          </cell>
          <cell r="Y20">
            <v>3</v>
          </cell>
          <cell r="Z20">
            <v>14</v>
          </cell>
          <cell r="AA20">
            <v>40</v>
          </cell>
          <cell r="AB20" t="e">
            <v>#N/A</v>
          </cell>
          <cell r="AC20">
            <v>13.333333333333334</v>
          </cell>
          <cell r="AD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2295</v>
          </cell>
          <cell r="D21">
            <v>2964</v>
          </cell>
          <cell r="E21">
            <v>3900</v>
          </cell>
          <cell r="F21">
            <v>1248</v>
          </cell>
          <cell r="G21" t="str">
            <v>пуд</v>
          </cell>
          <cell r="H21">
            <v>180</v>
          </cell>
          <cell r="I21">
            <v>3939</v>
          </cell>
          <cell r="J21">
            <v>-39</v>
          </cell>
          <cell r="K21">
            <v>1600</v>
          </cell>
          <cell r="L21">
            <v>1200</v>
          </cell>
          <cell r="M21">
            <v>1400</v>
          </cell>
          <cell r="N21">
            <v>600</v>
          </cell>
          <cell r="O21">
            <v>540</v>
          </cell>
          <cell r="P21">
            <v>1000</v>
          </cell>
          <cell r="Q21">
            <v>11.940740740740742</v>
          </cell>
          <cell r="R21">
            <v>2.3111111111111109</v>
          </cell>
          <cell r="S21">
            <v>529</v>
          </cell>
          <cell r="T21">
            <v>532.20000000000005</v>
          </cell>
          <cell r="U21">
            <v>639</v>
          </cell>
          <cell r="V21">
            <v>1200</v>
          </cell>
          <cell r="W21">
            <v>70</v>
          </cell>
          <cell r="X21">
            <v>14</v>
          </cell>
          <cell r="Y21">
            <v>12</v>
          </cell>
          <cell r="Z21">
            <v>84</v>
          </cell>
          <cell r="AA21">
            <v>1000</v>
          </cell>
          <cell r="AB21" t="str">
            <v>ябмай</v>
          </cell>
          <cell r="AC21">
            <v>83.333333333333329</v>
          </cell>
          <cell r="AD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1467</v>
          </cell>
          <cell r="D22">
            <v>1977</v>
          </cell>
          <cell r="E22">
            <v>2073</v>
          </cell>
          <cell r="F22">
            <v>1327</v>
          </cell>
          <cell r="G22" t="str">
            <v>яб</v>
          </cell>
          <cell r="H22">
            <v>180</v>
          </cell>
          <cell r="I22">
            <v>2132</v>
          </cell>
          <cell r="J22">
            <v>-59</v>
          </cell>
          <cell r="K22">
            <v>1400</v>
          </cell>
          <cell r="L22">
            <v>120</v>
          </cell>
          <cell r="M22">
            <v>700</v>
          </cell>
          <cell r="N22">
            <v>420</v>
          </cell>
          <cell r="O22">
            <v>354.6</v>
          </cell>
          <cell r="P22">
            <v>640</v>
          </cell>
          <cell r="Q22">
            <v>11.807670614777212</v>
          </cell>
          <cell r="R22">
            <v>3.7422447828539198</v>
          </cell>
          <cell r="S22">
            <v>388.2</v>
          </cell>
          <cell r="T22">
            <v>426.8</v>
          </cell>
          <cell r="U22">
            <v>335</v>
          </cell>
          <cell r="V22">
            <v>300</v>
          </cell>
          <cell r="W22">
            <v>126</v>
          </cell>
          <cell r="X22">
            <v>14</v>
          </cell>
          <cell r="Y22">
            <v>6</v>
          </cell>
          <cell r="Z22">
            <v>112</v>
          </cell>
          <cell r="AA22">
            <v>640</v>
          </cell>
          <cell r="AB22" t="str">
            <v>ябмай</v>
          </cell>
          <cell r="AC22">
            <v>106.66666666666667</v>
          </cell>
          <cell r="AD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1747</v>
          </cell>
          <cell r="D23">
            <v>2567</v>
          </cell>
          <cell r="E23">
            <v>3171</v>
          </cell>
          <cell r="F23">
            <v>1098</v>
          </cell>
          <cell r="G23">
            <v>1</v>
          </cell>
          <cell r="H23">
            <v>180</v>
          </cell>
          <cell r="I23">
            <v>3157</v>
          </cell>
          <cell r="J23">
            <v>14</v>
          </cell>
          <cell r="K23">
            <v>1500</v>
          </cell>
          <cell r="L23">
            <v>660</v>
          </cell>
          <cell r="M23">
            <v>1200</v>
          </cell>
          <cell r="N23">
            <v>600</v>
          </cell>
          <cell r="O23">
            <v>442.2</v>
          </cell>
          <cell r="P23">
            <v>840</v>
          </cell>
          <cell r="Q23">
            <v>11.98100407055631</v>
          </cell>
          <cell r="R23">
            <v>2.4830393487109905</v>
          </cell>
          <cell r="S23">
            <v>437.2</v>
          </cell>
          <cell r="T23">
            <v>452.6</v>
          </cell>
          <cell r="U23">
            <v>465</v>
          </cell>
          <cell r="V23">
            <v>960</v>
          </cell>
          <cell r="W23">
            <v>70</v>
          </cell>
          <cell r="X23">
            <v>14</v>
          </cell>
          <cell r="Y23">
            <v>12</v>
          </cell>
          <cell r="Z23">
            <v>70</v>
          </cell>
          <cell r="AA23">
            <v>840</v>
          </cell>
          <cell r="AB23" t="str">
            <v>ябмай</v>
          </cell>
          <cell r="AC23">
            <v>70</v>
          </cell>
          <cell r="AD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1643</v>
          </cell>
          <cell r="D24">
            <v>2586</v>
          </cell>
          <cell r="E24">
            <v>2690</v>
          </cell>
          <cell r="F24">
            <v>1470</v>
          </cell>
          <cell r="G24">
            <v>1</v>
          </cell>
          <cell r="H24" t="e">
            <v>#N/A</v>
          </cell>
          <cell r="I24">
            <v>2731</v>
          </cell>
          <cell r="J24">
            <v>-41</v>
          </cell>
          <cell r="K24">
            <v>1500</v>
          </cell>
          <cell r="L24">
            <v>120</v>
          </cell>
          <cell r="M24">
            <v>600</v>
          </cell>
          <cell r="N24">
            <v>1200</v>
          </cell>
          <cell r="O24">
            <v>370</v>
          </cell>
          <cell r="P24">
            <v>700</v>
          </cell>
          <cell r="Q24">
            <v>11.864864864864865</v>
          </cell>
          <cell r="R24">
            <v>3.9729729729729728</v>
          </cell>
          <cell r="S24">
            <v>421.6</v>
          </cell>
          <cell r="T24">
            <v>462</v>
          </cell>
          <cell r="U24">
            <v>414</v>
          </cell>
          <cell r="V24">
            <v>840</v>
          </cell>
          <cell r="W24">
            <v>70</v>
          </cell>
          <cell r="X24">
            <v>14</v>
          </cell>
          <cell r="Y24">
            <v>12</v>
          </cell>
          <cell r="Z24">
            <v>56</v>
          </cell>
          <cell r="AA24">
            <v>700</v>
          </cell>
          <cell r="AB24" t="str">
            <v>ябмай</v>
          </cell>
          <cell r="AC24">
            <v>58.333333333333336</v>
          </cell>
          <cell r="AD24">
            <v>0.25</v>
          </cell>
        </row>
        <row r="25">
          <cell r="A25" t="str">
            <v>Наггетсы Хрустящие ТМ Зареченские. ВЕС ПОКОМ</v>
          </cell>
          <cell r="B25" t="str">
            <v>кг</v>
          </cell>
          <cell r="C25">
            <v>1665</v>
          </cell>
          <cell r="D25">
            <v>810</v>
          </cell>
          <cell r="E25">
            <v>1403</v>
          </cell>
          <cell r="F25">
            <v>952</v>
          </cell>
          <cell r="G25">
            <v>1</v>
          </cell>
          <cell r="H25" t="e">
            <v>#N/A</v>
          </cell>
          <cell r="I25">
            <v>1512</v>
          </cell>
          <cell r="J25">
            <v>-109</v>
          </cell>
          <cell r="K25">
            <v>140</v>
          </cell>
          <cell r="L25">
            <v>1000</v>
          </cell>
          <cell r="M25">
            <v>700</v>
          </cell>
          <cell r="O25">
            <v>280.60000000000002</v>
          </cell>
          <cell r="P25">
            <v>580</v>
          </cell>
          <cell r="Q25">
            <v>12.01710620099786</v>
          </cell>
          <cell r="R25">
            <v>3.3927298645759083</v>
          </cell>
          <cell r="S25">
            <v>352.6</v>
          </cell>
          <cell r="T25">
            <v>240</v>
          </cell>
          <cell r="U25">
            <v>198</v>
          </cell>
          <cell r="V25">
            <v>0</v>
          </cell>
          <cell r="W25">
            <v>84</v>
          </cell>
          <cell r="X25">
            <v>12</v>
          </cell>
          <cell r="Y25">
            <v>6</v>
          </cell>
          <cell r="Z25">
            <v>96</v>
          </cell>
          <cell r="AA25">
            <v>580</v>
          </cell>
          <cell r="AB25" t="str">
            <v>оконч</v>
          </cell>
          <cell r="AC25">
            <v>96.666666666666671</v>
          </cell>
          <cell r="AD25">
            <v>1</v>
          </cell>
        </row>
        <row r="26">
          <cell r="A26" t="str">
            <v>Наггетсы Хрустящие ТМ Стародворье с сочной курочкой 0,23 кг  ПОКОМ</v>
          </cell>
          <cell r="B26" t="str">
            <v>шт</v>
          </cell>
          <cell r="C26">
            <v>440</v>
          </cell>
          <cell r="D26">
            <v>184</v>
          </cell>
          <cell r="E26">
            <v>294</v>
          </cell>
          <cell r="F26">
            <v>314</v>
          </cell>
          <cell r="G26" t="str">
            <v>нов</v>
          </cell>
          <cell r="H26" t="e">
            <v>#N/A</v>
          </cell>
          <cell r="I26">
            <v>302</v>
          </cell>
          <cell r="J26">
            <v>-8</v>
          </cell>
          <cell r="K26">
            <v>120</v>
          </cell>
          <cell r="L26">
            <v>120</v>
          </cell>
          <cell r="M26">
            <v>120</v>
          </cell>
          <cell r="O26">
            <v>58.8</v>
          </cell>
          <cell r="Q26">
            <v>11.462585034013607</v>
          </cell>
          <cell r="R26">
            <v>5.3401360544217686</v>
          </cell>
          <cell r="S26">
            <v>72.2</v>
          </cell>
          <cell r="T26">
            <v>61.4</v>
          </cell>
          <cell r="U26">
            <v>49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0</v>
          </cell>
          <cell r="AA26">
            <v>0</v>
          </cell>
          <cell r="AB26" t="e">
            <v>#N/A</v>
          </cell>
          <cell r="AC26">
            <v>0</v>
          </cell>
          <cell r="AD26">
            <v>0.23</v>
          </cell>
        </row>
        <row r="27">
          <cell r="A27" t="str">
            <v>Пекерсы с индейкой в сливочном соусе ТМ Горячая штучка 0,25 кг зам  ПОКОМ</v>
          </cell>
          <cell r="B27" t="str">
            <v>шт</v>
          </cell>
          <cell r="C27">
            <v>585</v>
          </cell>
          <cell r="D27">
            <v>352</v>
          </cell>
          <cell r="E27">
            <v>377</v>
          </cell>
          <cell r="F27">
            <v>541</v>
          </cell>
          <cell r="G27" t="str">
            <v>нов</v>
          </cell>
          <cell r="H27" t="e">
            <v>#N/A</v>
          </cell>
          <cell r="I27">
            <v>405</v>
          </cell>
          <cell r="J27">
            <v>-28</v>
          </cell>
          <cell r="K27">
            <v>300</v>
          </cell>
          <cell r="O27">
            <v>75.400000000000006</v>
          </cell>
          <cell r="Q27">
            <v>11.153846153846153</v>
          </cell>
          <cell r="R27">
            <v>7.1750663129973473</v>
          </cell>
          <cell r="S27">
            <v>125.2</v>
          </cell>
          <cell r="T27">
            <v>115.6</v>
          </cell>
          <cell r="U27">
            <v>48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0.25</v>
          </cell>
        </row>
        <row r="28">
          <cell r="A28" t="str">
            <v>Пельмени Grandmeni с говядиной и свининой 0,7кг ТМ Горячая штучка  ПОКОМ</v>
          </cell>
          <cell r="B28" t="str">
            <v>шт</v>
          </cell>
          <cell r="C28">
            <v>439</v>
          </cell>
          <cell r="D28">
            <v>8</v>
          </cell>
          <cell r="E28">
            <v>303</v>
          </cell>
          <cell r="F28">
            <v>126</v>
          </cell>
          <cell r="G28" t="str">
            <v>рот0502</v>
          </cell>
          <cell r="H28" t="e">
            <v>#N/A</v>
          </cell>
          <cell r="I28">
            <v>303</v>
          </cell>
          <cell r="J28">
            <v>0</v>
          </cell>
          <cell r="K28">
            <v>200</v>
          </cell>
          <cell r="L28">
            <v>200</v>
          </cell>
          <cell r="M28">
            <v>100</v>
          </cell>
          <cell r="O28">
            <v>60.6</v>
          </cell>
          <cell r="P28">
            <v>100</v>
          </cell>
          <cell r="Q28">
            <v>11.98019801980198</v>
          </cell>
          <cell r="R28">
            <v>2.0792079207920793</v>
          </cell>
          <cell r="S28">
            <v>44.8</v>
          </cell>
          <cell r="T28">
            <v>54.2</v>
          </cell>
          <cell r="U28">
            <v>27</v>
          </cell>
          <cell r="V28">
            <v>0</v>
          </cell>
          <cell r="W28">
            <v>84</v>
          </cell>
          <cell r="X28">
            <v>12</v>
          </cell>
          <cell r="Y28">
            <v>8</v>
          </cell>
          <cell r="Z28">
            <v>12</v>
          </cell>
          <cell r="AA28">
            <v>100</v>
          </cell>
          <cell r="AB28" t="str">
            <v>ябмай</v>
          </cell>
          <cell r="AC28">
            <v>12.5</v>
          </cell>
          <cell r="AD28">
            <v>0.7</v>
          </cell>
        </row>
        <row r="29">
          <cell r="A29" t="str">
            <v>Пельмени Бигбули #МЕГАВКУСИЩЕ с сочной грудинкой ТМ Горячая штучка 0,7 кг. ПОКОМ</v>
          </cell>
          <cell r="B29" t="str">
            <v>шт</v>
          </cell>
          <cell r="C29">
            <v>1262</v>
          </cell>
          <cell r="D29">
            <v>260</v>
          </cell>
          <cell r="E29">
            <v>687</v>
          </cell>
          <cell r="F29">
            <v>805</v>
          </cell>
          <cell r="G29" t="str">
            <v>4рот</v>
          </cell>
          <cell r="H29" t="e">
            <v>#N/A</v>
          </cell>
          <cell r="I29">
            <v>701</v>
          </cell>
          <cell r="J29">
            <v>-14</v>
          </cell>
          <cell r="K29">
            <v>0</v>
          </cell>
          <cell r="L29">
            <v>200</v>
          </cell>
          <cell r="M29">
            <v>370</v>
          </cell>
          <cell r="O29">
            <v>137.4</v>
          </cell>
          <cell r="P29">
            <v>240</v>
          </cell>
          <cell r="Q29">
            <v>11.754002911208151</v>
          </cell>
          <cell r="R29">
            <v>5.8588064046579325</v>
          </cell>
          <cell r="S29">
            <v>180.2</v>
          </cell>
          <cell r="T29">
            <v>108.2</v>
          </cell>
          <cell r="U29">
            <v>243</v>
          </cell>
          <cell r="V29">
            <v>0</v>
          </cell>
          <cell r="W29">
            <v>84</v>
          </cell>
          <cell r="X29">
            <v>12</v>
          </cell>
          <cell r="Y29">
            <v>10</v>
          </cell>
          <cell r="Z29">
            <v>24</v>
          </cell>
          <cell r="AA29">
            <v>240</v>
          </cell>
          <cell r="AB29" t="str">
            <v>ябмай</v>
          </cell>
          <cell r="AC29">
            <v>24</v>
          </cell>
          <cell r="AD29">
            <v>0.7</v>
          </cell>
        </row>
        <row r="30">
          <cell r="A30" t="str">
            <v>Пельмени Бигбули с мясом ТМ Горячая штучка. флоу-пак сфера 0,4 кг. ПОКОМ</v>
          </cell>
          <cell r="B30" t="str">
            <v>шт</v>
          </cell>
          <cell r="C30">
            <v>615</v>
          </cell>
          <cell r="D30">
            <v>11</v>
          </cell>
          <cell r="E30">
            <v>226</v>
          </cell>
          <cell r="F30">
            <v>384</v>
          </cell>
          <cell r="G30" t="str">
            <v>4рот</v>
          </cell>
          <cell r="H30" t="e">
            <v>#N/A</v>
          </cell>
          <cell r="I30">
            <v>231</v>
          </cell>
          <cell r="J30">
            <v>-5</v>
          </cell>
          <cell r="K30">
            <v>0</v>
          </cell>
          <cell r="M30">
            <v>120</v>
          </cell>
          <cell r="O30">
            <v>45.2</v>
          </cell>
          <cell r="Q30">
            <v>11.150442477876105</v>
          </cell>
          <cell r="R30">
            <v>8.495575221238937</v>
          </cell>
          <cell r="S30">
            <v>50.2</v>
          </cell>
          <cell r="T30">
            <v>48</v>
          </cell>
          <cell r="U30">
            <v>35</v>
          </cell>
          <cell r="V30">
            <v>0</v>
          </cell>
          <cell r="W30">
            <v>84</v>
          </cell>
          <cell r="X30">
            <v>12</v>
          </cell>
          <cell r="Y30">
            <v>16</v>
          </cell>
          <cell r="Z30">
            <v>0</v>
          </cell>
          <cell r="AA30">
            <v>0</v>
          </cell>
          <cell r="AB30" t="str">
            <v>увел</v>
          </cell>
          <cell r="AC30">
            <v>0</v>
          </cell>
          <cell r="AD30">
            <v>0.4</v>
          </cell>
        </row>
        <row r="31">
          <cell r="A31" t="str">
            <v>Пельмени Бигбули с мясом ТМ Горячая штучка. флоу-пак сфера 0,7 кг ПОКОМ</v>
          </cell>
          <cell r="B31" t="str">
            <v>шт</v>
          </cell>
          <cell r="C31">
            <v>1550</v>
          </cell>
          <cell r="D31">
            <v>1957</v>
          </cell>
          <cell r="E31">
            <v>2690</v>
          </cell>
          <cell r="F31">
            <v>770</v>
          </cell>
          <cell r="G31" t="str">
            <v>4рот</v>
          </cell>
          <cell r="H31" t="e">
            <v>#N/A</v>
          </cell>
          <cell r="I31">
            <v>2727</v>
          </cell>
          <cell r="J31">
            <v>-37</v>
          </cell>
          <cell r="K31">
            <v>500</v>
          </cell>
          <cell r="L31">
            <v>600</v>
          </cell>
          <cell r="M31">
            <v>500</v>
          </cell>
          <cell r="N31">
            <v>200</v>
          </cell>
          <cell r="O31">
            <v>238</v>
          </cell>
          <cell r="P31">
            <v>480</v>
          </cell>
          <cell r="Q31">
            <v>11.974789915966387</v>
          </cell>
          <cell r="R31">
            <v>3.2352941176470589</v>
          </cell>
          <cell r="S31">
            <v>282.60000000000002</v>
          </cell>
          <cell r="T31">
            <v>230.2</v>
          </cell>
          <cell r="U31">
            <v>319</v>
          </cell>
          <cell r="V31">
            <v>1500</v>
          </cell>
          <cell r="W31">
            <v>84</v>
          </cell>
          <cell r="X31">
            <v>12</v>
          </cell>
          <cell r="Y31">
            <v>10</v>
          </cell>
          <cell r="Z31">
            <v>48</v>
          </cell>
          <cell r="AA31">
            <v>480</v>
          </cell>
          <cell r="AB31" t="str">
            <v>ябмай</v>
          </cell>
          <cell r="AC31">
            <v>48</v>
          </cell>
          <cell r="AD31">
            <v>0.7</v>
          </cell>
        </row>
        <row r="32">
          <cell r="A32" t="str">
            <v>Пельмени Бигбули со сливочным маслом ТМ Горячая штучка, флоу-пак сфера 0,7. ПОКОМ</v>
          </cell>
          <cell r="B32" t="str">
            <v>шт</v>
          </cell>
          <cell r="C32">
            <v>606</v>
          </cell>
          <cell r="D32">
            <v>936</v>
          </cell>
          <cell r="E32">
            <v>1113</v>
          </cell>
          <cell r="F32">
            <v>333</v>
          </cell>
          <cell r="G32" t="str">
            <v>4рот</v>
          </cell>
          <cell r="H32" t="e">
            <v>#N/A</v>
          </cell>
          <cell r="I32">
            <v>1246</v>
          </cell>
          <cell r="J32">
            <v>-133</v>
          </cell>
          <cell r="K32">
            <v>700</v>
          </cell>
          <cell r="L32">
            <v>600</v>
          </cell>
          <cell r="M32">
            <v>600</v>
          </cell>
          <cell r="O32">
            <v>222.6</v>
          </cell>
          <cell r="P32">
            <v>480</v>
          </cell>
          <cell r="Q32">
            <v>12.187780772686434</v>
          </cell>
          <cell r="R32">
            <v>1.4959568733153639</v>
          </cell>
          <cell r="S32">
            <v>173.2</v>
          </cell>
          <cell r="T32">
            <v>201.2</v>
          </cell>
          <cell r="U32">
            <v>398</v>
          </cell>
          <cell r="V32">
            <v>0</v>
          </cell>
          <cell r="W32">
            <v>84</v>
          </cell>
          <cell r="X32">
            <v>12</v>
          </cell>
          <cell r="Y32">
            <v>10</v>
          </cell>
          <cell r="Z32">
            <v>48</v>
          </cell>
          <cell r="AA32">
            <v>480</v>
          </cell>
          <cell r="AB32" t="str">
            <v>ябмай</v>
          </cell>
          <cell r="AC32">
            <v>48</v>
          </cell>
          <cell r="AD32">
            <v>0.7</v>
          </cell>
        </row>
        <row r="33">
          <cell r="A33" t="str">
            <v>Пельмени Бульмени мини с мясом и оливковым маслом 0,7 кг ТМ Горячая штучка  ПОКОМ</v>
          </cell>
          <cell r="B33" t="str">
            <v>шт</v>
          </cell>
          <cell r="C33">
            <v>416</v>
          </cell>
          <cell r="D33">
            <v>998</v>
          </cell>
          <cell r="E33">
            <v>759</v>
          </cell>
          <cell r="F33">
            <v>613</v>
          </cell>
          <cell r="G33" t="str">
            <v>нв1304,</v>
          </cell>
          <cell r="H33" t="e">
            <v>#N/A</v>
          </cell>
          <cell r="I33">
            <v>780</v>
          </cell>
          <cell r="J33">
            <v>-21</v>
          </cell>
          <cell r="K33">
            <v>700</v>
          </cell>
          <cell r="M33">
            <v>240</v>
          </cell>
          <cell r="O33">
            <v>151.80000000000001</v>
          </cell>
          <cell r="P33">
            <v>240</v>
          </cell>
          <cell r="Q33">
            <v>11.811594202898549</v>
          </cell>
          <cell r="R33">
            <v>4.0382081686429512</v>
          </cell>
          <cell r="S33">
            <v>150.19999999999999</v>
          </cell>
          <cell r="T33">
            <v>197.8</v>
          </cell>
          <cell r="U33">
            <v>121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24</v>
          </cell>
          <cell r="AA33">
            <v>240</v>
          </cell>
          <cell r="AB33" t="e">
            <v>#N/A</v>
          </cell>
          <cell r="AC33">
            <v>24</v>
          </cell>
          <cell r="AD33">
            <v>0.7</v>
          </cell>
        </row>
        <row r="34">
          <cell r="A34" t="str">
            <v>Пельмени Бульмени Нейробуст с мясом ТМ Горячая штучка ТС Бульмени ГШ сфера флоу-пак 0,6 кг.  ПОКОМ</v>
          </cell>
          <cell r="B34" t="str">
            <v>шт</v>
          </cell>
          <cell r="C34">
            <v>430</v>
          </cell>
          <cell r="D34">
            <v>13</v>
          </cell>
          <cell r="E34">
            <v>272</v>
          </cell>
          <cell r="F34">
            <v>159</v>
          </cell>
          <cell r="G34" t="str">
            <v>нов</v>
          </cell>
          <cell r="H34" t="e">
            <v>#N/A</v>
          </cell>
          <cell r="I34">
            <v>282</v>
          </cell>
          <cell r="J34">
            <v>-10</v>
          </cell>
          <cell r="K34">
            <v>220</v>
          </cell>
          <cell r="L34">
            <v>120</v>
          </cell>
          <cell r="M34">
            <v>120</v>
          </cell>
          <cell r="O34">
            <v>54.4</v>
          </cell>
          <cell r="Q34">
            <v>11.378676470588236</v>
          </cell>
          <cell r="R34">
            <v>2.9227941176470589</v>
          </cell>
          <cell r="S34">
            <v>59.8</v>
          </cell>
          <cell r="T34">
            <v>59.8</v>
          </cell>
          <cell r="U34">
            <v>35</v>
          </cell>
          <cell r="V34">
            <v>0</v>
          </cell>
          <cell r="W34">
            <v>84</v>
          </cell>
          <cell r="X34">
            <v>12</v>
          </cell>
          <cell r="Y34">
            <v>10</v>
          </cell>
          <cell r="Z34">
            <v>0</v>
          </cell>
          <cell r="AA34">
            <v>0</v>
          </cell>
          <cell r="AB34" t="e">
            <v>#N/A</v>
          </cell>
          <cell r="AC34">
            <v>0</v>
          </cell>
          <cell r="AD34">
            <v>0.6</v>
          </cell>
        </row>
        <row r="35">
          <cell r="A35" t="str">
            <v>Пельмени Бульмени с говядиной и свининой Наваристые 5кг Горячая штучка ВЕС  ПОКОМ</v>
          </cell>
          <cell r="B35" t="str">
            <v>кг</v>
          </cell>
          <cell r="C35">
            <v>2035</v>
          </cell>
          <cell r="D35">
            <v>1951</v>
          </cell>
          <cell r="E35">
            <v>2505</v>
          </cell>
          <cell r="F35">
            <v>1370</v>
          </cell>
          <cell r="G35">
            <v>0</v>
          </cell>
          <cell r="H35" t="e">
            <v>#N/A</v>
          </cell>
          <cell r="I35">
            <v>2598</v>
          </cell>
          <cell r="J35">
            <v>-93</v>
          </cell>
          <cell r="K35">
            <v>1200</v>
          </cell>
          <cell r="L35">
            <v>1400</v>
          </cell>
          <cell r="M35">
            <v>1000</v>
          </cell>
          <cell r="O35">
            <v>501</v>
          </cell>
          <cell r="P35">
            <v>800</v>
          </cell>
          <cell r="Q35">
            <v>11.516966067864271</v>
          </cell>
          <cell r="R35">
            <v>2.7345309381237524</v>
          </cell>
          <cell r="S35">
            <v>491</v>
          </cell>
          <cell r="T35">
            <v>480</v>
          </cell>
          <cell r="U35">
            <v>530</v>
          </cell>
          <cell r="V35">
            <v>0</v>
          </cell>
          <cell r="W35">
            <v>144</v>
          </cell>
          <cell r="X35">
            <v>12</v>
          </cell>
          <cell r="Y35">
            <v>5</v>
          </cell>
          <cell r="Z35">
            <v>156</v>
          </cell>
          <cell r="AA35">
            <v>800</v>
          </cell>
          <cell r="AB35" t="str">
            <v>сниж</v>
          </cell>
          <cell r="AC35">
            <v>160</v>
          </cell>
          <cell r="AD35">
            <v>1</v>
          </cell>
        </row>
        <row r="36">
          <cell r="A36" t="str">
            <v>Пельмени Бульмени с говядиной и свининой СЕВЕРНАЯ КОЛЛЕКЦИЯ 0,7кг ТМ Горячая штучка сфера  ПОКОМ</v>
          </cell>
          <cell r="B36" t="str">
            <v>шт</v>
          </cell>
          <cell r="C36">
            <v>516</v>
          </cell>
          <cell r="D36">
            <v>258</v>
          </cell>
          <cell r="E36">
            <v>395</v>
          </cell>
          <cell r="F36">
            <v>336</v>
          </cell>
          <cell r="G36" t="str">
            <v>перим</v>
          </cell>
          <cell r="H36" t="e">
            <v>#N/A</v>
          </cell>
          <cell r="I36">
            <v>357</v>
          </cell>
          <cell r="J36">
            <v>38</v>
          </cell>
          <cell r="K36">
            <v>240</v>
          </cell>
          <cell r="L36">
            <v>120</v>
          </cell>
          <cell r="M36">
            <v>120</v>
          </cell>
          <cell r="O36">
            <v>79</v>
          </cell>
          <cell r="P36">
            <v>120</v>
          </cell>
          <cell r="Q36">
            <v>11.848101265822784</v>
          </cell>
          <cell r="R36">
            <v>4.2531645569620249</v>
          </cell>
          <cell r="S36">
            <v>107.6</v>
          </cell>
          <cell r="T36">
            <v>87</v>
          </cell>
          <cell r="U36">
            <v>97</v>
          </cell>
          <cell r="V36">
            <v>0</v>
          </cell>
          <cell r="W36">
            <v>84</v>
          </cell>
          <cell r="X36">
            <v>12</v>
          </cell>
          <cell r="Y36">
            <v>10</v>
          </cell>
          <cell r="Z36">
            <v>12</v>
          </cell>
          <cell r="AA36">
            <v>120</v>
          </cell>
          <cell r="AB36" t="e">
            <v>#N/A</v>
          </cell>
          <cell r="AC36">
            <v>12</v>
          </cell>
          <cell r="AD36">
            <v>0.7</v>
          </cell>
        </row>
        <row r="37">
          <cell r="A37" t="str">
            <v>Пельмени Бульмени с говядиной и свининой ТМ Горячая штучка. флоу-пак сфера 0,4 кг ПОКОМ</v>
          </cell>
          <cell r="B37" t="str">
            <v>шт</v>
          </cell>
          <cell r="C37">
            <v>1184</v>
          </cell>
          <cell r="D37">
            <v>813</v>
          </cell>
          <cell r="E37">
            <v>1118</v>
          </cell>
          <cell r="F37">
            <v>814</v>
          </cell>
          <cell r="G37" t="str">
            <v>бнмарт</v>
          </cell>
          <cell r="H37" t="e">
            <v>#N/A</v>
          </cell>
          <cell r="I37">
            <v>1117</v>
          </cell>
          <cell r="J37">
            <v>1</v>
          </cell>
          <cell r="K37">
            <v>900</v>
          </cell>
          <cell r="M37">
            <v>550</v>
          </cell>
          <cell r="O37">
            <v>223.6</v>
          </cell>
          <cell r="P37">
            <v>400</v>
          </cell>
          <cell r="Q37">
            <v>11.914132379248658</v>
          </cell>
          <cell r="R37">
            <v>3.6404293381037567</v>
          </cell>
          <cell r="S37">
            <v>276.8</v>
          </cell>
          <cell r="T37">
            <v>276.60000000000002</v>
          </cell>
          <cell r="U37">
            <v>123</v>
          </cell>
          <cell r="V37">
            <v>0</v>
          </cell>
          <cell r="W37">
            <v>84</v>
          </cell>
          <cell r="X37">
            <v>12</v>
          </cell>
          <cell r="Y37">
            <v>16</v>
          </cell>
          <cell r="Z37">
            <v>24</v>
          </cell>
          <cell r="AA37">
            <v>400</v>
          </cell>
          <cell r="AB37" t="e">
            <v>#N/A</v>
          </cell>
          <cell r="AC37">
            <v>25</v>
          </cell>
          <cell r="AD37">
            <v>0.4</v>
          </cell>
        </row>
        <row r="38">
          <cell r="A38" t="str">
            <v>Пельмени Бульмени с говядиной и свининой ТМ Горячая штучка. флоу-пак сфера 0,7 кг ПОКОМ</v>
          </cell>
          <cell r="B38" t="str">
            <v>шт</v>
          </cell>
          <cell r="C38">
            <v>2016</v>
          </cell>
          <cell r="D38">
            <v>2978</v>
          </cell>
          <cell r="E38">
            <v>3203</v>
          </cell>
          <cell r="F38">
            <v>1659</v>
          </cell>
          <cell r="G38" t="str">
            <v>бнмай</v>
          </cell>
          <cell r="H38" t="e">
            <v>#N/A</v>
          </cell>
          <cell r="I38">
            <v>3289</v>
          </cell>
          <cell r="J38">
            <v>-86</v>
          </cell>
          <cell r="K38">
            <v>1100</v>
          </cell>
          <cell r="L38">
            <v>400</v>
          </cell>
          <cell r="M38">
            <v>1100</v>
          </cell>
          <cell r="N38">
            <v>840</v>
          </cell>
          <cell r="O38">
            <v>420.6</v>
          </cell>
          <cell r="P38">
            <v>800</v>
          </cell>
          <cell r="Q38">
            <v>12.028055159296242</v>
          </cell>
          <cell r="R38">
            <v>3.9443651925820253</v>
          </cell>
          <cell r="S38">
            <v>464</v>
          </cell>
          <cell r="T38">
            <v>460.6</v>
          </cell>
          <cell r="U38">
            <v>348</v>
          </cell>
          <cell r="V38">
            <v>1100</v>
          </cell>
          <cell r="W38">
            <v>84</v>
          </cell>
          <cell r="X38">
            <v>12</v>
          </cell>
          <cell r="Y38">
            <v>10</v>
          </cell>
          <cell r="Z38">
            <v>84</v>
          </cell>
          <cell r="AA38">
            <v>800</v>
          </cell>
          <cell r="AB38">
            <v>0</v>
          </cell>
          <cell r="AC38">
            <v>80</v>
          </cell>
          <cell r="AD38">
            <v>0.7</v>
          </cell>
        </row>
        <row r="39">
          <cell r="A39" t="str">
            <v>Пельмени Бульмени со сливочным маслом ТМ Горячая штучка. флоу-пак сфера 0,4 кг. ПОКОМ</v>
          </cell>
          <cell r="B39" t="str">
            <v>шт</v>
          </cell>
          <cell r="C39">
            <v>1611</v>
          </cell>
          <cell r="D39">
            <v>851</v>
          </cell>
          <cell r="E39">
            <v>1389</v>
          </cell>
          <cell r="F39">
            <v>956</v>
          </cell>
          <cell r="G39" t="str">
            <v>4рот</v>
          </cell>
          <cell r="H39" t="e">
            <v>#N/A</v>
          </cell>
          <cell r="I39">
            <v>1403</v>
          </cell>
          <cell r="J39">
            <v>-14</v>
          </cell>
          <cell r="K39">
            <v>900</v>
          </cell>
          <cell r="L39">
            <v>300</v>
          </cell>
          <cell r="M39">
            <v>600</v>
          </cell>
          <cell r="O39">
            <v>277.8</v>
          </cell>
          <cell r="P39">
            <v>600</v>
          </cell>
          <cell r="Q39">
            <v>12.080633549316055</v>
          </cell>
          <cell r="R39">
            <v>3.4413246940244777</v>
          </cell>
          <cell r="S39">
            <v>334.6</v>
          </cell>
          <cell r="T39">
            <v>310.2</v>
          </cell>
          <cell r="U39">
            <v>182</v>
          </cell>
          <cell r="V39">
            <v>0</v>
          </cell>
          <cell r="W39">
            <v>84</v>
          </cell>
          <cell r="X39">
            <v>12</v>
          </cell>
          <cell r="Y39">
            <v>16</v>
          </cell>
          <cell r="Z39">
            <v>36</v>
          </cell>
          <cell r="AA39">
            <v>600</v>
          </cell>
          <cell r="AB39" t="e">
            <v>#N/A</v>
          </cell>
          <cell r="AC39">
            <v>37.5</v>
          </cell>
          <cell r="AD39">
            <v>0.4</v>
          </cell>
        </row>
        <row r="40">
          <cell r="A40" t="str">
            <v>Пельмени Бульмени со сливочным маслом ТМ Горячая штучка.флоу-пак сфера 0,7 кг. ПОКОМ</v>
          </cell>
          <cell r="B40" t="str">
            <v>шт</v>
          </cell>
          <cell r="C40">
            <v>1804</v>
          </cell>
          <cell r="D40">
            <v>5411</v>
          </cell>
          <cell r="E40">
            <v>5236</v>
          </cell>
          <cell r="F40">
            <v>1800</v>
          </cell>
          <cell r="G40" t="str">
            <v>4рот</v>
          </cell>
          <cell r="H40" t="e">
            <v>#N/A</v>
          </cell>
          <cell r="I40">
            <v>5349</v>
          </cell>
          <cell r="J40">
            <v>-113</v>
          </cell>
          <cell r="K40">
            <v>1800</v>
          </cell>
          <cell r="L40">
            <v>1800</v>
          </cell>
          <cell r="M40">
            <v>1400</v>
          </cell>
          <cell r="N40">
            <v>120</v>
          </cell>
          <cell r="O40">
            <v>687.2</v>
          </cell>
          <cell r="P40">
            <v>1400</v>
          </cell>
          <cell r="Q40">
            <v>11.932479627473805</v>
          </cell>
          <cell r="R40">
            <v>2.6193247962747379</v>
          </cell>
          <cell r="S40">
            <v>560.6</v>
          </cell>
          <cell r="T40">
            <v>669.6</v>
          </cell>
          <cell r="U40">
            <v>683</v>
          </cell>
          <cell r="V40">
            <v>1800</v>
          </cell>
          <cell r="W40">
            <v>84</v>
          </cell>
          <cell r="X40">
            <v>12</v>
          </cell>
          <cell r="Y40">
            <v>10</v>
          </cell>
          <cell r="Z40">
            <v>144</v>
          </cell>
          <cell r="AA40">
            <v>1400</v>
          </cell>
          <cell r="AB40" t="str">
            <v>скл м-1400</v>
          </cell>
          <cell r="AC40">
            <v>140</v>
          </cell>
          <cell r="AD40">
            <v>0.7</v>
          </cell>
        </row>
        <row r="41">
          <cell r="A41" t="str">
            <v>Пельмени Бульмени хрустящие с мясом 0,22 кг ТМ Горячая штучка  ПОКОМ</v>
          </cell>
          <cell r="B41" t="str">
            <v>шт</v>
          </cell>
          <cell r="C41">
            <v>176</v>
          </cell>
          <cell r="D41">
            <v>176</v>
          </cell>
          <cell r="E41">
            <v>198</v>
          </cell>
          <cell r="F41">
            <v>142</v>
          </cell>
          <cell r="G41" t="str">
            <v>нв1304,</v>
          </cell>
          <cell r="H41" t="e">
            <v>#N/A</v>
          </cell>
          <cell r="I41">
            <v>207</v>
          </cell>
          <cell r="J41">
            <v>-9</v>
          </cell>
          <cell r="K41">
            <v>120</v>
          </cell>
          <cell r="L41">
            <v>120</v>
          </cell>
          <cell r="O41">
            <v>39.6</v>
          </cell>
          <cell r="P41">
            <v>120</v>
          </cell>
          <cell r="Q41">
            <v>12.676767676767676</v>
          </cell>
          <cell r="R41">
            <v>3.5858585858585856</v>
          </cell>
          <cell r="S41">
            <v>40</v>
          </cell>
          <cell r="T41">
            <v>50</v>
          </cell>
          <cell r="U41">
            <v>23</v>
          </cell>
          <cell r="V41">
            <v>0</v>
          </cell>
          <cell r="W41">
            <v>70</v>
          </cell>
          <cell r="X41">
            <v>14</v>
          </cell>
          <cell r="Y41">
            <v>12</v>
          </cell>
          <cell r="Z41">
            <v>14</v>
          </cell>
          <cell r="AA41">
            <v>120</v>
          </cell>
          <cell r="AB41" t="e">
            <v>#N/A</v>
          </cell>
          <cell r="AC41">
            <v>10</v>
          </cell>
          <cell r="AD41">
            <v>0.22</v>
          </cell>
        </row>
        <row r="42">
          <cell r="A42" t="str">
            <v>Пельмени Добросельские со свининой и говядиной ТМ Стародворье флоу-пак клас. форма 0,65 кг.  ПОКОМ</v>
          </cell>
          <cell r="B42" t="str">
            <v>шт</v>
          </cell>
          <cell r="C42">
            <v>582</v>
          </cell>
          <cell r="D42">
            <v>20</v>
          </cell>
          <cell r="E42">
            <v>171</v>
          </cell>
          <cell r="F42">
            <v>406</v>
          </cell>
          <cell r="G42" t="str">
            <v>нов</v>
          </cell>
          <cell r="H42" t="e">
            <v>#N/A</v>
          </cell>
          <cell r="I42">
            <v>403</v>
          </cell>
          <cell r="J42">
            <v>-232</v>
          </cell>
          <cell r="K42">
            <v>0</v>
          </cell>
          <cell r="L42">
            <v>200</v>
          </cell>
          <cell r="M42">
            <v>600</v>
          </cell>
          <cell r="O42">
            <v>34.200000000000003</v>
          </cell>
          <cell r="P42">
            <v>200</v>
          </cell>
          <cell r="Q42">
            <v>41.111111111111107</v>
          </cell>
          <cell r="R42">
            <v>11.871345029239766</v>
          </cell>
          <cell r="S42">
            <v>21.6</v>
          </cell>
          <cell r="T42">
            <v>50.8</v>
          </cell>
          <cell r="U42">
            <v>114</v>
          </cell>
          <cell r="V42">
            <v>0</v>
          </cell>
          <cell r="W42">
            <v>84</v>
          </cell>
          <cell r="X42">
            <v>12</v>
          </cell>
          <cell r="Y42">
            <v>8</v>
          </cell>
          <cell r="Z42">
            <v>24</v>
          </cell>
          <cell r="AA42">
            <v>200</v>
          </cell>
          <cell r="AB42" t="str">
            <v>склад</v>
          </cell>
          <cell r="AC42">
            <v>25</v>
          </cell>
          <cell r="AD42">
            <v>0.65</v>
          </cell>
        </row>
        <row r="43">
          <cell r="A43" t="str">
            <v>Пельмени Зареченские сфера 5 кг.  ПОКОМ</v>
          </cell>
          <cell r="B43" t="str">
            <v>кг</v>
          </cell>
          <cell r="C43">
            <v>40</v>
          </cell>
          <cell r="D43">
            <v>60</v>
          </cell>
          <cell r="E43">
            <v>30</v>
          </cell>
          <cell r="F43">
            <v>70</v>
          </cell>
          <cell r="G43">
            <v>0</v>
          </cell>
          <cell r="H43" t="e">
            <v>#N/A</v>
          </cell>
          <cell r="I43">
            <v>30</v>
          </cell>
          <cell r="J43">
            <v>0</v>
          </cell>
          <cell r="K43">
            <v>60</v>
          </cell>
          <cell r="O43">
            <v>6</v>
          </cell>
          <cell r="Q43">
            <v>21.666666666666668</v>
          </cell>
          <cell r="R43">
            <v>11.666666666666666</v>
          </cell>
          <cell r="S43">
            <v>3</v>
          </cell>
          <cell r="T43">
            <v>10</v>
          </cell>
          <cell r="U43">
            <v>15</v>
          </cell>
          <cell r="V43">
            <v>0</v>
          </cell>
          <cell r="W43">
            <v>144</v>
          </cell>
          <cell r="X43">
            <v>12</v>
          </cell>
          <cell r="Y43">
            <v>5</v>
          </cell>
          <cell r="Z43">
            <v>0</v>
          </cell>
          <cell r="AA43">
            <v>0</v>
          </cell>
          <cell r="AB43" t="str">
            <v>увел</v>
          </cell>
          <cell r="AC43">
            <v>0</v>
          </cell>
          <cell r="AD43">
            <v>1</v>
          </cell>
        </row>
        <row r="44">
          <cell r="A44" t="str">
            <v>Пельмени Медвежьи ушки с фермерскими сливками 0,7кг  ПОКОМ</v>
          </cell>
          <cell r="B44" t="str">
            <v>шт</v>
          </cell>
          <cell r="C44">
            <v>226</v>
          </cell>
          <cell r="D44">
            <v>199</v>
          </cell>
          <cell r="E44">
            <v>223</v>
          </cell>
          <cell r="F44">
            <v>188</v>
          </cell>
          <cell r="G44">
            <v>1</v>
          </cell>
          <cell r="H44" t="e">
            <v>#N/A</v>
          </cell>
          <cell r="I44">
            <v>228</v>
          </cell>
          <cell r="J44">
            <v>-5</v>
          </cell>
          <cell r="K44">
            <v>100</v>
          </cell>
          <cell r="L44">
            <v>120</v>
          </cell>
          <cell r="M44">
            <v>120</v>
          </cell>
          <cell r="O44">
            <v>44.6</v>
          </cell>
          <cell r="Q44">
            <v>11.838565022421525</v>
          </cell>
          <cell r="R44">
            <v>4.2152466367713002</v>
          </cell>
          <cell r="S44">
            <v>52.4</v>
          </cell>
          <cell r="T44">
            <v>54.4</v>
          </cell>
          <cell r="U44">
            <v>33</v>
          </cell>
          <cell r="V44">
            <v>0</v>
          </cell>
          <cell r="W44">
            <v>84</v>
          </cell>
          <cell r="X44">
            <v>12</v>
          </cell>
          <cell r="Y44">
            <v>8</v>
          </cell>
          <cell r="Z44">
            <v>0</v>
          </cell>
          <cell r="AA44">
            <v>0</v>
          </cell>
          <cell r="AB44" t="str">
            <v>хз</v>
          </cell>
          <cell r="AC44">
            <v>0</v>
          </cell>
          <cell r="AD44">
            <v>0.7</v>
          </cell>
        </row>
        <row r="45">
          <cell r="A45" t="str">
            <v>Пельмени Медвежьи ушки с фермерской свининой и говядиной Малые 0,7кг  ПОКОМ</v>
          </cell>
          <cell r="B45" t="str">
            <v>шт</v>
          </cell>
          <cell r="C45">
            <v>-10</v>
          </cell>
          <cell r="E45">
            <v>0</v>
          </cell>
          <cell r="F45">
            <v>-10</v>
          </cell>
          <cell r="G45">
            <v>1</v>
          </cell>
          <cell r="H45" t="e">
            <v>#N/A</v>
          </cell>
          <cell r="I45">
            <v>0</v>
          </cell>
          <cell r="J45">
            <v>0</v>
          </cell>
          <cell r="K45">
            <v>100</v>
          </cell>
          <cell r="O45">
            <v>0</v>
          </cell>
          <cell r="Q45" t="e">
            <v>#DIV/0!</v>
          </cell>
          <cell r="R45" t="e">
            <v>#DIV/0!</v>
          </cell>
          <cell r="S45">
            <v>18.399999999999999</v>
          </cell>
          <cell r="T45">
            <v>0</v>
          </cell>
          <cell r="U45">
            <v>0</v>
          </cell>
          <cell r="V45">
            <v>0</v>
          </cell>
          <cell r="W45">
            <v>84</v>
          </cell>
          <cell r="X45">
            <v>12</v>
          </cell>
          <cell r="Y45">
            <v>8</v>
          </cell>
          <cell r="Z45">
            <v>0</v>
          </cell>
          <cell r="AA45">
            <v>0</v>
          </cell>
          <cell r="AB45" t="str">
            <v>хз</v>
          </cell>
          <cell r="AC45">
            <v>0</v>
          </cell>
          <cell r="AD45">
            <v>0.7</v>
          </cell>
        </row>
        <row r="46">
          <cell r="A46" t="str">
            <v>Пельмени Мясные с говядиной ТМ Стародворье сфера флоу-пак 1 кг  ПОКОМ</v>
          </cell>
          <cell r="B46" t="str">
            <v>шт</v>
          </cell>
          <cell r="C46">
            <v>549</v>
          </cell>
          <cell r="D46">
            <v>763</v>
          </cell>
          <cell r="E46">
            <v>679</v>
          </cell>
          <cell r="F46">
            <v>573</v>
          </cell>
          <cell r="G46" t="str">
            <v>нов</v>
          </cell>
          <cell r="H46" t="e">
            <v>#N/A</v>
          </cell>
          <cell r="I46">
            <v>713</v>
          </cell>
          <cell r="J46">
            <v>-34</v>
          </cell>
          <cell r="K46">
            <v>400</v>
          </cell>
          <cell r="L46">
            <v>120</v>
          </cell>
          <cell r="M46">
            <v>800</v>
          </cell>
          <cell r="O46">
            <v>135.80000000000001</v>
          </cell>
          <cell r="P46">
            <v>240</v>
          </cell>
          <cell r="Q46">
            <v>15.706921944035345</v>
          </cell>
          <cell r="R46">
            <v>4.2194403534609712</v>
          </cell>
          <cell r="S46">
            <v>149.19999999999999</v>
          </cell>
          <cell r="T46">
            <v>158</v>
          </cell>
          <cell r="U46">
            <v>94</v>
          </cell>
          <cell r="V46">
            <v>0</v>
          </cell>
          <cell r="W46">
            <v>84</v>
          </cell>
          <cell r="X46">
            <v>12</v>
          </cell>
          <cell r="Y46">
            <v>5</v>
          </cell>
          <cell r="Z46">
            <v>48</v>
          </cell>
          <cell r="AA46">
            <v>240</v>
          </cell>
          <cell r="AB46" t="str">
            <v>Паша*1,25</v>
          </cell>
          <cell r="AC46">
            <v>48</v>
          </cell>
          <cell r="AD46">
            <v>1</v>
          </cell>
        </row>
        <row r="47">
          <cell r="A47" t="str">
            <v>Пельмени Мясорубские с рубленой грудинкой ТМ Стародворье флоупак  0,7 кг. ПОКОМ</v>
          </cell>
          <cell r="B47" t="str">
            <v>шт</v>
          </cell>
          <cell r="C47">
            <v>29</v>
          </cell>
          <cell r="E47">
            <v>0</v>
          </cell>
          <cell r="F47">
            <v>29</v>
          </cell>
          <cell r="G47" t="str">
            <v>выв2108</v>
          </cell>
          <cell r="H47" t="e">
            <v>#N/A</v>
          </cell>
          <cell r="I47">
            <v>0</v>
          </cell>
          <cell r="J47">
            <v>0</v>
          </cell>
          <cell r="K47">
            <v>0</v>
          </cell>
          <cell r="O47">
            <v>0</v>
          </cell>
          <cell r="Q47" t="e">
            <v>#DIV/0!</v>
          </cell>
          <cell r="R47" t="e">
            <v>#DIV/0!</v>
          </cell>
          <cell r="S47">
            <v>1.2</v>
          </cell>
          <cell r="T47">
            <v>1</v>
          </cell>
          <cell r="U47">
            <v>0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0</v>
          </cell>
          <cell r="AA47">
            <v>0</v>
          </cell>
          <cell r="AB47" t="str">
            <v>выв2108</v>
          </cell>
          <cell r="AC47">
            <v>0</v>
          </cell>
          <cell r="AD47">
            <v>0</v>
          </cell>
        </row>
        <row r="48">
          <cell r="A48" t="str">
            <v>Пельмени Отборные из свинины и говядины 0,9 кг ТМ Стародворье ТС Медвежье ушко  ПОКОМ</v>
          </cell>
          <cell r="B48" t="str">
            <v>шт</v>
          </cell>
          <cell r="C48">
            <v>333</v>
          </cell>
          <cell r="D48">
            <v>695</v>
          </cell>
          <cell r="E48">
            <v>594</v>
          </cell>
          <cell r="F48">
            <v>398</v>
          </cell>
          <cell r="G48" t="str">
            <v>ак</v>
          </cell>
          <cell r="H48">
            <v>180</v>
          </cell>
          <cell r="I48">
            <v>611</v>
          </cell>
          <cell r="J48">
            <v>-17</v>
          </cell>
          <cell r="K48">
            <v>500</v>
          </cell>
          <cell r="M48">
            <v>300</v>
          </cell>
          <cell r="O48">
            <v>118.8</v>
          </cell>
          <cell r="P48">
            <v>200</v>
          </cell>
          <cell r="Q48">
            <v>11.767676767676768</v>
          </cell>
          <cell r="R48">
            <v>3.3501683501683504</v>
          </cell>
          <cell r="S48">
            <v>114.6</v>
          </cell>
          <cell r="T48">
            <v>134.4</v>
          </cell>
          <cell r="U48">
            <v>51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24</v>
          </cell>
          <cell r="AA48">
            <v>200</v>
          </cell>
          <cell r="AB48" t="str">
            <v>бонус</v>
          </cell>
          <cell r="AC48">
            <v>25</v>
          </cell>
          <cell r="AD48">
            <v>0.9</v>
          </cell>
        </row>
        <row r="49">
          <cell r="A49" t="str">
            <v>Пельмени С говядиной и свининой, ВЕС, сфера пуговки Мясная Галерея  ПОКОМ</v>
          </cell>
          <cell r="B49" t="str">
            <v>кг</v>
          </cell>
          <cell r="C49">
            <v>390</v>
          </cell>
          <cell r="D49">
            <v>135</v>
          </cell>
          <cell r="E49">
            <v>275</v>
          </cell>
          <cell r="F49">
            <v>245</v>
          </cell>
          <cell r="G49">
            <v>1</v>
          </cell>
          <cell r="H49">
            <v>90</v>
          </cell>
          <cell r="I49">
            <v>280</v>
          </cell>
          <cell r="J49">
            <v>-5</v>
          </cell>
          <cell r="K49">
            <v>120</v>
          </cell>
          <cell r="L49">
            <v>70</v>
          </cell>
          <cell r="M49">
            <v>120</v>
          </cell>
          <cell r="O49">
            <v>55</v>
          </cell>
          <cell r="P49">
            <v>120</v>
          </cell>
          <cell r="Q49">
            <v>12.272727272727273</v>
          </cell>
          <cell r="R49">
            <v>4.4545454545454541</v>
          </cell>
          <cell r="S49">
            <v>75</v>
          </cell>
          <cell r="T49">
            <v>60</v>
          </cell>
          <cell r="U49">
            <v>55</v>
          </cell>
          <cell r="V49">
            <v>0</v>
          </cell>
          <cell r="W49">
            <v>144</v>
          </cell>
          <cell r="X49">
            <v>12</v>
          </cell>
          <cell r="Y49">
            <v>5</v>
          </cell>
          <cell r="Z49">
            <v>24</v>
          </cell>
          <cell r="AA49">
            <v>120</v>
          </cell>
          <cell r="AB49">
            <v>0</v>
          </cell>
          <cell r="AC49">
            <v>24</v>
          </cell>
          <cell r="AD49">
            <v>1</v>
          </cell>
        </row>
        <row r="50">
          <cell r="A50" t="str">
            <v>Пельмени Со свининой и говядиной ТМ Особый рецепт Любимая ложка 1,0 кг  ПОКОМ</v>
          </cell>
          <cell r="B50" t="str">
            <v>шт</v>
          </cell>
          <cell r="C50">
            <v>521</v>
          </cell>
          <cell r="D50">
            <v>556</v>
          </cell>
          <cell r="E50">
            <v>663</v>
          </cell>
          <cell r="F50">
            <v>388</v>
          </cell>
          <cell r="G50">
            <v>1</v>
          </cell>
          <cell r="H50">
            <v>120</v>
          </cell>
          <cell r="I50">
            <v>678</v>
          </cell>
          <cell r="J50">
            <v>-15</v>
          </cell>
          <cell r="K50">
            <v>480</v>
          </cell>
          <cell r="L50">
            <v>120</v>
          </cell>
          <cell r="M50">
            <v>360</v>
          </cell>
          <cell r="O50">
            <v>132.6</v>
          </cell>
          <cell r="P50">
            <v>240</v>
          </cell>
          <cell r="Q50">
            <v>11.975867269984917</v>
          </cell>
          <cell r="R50">
            <v>2.9260935143288087</v>
          </cell>
          <cell r="S50">
            <v>137.19999999999999</v>
          </cell>
          <cell r="T50">
            <v>146.80000000000001</v>
          </cell>
          <cell r="U50">
            <v>111</v>
          </cell>
          <cell r="V50">
            <v>0</v>
          </cell>
          <cell r="W50">
            <v>84</v>
          </cell>
          <cell r="X50">
            <v>12</v>
          </cell>
          <cell r="Y50">
            <v>5</v>
          </cell>
          <cell r="Z50">
            <v>48</v>
          </cell>
          <cell r="AA50">
            <v>240</v>
          </cell>
          <cell r="AB50">
            <v>0</v>
          </cell>
          <cell r="AC50">
            <v>48</v>
          </cell>
          <cell r="AD50">
            <v>1</v>
          </cell>
        </row>
        <row r="51">
          <cell r="A51" t="str">
            <v>Пельмени Сочные сфера 0,8 кг ТМ Стародворье  ПОКОМ</v>
          </cell>
          <cell r="B51" t="str">
            <v>шт</v>
          </cell>
          <cell r="C51">
            <v>96</v>
          </cell>
          <cell r="D51">
            <v>203</v>
          </cell>
          <cell r="E51">
            <v>157</v>
          </cell>
          <cell r="F51">
            <v>127</v>
          </cell>
          <cell r="G51">
            <v>1</v>
          </cell>
          <cell r="H51" t="e">
            <v>#N/A</v>
          </cell>
          <cell r="I51">
            <v>167</v>
          </cell>
          <cell r="J51">
            <v>-10</v>
          </cell>
          <cell r="K51">
            <v>120</v>
          </cell>
          <cell r="M51">
            <v>80</v>
          </cell>
          <cell r="O51">
            <v>31.4</v>
          </cell>
          <cell r="P51">
            <v>80</v>
          </cell>
          <cell r="Q51">
            <v>12.961783439490446</v>
          </cell>
          <cell r="R51">
            <v>4.0445859872611463</v>
          </cell>
          <cell r="S51">
            <v>33.200000000000003</v>
          </cell>
          <cell r="T51">
            <v>38.799999999999997</v>
          </cell>
          <cell r="U51">
            <v>10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12</v>
          </cell>
          <cell r="AA51">
            <v>80</v>
          </cell>
          <cell r="AB51" t="str">
            <v>увел</v>
          </cell>
          <cell r="AC51">
            <v>10</v>
          </cell>
          <cell r="AD51">
            <v>0.8</v>
          </cell>
        </row>
        <row r="52">
          <cell r="A52" t="str">
            <v>Пирожки с мясом 0,3кг ТМ Зареченские  ПОКОМ</v>
          </cell>
          <cell r="B52" t="str">
            <v>шт</v>
          </cell>
          <cell r="C52">
            <v>39</v>
          </cell>
          <cell r="E52">
            <v>0</v>
          </cell>
          <cell r="F52">
            <v>39</v>
          </cell>
          <cell r="G52" t="str">
            <v>выв04,06</v>
          </cell>
          <cell r="H52" t="e">
            <v>#N/A</v>
          </cell>
          <cell r="I52">
            <v>0</v>
          </cell>
          <cell r="J52">
            <v>0</v>
          </cell>
          <cell r="K52">
            <v>0</v>
          </cell>
          <cell r="O52">
            <v>0</v>
          </cell>
          <cell r="Q52" t="e">
            <v>#DIV/0!</v>
          </cell>
          <cell r="R52" t="e">
            <v>#DIV/0!</v>
          </cell>
          <cell r="S52">
            <v>0.6</v>
          </cell>
          <cell r="T52">
            <v>0.6</v>
          </cell>
          <cell r="U52">
            <v>0</v>
          </cell>
          <cell r="V52">
            <v>0</v>
          </cell>
          <cell r="W52">
            <v>234</v>
          </cell>
          <cell r="X52">
            <v>18</v>
          </cell>
          <cell r="Y52">
            <v>9</v>
          </cell>
          <cell r="Z52">
            <v>0</v>
          </cell>
          <cell r="AA52">
            <v>0</v>
          </cell>
          <cell r="AB52" t="str">
            <v>вывод 04,06,</v>
          </cell>
          <cell r="AC52">
            <v>0</v>
          </cell>
          <cell r="AD52">
            <v>0</v>
          </cell>
        </row>
        <row r="53">
          <cell r="A53" t="str">
            <v>Пирожки с мясом 3,7кг ВЕС ТМ Зареченские  ПОКОМ</v>
          </cell>
          <cell r="B53" t="str">
            <v>кг</v>
          </cell>
          <cell r="C53">
            <v>77.698999999999998</v>
          </cell>
          <cell r="D53">
            <v>155.4</v>
          </cell>
          <cell r="E53">
            <v>129.5</v>
          </cell>
          <cell r="F53">
            <v>99.899000000000001</v>
          </cell>
          <cell r="G53" t="str">
            <v>рот</v>
          </cell>
          <cell r="H53" t="e">
            <v>#N/A</v>
          </cell>
          <cell r="I53">
            <v>129.501</v>
          </cell>
          <cell r="J53">
            <v>-1.0000000000047748E-3</v>
          </cell>
          <cell r="K53">
            <v>100</v>
          </cell>
          <cell r="M53">
            <v>60</v>
          </cell>
          <cell r="O53">
            <v>25.9</v>
          </cell>
          <cell r="P53">
            <v>50</v>
          </cell>
          <cell r="Q53">
            <v>11.965212355212357</v>
          </cell>
          <cell r="R53">
            <v>3.8571042471042474</v>
          </cell>
          <cell r="S53">
            <v>22.94</v>
          </cell>
          <cell r="T53">
            <v>28.119999999999997</v>
          </cell>
          <cell r="U53">
            <v>18.5</v>
          </cell>
          <cell r="V53">
            <v>0</v>
          </cell>
          <cell r="W53">
            <v>126</v>
          </cell>
          <cell r="X53">
            <v>14</v>
          </cell>
          <cell r="Y53">
            <v>3.7</v>
          </cell>
          <cell r="Z53">
            <v>14</v>
          </cell>
          <cell r="AA53">
            <v>50</v>
          </cell>
          <cell r="AB53" t="e">
            <v>#N/A</v>
          </cell>
          <cell r="AC53">
            <v>13.513513513513512</v>
          </cell>
          <cell r="AD53">
            <v>1</v>
          </cell>
        </row>
        <row r="54">
          <cell r="A54" t="str">
            <v>Сочный мегачебурек ТМ Зареченские ВЕС ПОКОМ</v>
          </cell>
          <cell r="B54" t="str">
            <v>кг</v>
          </cell>
          <cell r="C54">
            <v>275.76</v>
          </cell>
          <cell r="D54">
            <v>71.680000000000007</v>
          </cell>
          <cell r="E54">
            <v>118.72</v>
          </cell>
          <cell r="F54">
            <v>222</v>
          </cell>
          <cell r="G54">
            <v>0</v>
          </cell>
          <cell r="H54" t="e">
            <v>#N/A</v>
          </cell>
          <cell r="I54">
            <v>127.7</v>
          </cell>
          <cell r="J54">
            <v>-8.980000000000004</v>
          </cell>
          <cell r="K54">
            <v>0</v>
          </cell>
          <cell r="M54">
            <v>30</v>
          </cell>
          <cell r="O54">
            <v>23.744</v>
          </cell>
          <cell r="P54">
            <v>30</v>
          </cell>
          <cell r="Q54">
            <v>11.876684636118599</v>
          </cell>
          <cell r="R54">
            <v>9.3497304582210248</v>
          </cell>
          <cell r="S54">
            <v>35.839999999999996</v>
          </cell>
          <cell r="T54">
            <v>25.536000000000001</v>
          </cell>
          <cell r="U54">
            <v>31.36</v>
          </cell>
          <cell r="V54">
            <v>0</v>
          </cell>
          <cell r="W54">
            <v>126</v>
          </cell>
          <cell r="X54">
            <v>14</v>
          </cell>
          <cell r="Y54">
            <v>2.2400000000000002</v>
          </cell>
          <cell r="Z54">
            <v>14</v>
          </cell>
          <cell r="AA54">
            <v>30</v>
          </cell>
          <cell r="AB54" t="e">
            <v>#N/A</v>
          </cell>
          <cell r="AC54">
            <v>13.392857142857142</v>
          </cell>
          <cell r="AD54">
            <v>1</v>
          </cell>
        </row>
        <row r="55">
          <cell r="A55" t="str">
            <v>Хот-догстер ТМ Горячая штучка ТС Хот-Догстер флоу-пак 0,09 кг. ПОКОМ</v>
          </cell>
          <cell r="B55" t="str">
            <v>шт</v>
          </cell>
          <cell r="C55">
            <v>752</v>
          </cell>
          <cell r="D55">
            <v>12</v>
          </cell>
          <cell r="E55">
            <v>235</v>
          </cell>
          <cell r="F55">
            <v>517</v>
          </cell>
          <cell r="G55" t="str">
            <v>нов1</v>
          </cell>
          <cell r="H55" t="e">
            <v>#N/A</v>
          </cell>
          <cell r="I55">
            <v>229</v>
          </cell>
          <cell r="J55">
            <v>6</v>
          </cell>
          <cell r="K55">
            <v>0</v>
          </cell>
          <cell r="O55">
            <v>47</v>
          </cell>
          <cell r="Q55">
            <v>11</v>
          </cell>
          <cell r="R55">
            <v>11</v>
          </cell>
          <cell r="S55">
            <v>62</v>
          </cell>
          <cell r="T55">
            <v>59.8</v>
          </cell>
          <cell r="U55">
            <v>27</v>
          </cell>
          <cell r="V55">
            <v>0</v>
          </cell>
          <cell r="W55">
            <v>126</v>
          </cell>
          <cell r="X55">
            <v>14</v>
          </cell>
          <cell r="Y55">
            <v>30</v>
          </cell>
          <cell r="Z55">
            <v>0</v>
          </cell>
          <cell r="AA55">
            <v>0</v>
          </cell>
          <cell r="AB55" t="str">
            <v>яблоко</v>
          </cell>
          <cell r="AC55">
            <v>0</v>
          </cell>
          <cell r="AD55">
            <v>0.09</v>
          </cell>
        </row>
        <row r="56">
          <cell r="A56" t="str">
            <v>Хотстеры с сыром 0,25кг ТМ Горячая штучка  ПОКОМ</v>
          </cell>
          <cell r="B56" t="str">
            <v>шт</v>
          </cell>
          <cell r="C56">
            <v>1067</v>
          </cell>
          <cell r="D56">
            <v>32</v>
          </cell>
          <cell r="E56">
            <v>632</v>
          </cell>
          <cell r="F56">
            <v>439</v>
          </cell>
          <cell r="G56" t="str">
            <v>нов</v>
          </cell>
          <cell r="H56" t="e">
            <v>#N/A</v>
          </cell>
          <cell r="I56">
            <v>652</v>
          </cell>
          <cell r="J56">
            <v>-20</v>
          </cell>
          <cell r="K56">
            <v>320</v>
          </cell>
          <cell r="L56">
            <v>120</v>
          </cell>
          <cell r="M56">
            <v>480</v>
          </cell>
          <cell r="O56">
            <v>126.4</v>
          </cell>
          <cell r="P56">
            <v>160</v>
          </cell>
          <cell r="Q56">
            <v>12.01740506329114</v>
          </cell>
          <cell r="R56">
            <v>3.4731012658227844</v>
          </cell>
          <cell r="S56">
            <v>140.6</v>
          </cell>
          <cell r="T56">
            <v>133</v>
          </cell>
          <cell r="U56">
            <v>100</v>
          </cell>
          <cell r="V56">
            <v>0</v>
          </cell>
          <cell r="W56">
            <v>70</v>
          </cell>
          <cell r="X56">
            <v>14</v>
          </cell>
          <cell r="Y56">
            <v>12</v>
          </cell>
          <cell r="Z56">
            <v>14</v>
          </cell>
          <cell r="AA56">
            <v>160</v>
          </cell>
          <cell r="AB56" t="e">
            <v>#N/A</v>
          </cell>
          <cell r="AC56">
            <v>13.333333333333334</v>
          </cell>
          <cell r="AD56">
            <v>0.25</v>
          </cell>
        </row>
        <row r="57">
          <cell r="A57" t="str">
            <v>Хотстеры ТМ Горячая штучка ТС Хотстеры 0,25 кг зам  ПОКОМ</v>
          </cell>
          <cell r="B57" t="str">
            <v>шт</v>
          </cell>
          <cell r="C57">
            <v>1696</v>
          </cell>
          <cell r="D57">
            <v>2244</v>
          </cell>
          <cell r="E57">
            <v>2382</v>
          </cell>
          <cell r="F57">
            <v>1494</v>
          </cell>
          <cell r="G57" t="str">
            <v>пуд,яб</v>
          </cell>
          <cell r="H57">
            <v>180</v>
          </cell>
          <cell r="I57">
            <v>2438</v>
          </cell>
          <cell r="J57">
            <v>-56</v>
          </cell>
          <cell r="K57">
            <v>960</v>
          </cell>
          <cell r="L57">
            <v>360</v>
          </cell>
          <cell r="M57">
            <v>1200</v>
          </cell>
          <cell r="N57">
            <v>360</v>
          </cell>
          <cell r="O57">
            <v>397.2</v>
          </cell>
          <cell r="P57">
            <v>480</v>
          </cell>
          <cell r="Q57">
            <v>11.314199395770393</v>
          </cell>
          <cell r="R57">
            <v>3.761329305135952</v>
          </cell>
          <cell r="S57">
            <v>411.4</v>
          </cell>
          <cell r="T57">
            <v>429.6</v>
          </cell>
          <cell r="U57">
            <v>490</v>
          </cell>
          <cell r="V57">
            <v>396</v>
          </cell>
          <cell r="W57">
            <v>70</v>
          </cell>
          <cell r="X57">
            <v>14</v>
          </cell>
          <cell r="Y57">
            <v>12</v>
          </cell>
          <cell r="Z57">
            <v>42</v>
          </cell>
          <cell r="AA57">
            <v>480</v>
          </cell>
          <cell r="AB57">
            <v>0</v>
          </cell>
          <cell r="AC57">
            <v>40</v>
          </cell>
          <cell r="AD57">
            <v>0.25</v>
          </cell>
        </row>
        <row r="58">
          <cell r="A58" t="str">
            <v>Хрустящие крылышки острые к пиву ТМ Горячая штучка 0,3кг зам  ПОКОМ</v>
          </cell>
          <cell r="B58" t="str">
            <v>шт</v>
          </cell>
          <cell r="C58">
            <v>701</v>
          </cell>
          <cell r="D58">
            <v>358</v>
          </cell>
          <cell r="E58">
            <v>621</v>
          </cell>
          <cell r="F58">
            <v>420</v>
          </cell>
          <cell r="G58">
            <v>1</v>
          </cell>
          <cell r="H58">
            <v>180</v>
          </cell>
          <cell r="I58">
            <v>614</v>
          </cell>
          <cell r="J58">
            <v>7</v>
          </cell>
          <cell r="K58">
            <v>480</v>
          </cell>
          <cell r="L58">
            <v>360</v>
          </cell>
          <cell r="O58">
            <v>124.2</v>
          </cell>
          <cell r="P58">
            <v>180</v>
          </cell>
          <cell r="Q58">
            <v>11.594202898550725</v>
          </cell>
          <cell r="R58">
            <v>3.3816425120772946</v>
          </cell>
          <cell r="S58">
            <v>140.80000000000001</v>
          </cell>
          <cell r="T58">
            <v>157.19999999999999</v>
          </cell>
          <cell r="U58">
            <v>136</v>
          </cell>
          <cell r="V58">
            <v>0</v>
          </cell>
          <cell r="W58">
            <v>70</v>
          </cell>
          <cell r="X58">
            <v>14</v>
          </cell>
          <cell r="Y58">
            <v>12</v>
          </cell>
          <cell r="Z58">
            <v>14</v>
          </cell>
          <cell r="AA58">
            <v>180</v>
          </cell>
          <cell r="AB58">
            <v>0</v>
          </cell>
          <cell r="AC58">
            <v>15</v>
          </cell>
          <cell r="AD58">
            <v>0.3</v>
          </cell>
        </row>
        <row r="59">
          <cell r="A59" t="str">
            <v>Хрустящие крылышки ТМ Горячая штучка 0,3 кг зам  ПОКОМ</v>
          </cell>
          <cell r="B59" t="str">
            <v>шт</v>
          </cell>
          <cell r="C59">
            <v>768</v>
          </cell>
          <cell r="D59">
            <v>357</v>
          </cell>
          <cell r="E59">
            <v>668</v>
          </cell>
          <cell r="F59">
            <v>436</v>
          </cell>
          <cell r="G59">
            <v>1</v>
          </cell>
          <cell r="H59">
            <v>180</v>
          </cell>
          <cell r="I59">
            <v>679</v>
          </cell>
          <cell r="J59">
            <v>-11</v>
          </cell>
          <cell r="K59">
            <v>420</v>
          </cell>
          <cell r="L59">
            <v>360</v>
          </cell>
          <cell r="M59">
            <v>300</v>
          </cell>
          <cell r="O59">
            <v>133.6</v>
          </cell>
          <cell r="P59">
            <v>180</v>
          </cell>
          <cell r="Q59">
            <v>12.694610778443113</v>
          </cell>
          <cell r="R59">
            <v>3.2634730538922159</v>
          </cell>
          <cell r="S59">
            <v>161</v>
          </cell>
          <cell r="T59">
            <v>154</v>
          </cell>
          <cell r="U59">
            <v>136</v>
          </cell>
          <cell r="V59">
            <v>0</v>
          </cell>
          <cell r="W59">
            <v>70</v>
          </cell>
          <cell r="X59">
            <v>14</v>
          </cell>
          <cell r="Y59">
            <v>12</v>
          </cell>
          <cell r="Z59">
            <v>14</v>
          </cell>
          <cell r="AA59">
            <v>180</v>
          </cell>
          <cell r="AB59">
            <v>0</v>
          </cell>
          <cell r="AC59">
            <v>15</v>
          </cell>
          <cell r="AD59">
            <v>0.3</v>
          </cell>
        </row>
        <row r="60">
          <cell r="A60" t="str">
            <v>Чебупели Курочка гриль ТМ Горячая штучка, 0,3 кг зам  ПОКОМ</v>
          </cell>
          <cell r="B60" t="str">
            <v>шт</v>
          </cell>
          <cell r="C60">
            <v>239</v>
          </cell>
          <cell r="D60">
            <v>401</v>
          </cell>
          <cell r="E60">
            <v>321</v>
          </cell>
          <cell r="F60">
            <v>310</v>
          </cell>
          <cell r="G60">
            <v>1</v>
          </cell>
          <cell r="H60">
            <v>180</v>
          </cell>
          <cell r="I60">
            <v>330</v>
          </cell>
          <cell r="J60">
            <v>-9</v>
          </cell>
          <cell r="K60">
            <v>140</v>
          </cell>
          <cell r="L60">
            <v>140</v>
          </cell>
          <cell r="M60">
            <v>140</v>
          </cell>
          <cell r="O60">
            <v>64.2</v>
          </cell>
          <cell r="Q60">
            <v>11.370716510903426</v>
          </cell>
          <cell r="R60">
            <v>4.8286604361370715</v>
          </cell>
          <cell r="S60">
            <v>54.8</v>
          </cell>
          <cell r="T60">
            <v>63</v>
          </cell>
          <cell r="U60">
            <v>76</v>
          </cell>
          <cell r="V60">
            <v>0</v>
          </cell>
          <cell r="W60">
            <v>70</v>
          </cell>
          <cell r="X60">
            <v>14</v>
          </cell>
          <cell r="Y60">
            <v>14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0.3</v>
          </cell>
        </row>
        <row r="61">
          <cell r="A61" t="str">
            <v>Чебупицца курочка по-итальянски Горячая штучка 0,25 кг зам  ПОКОМ</v>
          </cell>
          <cell r="B61" t="str">
            <v>шт</v>
          </cell>
          <cell r="C61">
            <v>1730</v>
          </cell>
          <cell r="D61">
            <v>3425</v>
          </cell>
          <cell r="E61">
            <v>3387</v>
          </cell>
          <cell r="F61">
            <v>1698</v>
          </cell>
          <cell r="G61">
            <v>1</v>
          </cell>
          <cell r="H61">
            <v>180</v>
          </cell>
          <cell r="I61">
            <v>3464</v>
          </cell>
          <cell r="J61">
            <v>-77</v>
          </cell>
          <cell r="K61">
            <v>1100</v>
          </cell>
          <cell r="L61">
            <v>480</v>
          </cell>
          <cell r="M61">
            <v>1200</v>
          </cell>
          <cell r="N61">
            <v>720</v>
          </cell>
          <cell r="O61">
            <v>437.4</v>
          </cell>
          <cell r="P61">
            <v>600</v>
          </cell>
          <cell r="Q61">
            <v>11.609510745313216</v>
          </cell>
          <cell r="R61">
            <v>3.8820301783264748</v>
          </cell>
          <cell r="S61">
            <v>473.8</v>
          </cell>
          <cell r="T61">
            <v>501.6</v>
          </cell>
          <cell r="U61">
            <v>343</v>
          </cell>
          <cell r="V61">
            <v>1200</v>
          </cell>
          <cell r="W61">
            <v>70</v>
          </cell>
          <cell r="X61">
            <v>14</v>
          </cell>
          <cell r="Y61">
            <v>12</v>
          </cell>
          <cell r="Z61">
            <v>56</v>
          </cell>
          <cell r="AA61">
            <v>600</v>
          </cell>
          <cell r="AB61">
            <v>0</v>
          </cell>
          <cell r="AC61">
            <v>50</v>
          </cell>
          <cell r="AD61">
            <v>0.25</v>
          </cell>
        </row>
        <row r="62">
          <cell r="A62" t="str">
            <v>Чебупицца Маргарита 0,2кг ТМ Горячая штучка ТС Foodgital  ПОКОМ</v>
          </cell>
          <cell r="B62" t="str">
            <v>шт</v>
          </cell>
          <cell r="C62">
            <v>363</v>
          </cell>
          <cell r="D62">
            <v>344</v>
          </cell>
          <cell r="E62">
            <v>434</v>
          </cell>
          <cell r="F62">
            <v>264</v>
          </cell>
          <cell r="G62">
            <v>0</v>
          </cell>
          <cell r="H62">
            <v>0</v>
          </cell>
          <cell r="I62">
            <v>443</v>
          </cell>
          <cell r="J62">
            <v>-9</v>
          </cell>
          <cell r="K62">
            <v>240</v>
          </cell>
          <cell r="L62">
            <v>100</v>
          </cell>
          <cell r="M62">
            <v>260</v>
          </cell>
          <cell r="O62">
            <v>86.8</v>
          </cell>
          <cell r="P62">
            <v>160</v>
          </cell>
          <cell r="Q62">
            <v>11.797235023041475</v>
          </cell>
          <cell r="R62">
            <v>3.0414746543778803</v>
          </cell>
          <cell r="S62">
            <v>84.6</v>
          </cell>
          <cell r="T62">
            <v>96.4</v>
          </cell>
          <cell r="U62">
            <v>61</v>
          </cell>
          <cell r="V62">
            <v>0</v>
          </cell>
          <cell r="W62">
            <v>140</v>
          </cell>
          <cell r="X62">
            <v>14</v>
          </cell>
          <cell r="Y62">
            <v>6</v>
          </cell>
          <cell r="Z62">
            <v>28</v>
          </cell>
          <cell r="AA62">
            <v>160</v>
          </cell>
          <cell r="AB62">
            <v>0</v>
          </cell>
          <cell r="AC62">
            <v>26.666666666666668</v>
          </cell>
          <cell r="AD62">
            <v>0.2</v>
          </cell>
        </row>
        <row r="63">
          <cell r="A63" t="str">
            <v>Чебупицца Пепперони ТМ Горячая штучка ТС Чебупицца 0.25кг зам  ПОКОМ</v>
          </cell>
          <cell r="B63" t="str">
            <v>шт</v>
          </cell>
          <cell r="C63">
            <v>2682</v>
          </cell>
          <cell r="D63">
            <v>5377</v>
          </cell>
          <cell r="E63">
            <v>5634</v>
          </cell>
          <cell r="F63">
            <v>2253</v>
          </cell>
          <cell r="G63">
            <v>1</v>
          </cell>
          <cell r="H63">
            <v>180</v>
          </cell>
          <cell r="I63">
            <v>5815</v>
          </cell>
          <cell r="J63">
            <v>-181</v>
          </cell>
          <cell r="K63">
            <v>2100</v>
          </cell>
          <cell r="L63">
            <v>2200</v>
          </cell>
          <cell r="M63">
            <v>2800</v>
          </cell>
          <cell r="N63">
            <v>1200</v>
          </cell>
          <cell r="O63">
            <v>934.8</v>
          </cell>
          <cell r="P63">
            <v>1200</v>
          </cell>
          <cell r="Q63">
            <v>11.289045785194695</v>
          </cell>
          <cell r="R63">
            <v>2.4101412066752248</v>
          </cell>
          <cell r="S63">
            <v>778</v>
          </cell>
          <cell r="T63">
            <v>908.8</v>
          </cell>
          <cell r="U63">
            <v>1005</v>
          </cell>
          <cell r="V63">
            <v>960</v>
          </cell>
          <cell r="W63">
            <v>70</v>
          </cell>
          <cell r="X63">
            <v>14</v>
          </cell>
          <cell r="Y63">
            <v>12</v>
          </cell>
          <cell r="Z63">
            <v>98</v>
          </cell>
          <cell r="AA63">
            <v>1200</v>
          </cell>
          <cell r="AB63">
            <v>0</v>
          </cell>
          <cell r="AC63">
            <v>100</v>
          </cell>
          <cell r="AD63">
            <v>0.25</v>
          </cell>
        </row>
        <row r="64">
          <cell r="A64" t="str">
            <v>Чебупицца со вкусом 4 сыра 0,2кг ТМ Горячая штучка ТС Foodgital  ПОКОМ</v>
          </cell>
          <cell r="B64" t="str">
            <v>шт</v>
          </cell>
          <cell r="C64">
            <v>427</v>
          </cell>
          <cell r="D64">
            <v>183</v>
          </cell>
          <cell r="E64">
            <v>347</v>
          </cell>
          <cell r="F64">
            <v>248</v>
          </cell>
          <cell r="G64">
            <v>0</v>
          </cell>
          <cell r="H64">
            <v>0</v>
          </cell>
          <cell r="I64">
            <v>360</v>
          </cell>
          <cell r="J64">
            <v>-13</v>
          </cell>
          <cell r="K64">
            <v>160</v>
          </cell>
          <cell r="L64">
            <v>160</v>
          </cell>
          <cell r="M64">
            <v>150</v>
          </cell>
          <cell r="O64">
            <v>69.400000000000006</v>
          </cell>
          <cell r="P64">
            <v>100</v>
          </cell>
          <cell r="Q64">
            <v>11.786743515850143</v>
          </cell>
          <cell r="R64">
            <v>3.5734870317002878</v>
          </cell>
          <cell r="S64">
            <v>78.599999999999994</v>
          </cell>
          <cell r="T64">
            <v>71</v>
          </cell>
          <cell r="U64">
            <v>58</v>
          </cell>
          <cell r="V64">
            <v>0</v>
          </cell>
          <cell r="W64">
            <v>140</v>
          </cell>
          <cell r="X64">
            <v>14</v>
          </cell>
          <cell r="Y64">
            <v>6</v>
          </cell>
          <cell r="Z64">
            <v>14</v>
          </cell>
          <cell r="AA64">
            <v>100</v>
          </cell>
          <cell r="AB64">
            <v>0</v>
          </cell>
          <cell r="AC64">
            <v>16.666666666666668</v>
          </cell>
          <cell r="AD64">
            <v>0.2</v>
          </cell>
        </row>
        <row r="65">
          <cell r="A65" t="str">
            <v>Чебуреки Мясные вес 2,7 кг ТМ Зареченские ВЕС ПОКОМ</v>
          </cell>
          <cell r="B65" t="str">
            <v>кг</v>
          </cell>
          <cell r="C65">
            <v>40.5</v>
          </cell>
          <cell r="E65">
            <v>5.4</v>
          </cell>
          <cell r="F65">
            <v>35.1</v>
          </cell>
          <cell r="G65">
            <v>1</v>
          </cell>
          <cell r="H65" t="e">
            <v>#N/A</v>
          </cell>
          <cell r="I65">
            <v>5</v>
          </cell>
          <cell r="J65">
            <v>0.40000000000000036</v>
          </cell>
          <cell r="K65">
            <v>0</v>
          </cell>
          <cell r="O65">
            <v>1.08</v>
          </cell>
          <cell r="Q65">
            <v>32.5</v>
          </cell>
          <cell r="R65">
            <v>32.5</v>
          </cell>
          <cell r="S65">
            <v>0</v>
          </cell>
          <cell r="T65">
            <v>1.6199999999999999</v>
          </cell>
          <cell r="U65">
            <v>0</v>
          </cell>
          <cell r="V65">
            <v>0</v>
          </cell>
          <cell r="W65">
            <v>126</v>
          </cell>
          <cell r="X65">
            <v>14</v>
          </cell>
          <cell r="Y65">
            <v>2.7</v>
          </cell>
          <cell r="Z65">
            <v>0</v>
          </cell>
          <cell r="AA65">
            <v>0</v>
          </cell>
          <cell r="AB65" t="str">
            <v>увел</v>
          </cell>
          <cell r="AC65">
            <v>0</v>
          </cell>
          <cell r="AD65">
            <v>1</v>
          </cell>
        </row>
        <row r="66">
          <cell r="A66" t="str">
            <v>Чебуреки сочные ВЕС ТМ Зареченские  ПОКОМ</v>
          </cell>
          <cell r="B66" t="str">
            <v>кг</v>
          </cell>
          <cell r="C66">
            <v>2150</v>
          </cell>
          <cell r="D66">
            <v>545</v>
          </cell>
          <cell r="E66">
            <v>1776</v>
          </cell>
          <cell r="F66">
            <v>839</v>
          </cell>
          <cell r="G66">
            <v>1</v>
          </cell>
          <cell r="H66" t="e">
            <v>#N/A</v>
          </cell>
          <cell r="I66">
            <v>1854</v>
          </cell>
          <cell r="J66">
            <v>-78</v>
          </cell>
          <cell r="K66">
            <v>200</v>
          </cell>
          <cell r="L66">
            <v>1460</v>
          </cell>
          <cell r="M66">
            <v>1200</v>
          </cell>
          <cell r="O66">
            <v>355.2</v>
          </cell>
          <cell r="P66">
            <v>400</v>
          </cell>
          <cell r="Q66">
            <v>11.539977477477478</v>
          </cell>
          <cell r="R66">
            <v>2.3620495495495497</v>
          </cell>
          <cell r="S66">
            <v>204</v>
          </cell>
          <cell r="T66">
            <v>268</v>
          </cell>
          <cell r="U66">
            <v>310</v>
          </cell>
          <cell r="V66">
            <v>0</v>
          </cell>
          <cell r="W66">
            <v>84</v>
          </cell>
          <cell r="X66">
            <v>12</v>
          </cell>
          <cell r="Y66">
            <v>5</v>
          </cell>
          <cell r="Z66">
            <v>84</v>
          </cell>
          <cell r="AA66">
            <v>400</v>
          </cell>
          <cell r="AB66" t="str">
            <v>сниж</v>
          </cell>
          <cell r="AC66">
            <v>80</v>
          </cell>
          <cell r="AD66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18.09.2025 - 24.09.2025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580.55799999999999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4</v>
          </cell>
          <cell r="F8">
            <v>697.14599999999996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2.7</v>
          </cell>
          <cell r="F9">
            <v>2712.078</v>
          </cell>
        </row>
        <row r="10">
          <cell r="A10" t="str">
            <v xml:space="preserve"> 020  Ветчина Столичная Вязанка, вектор 0.5кг, ПОКОМ</v>
          </cell>
          <cell r="D10">
            <v>4</v>
          </cell>
          <cell r="F10">
            <v>4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25</v>
          </cell>
          <cell r="F11">
            <v>2553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661</v>
          </cell>
          <cell r="F12">
            <v>5249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414</v>
          </cell>
          <cell r="F13">
            <v>5331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3</v>
          </cell>
          <cell r="F14">
            <v>110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11</v>
          </cell>
          <cell r="F15">
            <v>390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12</v>
          </cell>
          <cell r="F16">
            <v>494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107</v>
          </cell>
          <cell r="F17">
            <v>1696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4</v>
          </cell>
          <cell r="F18">
            <v>503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6</v>
          </cell>
          <cell r="F19">
            <v>115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2</v>
          </cell>
          <cell r="F20">
            <v>165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3</v>
          </cell>
          <cell r="F21">
            <v>544</v>
          </cell>
        </row>
        <row r="22">
          <cell r="A22" t="str">
            <v xml:space="preserve"> 200  Ветчина Дугушка ТМ Стародворье, вектор в/у    ПОКОМ</v>
          </cell>
          <cell r="F22">
            <v>747.303</v>
          </cell>
        </row>
        <row r="23">
          <cell r="A23" t="str">
            <v xml:space="preserve"> 201  Ветчина Нежная ТМ Особый рецепт, (2,5кг), ПОКОМ</v>
          </cell>
          <cell r="D23">
            <v>12.5</v>
          </cell>
          <cell r="F23">
            <v>5919.31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F24">
            <v>351.89299999999997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2.5</v>
          </cell>
          <cell r="F25">
            <v>1917.2940000000001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F26">
            <v>789.59699999999998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1.65</v>
          </cell>
          <cell r="F27">
            <v>215.08500000000001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5.8</v>
          </cell>
          <cell r="F28">
            <v>216.31200000000001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F29">
            <v>550.94200000000001</v>
          </cell>
        </row>
        <row r="30">
          <cell r="A30" t="str">
            <v xml:space="preserve"> 247  Сардельки Нежные, ВЕС.  ПОКОМ</v>
          </cell>
          <cell r="D30">
            <v>2.6</v>
          </cell>
          <cell r="F30">
            <v>125.164</v>
          </cell>
        </row>
        <row r="31">
          <cell r="A31" t="str">
            <v xml:space="preserve"> 248  Сардельки Сочные ТМ Особый рецепт,   ПОКОМ</v>
          </cell>
          <cell r="D31">
            <v>3.9</v>
          </cell>
          <cell r="F31">
            <v>168.024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5.9</v>
          </cell>
          <cell r="F32">
            <v>2264.4340000000002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3.6</v>
          </cell>
          <cell r="F33">
            <v>156.44999999999999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164.43299999999999</v>
          </cell>
        </row>
        <row r="35">
          <cell r="A35" t="str">
            <v xml:space="preserve"> 263  Шпикачки Стародворские, ВЕС.  ПОКОМ</v>
          </cell>
          <cell r="D35">
            <v>2.6</v>
          </cell>
          <cell r="F35">
            <v>133.42099999999999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19.899999999999999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66.2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19.300999999999998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4</v>
          </cell>
          <cell r="F39">
            <v>2269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846</v>
          </cell>
          <cell r="F40">
            <v>4653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834</v>
          </cell>
          <cell r="F41">
            <v>4227</v>
          </cell>
        </row>
        <row r="42">
          <cell r="A42" t="str">
            <v xml:space="preserve"> 283  Сосиски Сочинки, ВЕС, ТМ Стародворье ПОКОМ</v>
          </cell>
          <cell r="D42">
            <v>7.7</v>
          </cell>
          <cell r="F42">
            <v>1389.4469999999999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10</v>
          </cell>
          <cell r="F43">
            <v>947</v>
          </cell>
        </row>
        <row r="44">
          <cell r="A44" t="str">
            <v xml:space="preserve"> 291  Сосиски Молокуши миникушай ТМ Вязанка, 0.33кг, ПОКОМ</v>
          </cell>
          <cell r="D44">
            <v>6</v>
          </cell>
          <cell r="F44">
            <v>6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16</v>
          </cell>
          <cell r="F45">
            <v>1288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6.5</v>
          </cell>
          <cell r="F46">
            <v>349.81900000000002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20</v>
          </cell>
          <cell r="F47">
            <v>1042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19</v>
          </cell>
          <cell r="F48">
            <v>2510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3.5</v>
          </cell>
          <cell r="F49">
            <v>215.745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4.5</v>
          </cell>
          <cell r="F50">
            <v>788.49199999999996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15</v>
          </cell>
          <cell r="F51">
            <v>1487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23</v>
          </cell>
          <cell r="F52">
            <v>2219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28</v>
          </cell>
          <cell r="F53">
            <v>1511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1.4</v>
          </cell>
          <cell r="F54">
            <v>406.26900000000001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4</v>
          </cell>
          <cell r="F55">
            <v>1165.92</v>
          </cell>
        </row>
        <row r="56">
          <cell r="A56" t="str">
            <v xml:space="preserve"> 316  Колбаса Нежная ТМ Зареченские ВЕС  ПОКОМ</v>
          </cell>
          <cell r="F56">
            <v>30.8</v>
          </cell>
        </row>
        <row r="57">
          <cell r="A57" t="str">
            <v xml:space="preserve"> 318  Сосиски Датские ТМ Зареченские, ВЕС  ПОКОМ</v>
          </cell>
          <cell r="D57">
            <v>3.9</v>
          </cell>
          <cell r="F57">
            <v>4413.3469999999998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25</v>
          </cell>
          <cell r="F58">
            <v>3504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2742</v>
          </cell>
          <cell r="F59">
            <v>7326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16</v>
          </cell>
          <cell r="F60">
            <v>1439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17</v>
          </cell>
          <cell r="F61">
            <v>559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12</v>
          </cell>
          <cell r="F62">
            <v>396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1.4</v>
          </cell>
          <cell r="F63">
            <v>1068.5509999999999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12</v>
          </cell>
          <cell r="F64">
            <v>602</v>
          </cell>
        </row>
        <row r="65">
          <cell r="A65" t="str">
            <v xml:space="preserve"> 335  Колбаса Сливушка ТМ Вязанка. ВЕС.  ПОКОМ </v>
          </cell>
          <cell r="D65">
            <v>1.3</v>
          </cell>
          <cell r="F65">
            <v>239.155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940</v>
          </cell>
          <cell r="F66">
            <v>4247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31</v>
          </cell>
          <cell r="F67">
            <v>2898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5</v>
          </cell>
          <cell r="F68">
            <v>687.74699999999996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5</v>
          </cell>
          <cell r="F69">
            <v>232.65199999999999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9.8000000000000007</v>
          </cell>
          <cell r="F70">
            <v>1732.9290000000001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5</v>
          </cell>
          <cell r="F71">
            <v>355.36799999999999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2</v>
          </cell>
          <cell r="F72">
            <v>166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F73">
            <v>463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3</v>
          </cell>
          <cell r="F74">
            <v>662</v>
          </cell>
        </row>
        <row r="75">
          <cell r="A75" t="str">
            <v xml:space="preserve"> 364  Сардельки Филейские Вязанка ВЕС NDX ТМ Вязанка  ПОКОМ</v>
          </cell>
          <cell r="F75">
            <v>201.58199999999999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4</v>
          </cell>
          <cell r="F76">
            <v>673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6</v>
          </cell>
          <cell r="F77">
            <v>917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15</v>
          </cell>
          <cell r="F78">
            <v>792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14</v>
          </cell>
          <cell r="F79">
            <v>1002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11</v>
          </cell>
          <cell r="F80">
            <v>627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14</v>
          </cell>
          <cell r="F81">
            <v>395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291</v>
          </cell>
          <cell r="F82">
            <v>3756</v>
          </cell>
        </row>
        <row r="83">
          <cell r="A83" t="str">
            <v xml:space="preserve"> 412  Сосиски Баварские ТМ Стародворье 0,35 кг ПОКОМ</v>
          </cell>
          <cell r="D83">
            <v>2446</v>
          </cell>
          <cell r="F83">
            <v>13435</v>
          </cell>
        </row>
        <row r="84">
          <cell r="A84" t="str">
            <v xml:space="preserve"> 420  Колбаса Мясорубская 0,28 кг ТМ Стародворье в оболочке черева  ПОКОМ</v>
          </cell>
          <cell r="F84">
            <v>1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7</v>
          </cell>
          <cell r="F85">
            <v>833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F86">
            <v>380.12099999999998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3</v>
          </cell>
          <cell r="F87">
            <v>271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F88">
            <v>81.3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5</v>
          </cell>
          <cell r="F89">
            <v>654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11</v>
          </cell>
          <cell r="F90">
            <v>905</v>
          </cell>
        </row>
        <row r="91">
          <cell r="A91" t="str">
            <v xml:space="preserve"> 449  Колбаса Дугушка Стародворская ВЕС ТС Дугушка ПОКОМ</v>
          </cell>
          <cell r="F91">
            <v>481.11500000000001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15</v>
          </cell>
          <cell r="F92">
            <v>4540.0010000000002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77.5</v>
          </cell>
          <cell r="F93">
            <v>6990.0550000000003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47</v>
          </cell>
          <cell r="F94">
            <v>6422.482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D95">
            <v>2.7</v>
          </cell>
          <cell r="F95">
            <v>212.423</v>
          </cell>
        </row>
        <row r="96">
          <cell r="A96" t="str">
            <v xml:space="preserve"> 467  Колбаса Филейная 0,5кг ТМ Особый рецепт  ПОКОМ</v>
          </cell>
          <cell r="D96">
            <v>3</v>
          </cell>
          <cell r="F96">
            <v>159</v>
          </cell>
        </row>
        <row r="97">
          <cell r="A97" t="str">
            <v xml:space="preserve"> 478  Сардельки Зареченские ВЕС ТМ Зареченские  ПОКОМ</v>
          </cell>
          <cell r="F97">
            <v>51.901000000000003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713</v>
          </cell>
          <cell r="F98">
            <v>2123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7</v>
          </cell>
          <cell r="F99">
            <v>875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559</v>
          </cell>
          <cell r="F100">
            <v>1753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7</v>
          </cell>
          <cell r="F101">
            <v>811</v>
          </cell>
        </row>
        <row r="102">
          <cell r="A102" t="str">
            <v xml:space="preserve"> 505  Ветчина Стародворская ТМ Стародворье брикет 0,33 кг.  ПОКОМ</v>
          </cell>
          <cell r="D102">
            <v>102</v>
          </cell>
          <cell r="F102">
            <v>102</v>
          </cell>
        </row>
        <row r="103">
          <cell r="A103" t="str">
            <v xml:space="preserve"> 515  Колбаса Сервелат Мясорубский Делюкс 0,3кг ТМ Стародворье  ПОКОМ</v>
          </cell>
          <cell r="D103">
            <v>2</v>
          </cell>
          <cell r="F103">
            <v>16</v>
          </cell>
        </row>
        <row r="104">
          <cell r="A104" t="str">
            <v xml:space="preserve"> 519  Грудинка 0,12 кг нарезка ТМ Стародворье  ПОКОМ</v>
          </cell>
          <cell r="D104">
            <v>11</v>
          </cell>
          <cell r="F104">
            <v>445</v>
          </cell>
        </row>
        <row r="105">
          <cell r="A105" t="str">
            <v xml:space="preserve"> 520  Колбаса Мраморная ТМ Стародворье в вакуумной упаковке 0,07 кг нарезка  ПОКОМ</v>
          </cell>
          <cell r="D105">
            <v>15</v>
          </cell>
          <cell r="F105">
            <v>427</v>
          </cell>
        </row>
        <row r="106">
          <cell r="A106" t="str">
            <v xml:space="preserve"> 521  Бекон ТМ Стародворье в вакуумной упаковке 0,12кг нарезка  ПОКОМ</v>
          </cell>
          <cell r="D106">
            <v>9</v>
          </cell>
          <cell r="F106">
            <v>413</v>
          </cell>
        </row>
        <row r="107">
          <cell r="A107" t="str">
            <v xml:space="preserve"> 523  Колбаса Сальчичон нарезка 0,07кг ТМ Стародворье  ПОКОМ </v>
          </cell>
          <cell r="D107">
            <v>12</v>
          </cell>
          <cell r="F107">
            <v>679</v>
          </cell>
        </row>
        <row r="108">
          <cell r="A108" t="str">
            <v xml:space="preserve"> 524  Колбаса Сервелат Ореховый нарезка 0,07кг ТМ Стародворье  ПОКОМ</v>
          </cell>
          <cell r="D108">
            <v>14</v>
          </cell>
          <cell r="F108">
            <v>798</v>
          </cell>
        </row>
        <row r="109">
          <cell r="A109" t="str">
            <v xml:space="preserve"> 525  Колбаса Фуэт нарезка 0,07кг ТМ Стародворье  ПОКОМ</v>
          </cell>
          <cell r="D109">
            <v>7</v>
          </cell>
          <cell r="F109">
            <v>583</v>
          </cell>
        </row>
        <row r="110">
          <cell r="A110" t="str">
            <v xml:space="preserve"> 526  Корейка вяленая выдержанная нарезка 0,05кг ТМ Стародворье  ПОКОМ</v>
          </cell>
          <cell r="D110">
            <v>11</v>
          </cell>
          <cell r="F110">
            <v>431</v>
          </cell>
        </row>
        <row r="111">
          <cell r="A111" t="str">
            <v xml:space="preserve"> 527  Окорок Прошутто выдержанный нарезка 0,055кг ТМ Стародворье  ПОКОМ</v>
          </cell>
          <cell r="F111">
            <v>1</v>
          </cell>
        </row>
        <row r="112">
          <cell r="A112" t="str">
            <v>0139 Продукт По-Российски Классический с зам. молочного жира мдж 50% ТМ Коровино  ВЕС  ОСТАНКИНО</v>
          </cell>
          <cell r="D112">
            <v>16.2</v>
          </cell>
          <cell r="F112">
            <v>16.2</v>
          </cell>
        </row>
        <row r="113">
          <cell r="A113" t="str">
            <v>0447 Сыр Голландский 45% Нарезка 125г ТМ Папа может ОСТАНКИНО</v>
          </cell>
          <cell r="D113">
            <v>54</v>
          </cell>
          <cell r="F113">
            <v>55</v>
          </cell>
        </row>
        <row r="114">
          <cell r="A114" t="str">
            <v>0454 Сыр Российский Особый 50%, Нарезка 125г тф ТМ Папа Может  ОСТАНКИНО</v>
          </cell>
          <cell r="D114">
            <v>97</v>
          </cell>
          <cell r="F114">
            <v>97</v>
          </cell>
        </row>
        <row r="115">
          <cell r="A115" t="str">
            <v>1481 Сыр Бурмакинский со вкусом топленого молока 45% (брус) ВЕС  ОСТАНКИНО</v>
          </cell>
          <cell r="D115">
            <v>6.9</v>
          </cell>
          <cell r="F115">
            <v>6.9</v>
          </cell>
        </row>
        <row r="116">
          <cell r="A116" t="str">
            <v>3215 ВЕТЧ.МЯСНАЯ Папа может п/о 0.4кг 8шт.    ОСТАНКИНО</v>
          </cell>
          <cell r="D116">
            <v>781</v>
          </cell>
          <cell r="F116">
            <v>783</v>
          </cell>
        </row>
        <row r="117">
          <cell r="A117" t="str">
            <v>3684 ПРЕСИЖН с/к в/у 1/250 8шт.   ОСТАНКИНО</v>
          </cell>
          <cell r="D117">
            <v>119</v>
          </cell>
          <cell r="F117">
            <v>120</v>
          </cell>
        </row>
        <row r="118">
          <cell r="A118" t="str">
            <v>4063 МЯСНАЯ Папа может вар п/о_Л   ОСТАНКИНО</v>
          </cell>
          <cell r="D118">
            <v>1292.7</v>
          </cell>
          <cell r="F118">
            <v>1294.056</v>
          </cell>
        </row>
        <row r="119">
          <cell r="A119" t="str">
            <v>4117 ЭКСТРА Папа может с/к в/у_Л   ОСТАНКИНО</v>
          </cell>
          <cell r="D119">
            <v>42.2</v>
          </cell>
          <cell r="F119">
            <v>42.2</v>
          </cell>
        </row>
        <row r="120">
          <cell r="A120" t="str">
            <v>4163 Сыр Боккончини копченый 40% 100 гр.  ОСТАНКИНО</v>
          </cell>
          <cell r="D120">
            <v>119</v>
          </cell>
          <cell r="F120">
            <v>119</v>
          </cell>
        </row>
        <row r="121">
          <cell r="A121" t="str">
            <v>4170 Сыр Скаморца свежий 40% 100 гр.  ОСТАНКИНО</v>
          </cell>
          <cell r="D121">
            <v>59</v>
          </cell>
          <cell r="F121">
            <v>59</v>
          </cell>
        </row>
        <row r="122">
          <cell r="A122" t="str">
            <v>4187 Сыр Чечил свежий 45% 100г/6шт ТМ Папа Может  ОСТАНКИНО</v>
          </cell>
          <cell r="D122">
            <v>212</v>
          </cell>
          <cell r="F122">
            <v>212</v>
          </cell>
        </row>
        <row r="123">
          <cell r="A123" t="str">
            <v>4194 Сыр Чечил копченый 43% 100г/6шт ТМ Папа Может  ОСТАНКИНО</v>
          </cell>
          <cell r="D123">
            <v>148</v>
          </cell>
          <cell r="F123">
            <v>148</v>
          </cell>
        </row>
        <row r="124">
          <cell r="A124" t="str">
            <v>4574 Колбаса вар Мясная со шпиком 1кг Папа может п/о (код покуп. 24784) Останкино</v>
          </cell>
          <cell r="D124">
            <v>103.3</v>
          </cell>
          <cell r="F124">
            <v>103.3</v>
          </cell>
        </row>
        <row r="125">
          <cell r="A125" t="str">
            <v>4813 ФИЛЕЙНАЯ Папа может вар п/о_Л   ОСТАНКИНО</v>
          </cell>
          <cell r="D125">
            <v>512.20000000000005</v>
          </cell>
          <cell r="F125">
            <v>514.88800000000003</v>
          </cell>
        </row>
        <row r="126">
          <cell r="A126" t="str">
            <v>4819 Сыр "Пармезан" 40% кусок 180 гр  ОСТАНКИНО</v>
          </cell>
          <cell r="D126">
            <v>114</v>
          </cell>
          <cell r="F126">
            <v>114</v>
          </cell>
        </row>
        <row r="127">
          <cell r="A127" t="str">
            <v>4903 Сыр Перлини 40% 100гр (8шт)  ОСТАНКИНО</v>
          </cell>
          <cell r="D127">
            <v>81</v>
          </cell>
          <cell r="F127">
            <v>81</v>
          </cell>
        </row>
        <row r="128">
          <cell r="A128" t="str">
            <v>4910 Сыр Перлини копченый 40% 100гр (8шт)  ОСТАНКИНО</v>
          </cell>
          <cell r="D128">
            <v>53</v>
          </cell>
          <cell r="F128">
            <v>53</v>
          </cell>
        </row>
        <row r="129">
          <cell r="A129" t="str">
            <v>4927 Сыр Перлини со вкусом Васаби 40% 100гр (8шт)  ОСТАНКИНО</v>
          </cell>
          <cell r="D129">
            <v>37</v>
          </cell>
          <cell r="F129">
            <v>37</v>
          </cell>
        </row>
        <row r="130">
          <cell r="A130" t="str">
            <v>4993 САЛЯМИ ИТАЛЬЯНСКАЯ с/к в/у 1/250*8_120c ОСТАНКИНО</v>
          </cell>
          <cell r="D130">
            <v>428</v>
          </cell>
          <cell r="F130">
            <v>428</v>
          </cell>
        </row>
        <row r="131">
          <cell r="A131" t="str">
            <v>5204 Сыр полутвердый "Российский", ВЕС брус, с массовой долей жира 50%  ОСТАНКИНО</v>
          </cell>
          <cell r="D131">
            <v>75.099999999999994</v>
          </cell>
          <cell r="F131">
            <v>75.099999999999994</v>
          </cell>
        </row>
        <row r="132">
          <cell r="A132" t="str">
            <v>5235 Сыр полутвердый "Голландский" 45%, брус ВЕС  ОСТАНКИНО</v>
          </cell>
          <cell r="D132">
            <v>46.6</v>
          </cell>
          <cell r="F132">
            <v>46.6</v>
          </cell>
        </row>
        <row r="133">
          <cell r="A133" t="str">
            <v>5242 Сыр полутвердый "Гауда", 45%, ВЕС брус из блока 1/5  ОСТАНКИНО</v>
          </cell>
          <cell r="D133">
            <v>15.3</v>
          </cell>
          <cell r="F133">
            <v>18.431999999999999</v>
          </cell>
        </row>
        <row r="134">
          <cell r="A134" t="str">
            <v>5246 ДОКТОРСКАЯ ПРЕМИУМ вар б/о мгс_30с ОСТАНКИНО</v>
          </cell>
          <cell r="D134">
            <v>191</v>
          </cell>
          <cell r="F134">
            <v>191</v>
          </cell>
        </row>
        <row r="135">
          <cell r="A135" t="str">
            <v>5247 РУССКАЯ ПРЕМИУМ вар б/о мгс_30с ОСТАНКИНО</v>
          </cell>
          <cell r="D135">
            <v>18</v>
          </cell>
          <cell r="F135">
            <v>18</v>
          </cell>
        </row>
        <row r="136">
          <cell r="A136" t="str">
            <v>5483 ЭКСТРА Папа может с/к в/у 1/250 8шт.   ОСТАНКИНО</v>
          </cell>
          <cell r="D136">
            <v>871</v>
          </cell>
          <cell r="F136">
            <v>873</v>
          </cell>
        </row>
        <row r="137">
          <cell r="A137" t="str">
            <v>5544 Сервелат Финский в/к в/у_45с НОВАЯ ОСТАНКИНО</v>
          </cell>
          <cell r="D137">
            <v>1103.163</v>
          </cell>
          <cell r="F137">
            <v>1111.539</v>
          </cell>
        </row>
        <row r="138">
          <cell r="A138" t="str">
            <v>5679 САЛЯМИ ИТАЛЬЯНСКАЯ с/к в/у 1/150_60с ОСТАНКИНО</v>
          </cell>
          <cell r="D138">
            <v>436</v>
          </cell>
          <cell r="F138">
            <v>438</v>
          </cell>
        </row>
        <row r="139">
          <cell r="A139" t="str">
            <v>5682 САЛЯМИ МЕЛКОЗЕРНЕНАЯ с/к в/у 1/120_60с   ОСТАНКИНО</v>
          </cell>
          <cell r="D139">
            <v>2250</v>
          </cell>
          <cell r="F139">
            <v>2253</v>
          </cell>
        </row>
        <row r="140">
          <cell r="A140" t="str">
            <v>5706 АРОМАТНАЯ Папа может с/к в/у 1/250 8шт.  ОСТАНКИНО</v>
          </cell>
          <cell r="D140">
            <v>839</v>
          </cell>
          <cell r="F140">
            <v>843</v>
          </cell>
        </row>
        <row r="141">
          <cell r="A141" t="str">
            <v>5708 ПОСОЛЬСКАЯ Папа может с/к в/у ОСТАНКИНО</v>
          </cell>
          <cell r="D141">
            <v>51.8</v>
          </cell>
          <cell r="F141">
            <v>52.323</v>
          </cell>
        </row>
        <row r="142">
          <cell r="A142" t="str">
            <v>5851 ЭКСТРА Папа может вар п/о   ОСТАНКИНО</v>
          </cell>
          <cell r="D142">
            <v>241.56800000000001</v>
          </cell>
          <cell r="F142">
            <v>242.92500000000001</v>
          </cell>
        </row>
        <row r="143">
          <cell r="A143" t="str">
            <v>5931 ОХОТНИЧЬЯ Папа может с/к в/у 1/220 8шт.   ОСТАНКИНО</v>
          </cell>
          <cell r="D143">
            <v>1345</v>
          </cell>
          <cell r="F143">
            <v>1346</v>
          </cell>
        </row>
        <row r="144">
          <cell r="A144" t="str">
            <v>5992 ВРЕМЯ ОКРОШКИ Папа может вар п/о 0.4кг   ОСТАНКИНО</v>
          </cell>
          <cell r="D144">
            <v>1061</v>
          </cell>
          <cell r="F144">
            <v>1061</v>
          </cell>
        </row>
        <row r="145">
          <cell r="A145" t="str">
            <v>6004 РАГУ СВИНОЕ 1кг 8шт.зам_120с ОСТАНКИНО</v>
          </cell>
          <cell r="D145">
            <v>88</v>
          </cell>
          <cell r="F145">
            <v>88</v>
          </cell>
        </row>
        <row r="146">
          <cell r="A146" t="str">
            <v>6220 ГОВЯЖЬЯ Папа может вар п/о  ОСТАНКИНО</v>
          </cell>
          <cell r="D146">
            <v>10.6</v>
          </cell>
          <cell r="F146">
            <v>10.6</v>
          </cell>
        </row>
        <row r="147">
          <cell r="A147" t="str">
            <v>6221 НЕАПОЛИТАНСКИЙ ДУЭТ с/к с/н мгс 1/90  ОСТАНКИНО</v>
          </cell>
          <cell r="D147">
            <v>838</v>
          </cell>
          <cell r="F147">
            <v>838</v>
          </cell>
        </row>
        <row r="148">
          <cell r="A148" t="str">
            <v>6228 МЯСНОЕ АССОРТИ к/з с/н мгс 1/90 10шт.  ОСТАНКИНО</v>
          </cell>
          <cell r="D148">
            <v>592</v>
          </cell>
          <cell r="F148">
            <v>592</v>
          </cell>
        </row>
        <row r="149">
          <cell r="A149" t="str">
            <v>6247 ДОМАШНЯЯ Папа может вар п/о 0,4кг 8шт.  ОСТАНКИНО</v>
          </cell>
          <cell r="D149">
            <v>127</v>
          </cell>
          <cell r="F149">
            <v>129</v>
          </cell>
        </row>
        <row r="150">
          <cell r="A150" t="str">
            <v>6268 ГОВЯЖЬЯ Папа может вар п/о 0,4кг 8 шт.  ОСТАНКИНО</v>
          </cell>
          <cell r="D150">
            <v>930</v>
          </cell>
          <cell r="F150">
            <v>931</v>
          </cell>
        </row>
        <row r="151">
          <cell r="A151" t="str">
            <v>6279 КОРЕЙКА ПО-ОСТ.к/в в/с с/н в/у 1/150_45с  ОСТАНКИНО</v>
          </cell>
          <cell r="D151">
            <v>686</v>
          </cell>
          <cell r="F151">
            <v>689</v>
          </cell>
        </row>
        <row r="152">
          <cell r="A152" t="str">
            <v>6303 МЯСНЫЕ Папа может сос п/о мгс 1.5*3  ОСТАНКИНО</v>
          </cell>
          <cell r="D152">
            <v>439.4</v>
          </cell>
          <cell r="F152">
            <v>439.4</v>
          </cell>
        </row>
        <row r="153">
          <cell r="A153" t="str">
            <v>6324 ДОКТОРСКАЯ ГОСТ вар п/о 0.4кг 8шт.  ОСТАНКИНО</v>
          </cell>
          <cell r="D153">
            <v>83</v>
          </cell>
          <cell r="F153">
            <v>83</v>
          </cell>
        </row>
        <row r="154">
          <cell r="A154" t="str">
            <v>6325 ДОКТОРСКАЯ ПРЕМИУМ вар п/о 0.4кг 8шт.  ОСТАНКИНО</v>
          </cell>
          <cell r="D154">
            <v>1525</v>
          </cell>
          <cell r="F154">
            <v>1526</v>
          </cell>
        </row>
        <row r="155">
          <cell r="A155" t="str">
            <v>6333 МЯСНАЯ Папа может вар п/о 0.4кг 8шт.  ОСТАНКИНО</v>
          </cell>
          <cell r="D155">
            <v>3927</v>
          </cell>
          <cell r="F155">
            <v>3931</v>
          </cell>
        </row>
        <row r="156">
          <cell r="A156" t="str">
            <v>6340 ДОМАШНИЙ РЕЦЕПТ Коровино 0.5кг 8шт.  ОСТАНКИНО</v>
          </cell>
          <cell r="D156">
            <v>323</v>
          </cell>
          <cell r="F156">
            <v>323</v>
          </cell>
        </row>
        <row r="157">
          <cell r="A157" t="str">
            <v>6353 ЭКСТРА Папа может вар п/о 0.4кг 8шт.  ОСТАНКИНО</v>
          </cell>
          <cell r="D157">
            <v>1623</v>
          </cell>
          <cell r="F157">
            <v>1631</v>
          </cell>
        </row>
        <row r="158">
          <cell r="A158" t="str">
            <v>6392 ФИЛЕЙНАЯ Папа может вар п/о 0.4кг. ОСТАНКИНО</v>
          </cell>
          <cell r="D158">
            <v>3298</v>
          </cell>
          <cell r="F158">
            <v>3302</v>
          </cell>
        </row>
        <row r="159">
          <cell r="A159" t="str">
            <v>6448 СВИНИНА МАДЕРА с/к с/н в/у 1/100 10шт.   ОСТАНКИНО</v>
          </cell>
          <cell r="D159">
            <v>151</v>
          </cell>
          <cell r="F159">
            <v>151</v>
          </cell>
        </row>
        <row r="160">
          <cell r="A160" t="str">
            <v>6453 ЭКСТРА Папа может с/к с/н в/у 1/100 14шт.   ОСТАНКИНО</v>
          </cell>
          <cell r="D160">
            <v>2344</v>
          </cell>
          <cell r="F160">
            <v>2347</v>
          </cell>
        </row>
        <row r="161">
          <cell r="A161" t="str">
            <v>6454 АРОМАТНАЯ с/к с/н в/у 1/100 10шт.  ОСТАНКИНО</v>
          </cell>
          <cell r="D161">
            <v>1954</v>
          </cell>
          <cell r="F161">
            <v>1958</v>
          </cell>
        </row>
        <row r="162">
          <cell r="A162" t="str">
            <v>6459 СЕРВЕЛАТ ШВЕЙЦАРСК. в/к с/н в/у 1/100*10  ОСТАНКИНО</v>
          </cell>
          <cell r="D162">
            <v>1314</v>
          </cell>
          <cell r="F162">
            <v>1314</v>
          </cell>
        </row>
        <row r="163">
          <cell r="A163" t="str">
            <v>6470 ВЕТЧ.МРАМОРНАЯ в/у_45с  ОСТАНКИНО</v>
          </cell>
          <cell r="D163">
            <v>58.4</v>
          </cell>
          <cell r="F163">
            <v>58.4</v>
          </cell>
        </row>
        <row r="164">
          <cell r="A164" t="str">
            <v>6495 ВЕТЧ.МРАМОРНАЯ в/у срез 0.3кг 6шт_45с  ОСТАНКИНО</v>
          </cell>
          <cell r="D164">
            <v>449</v>
          </cell>
          <cell r="F164">
            <v>450</v>
          </cell>
        </row>
        <row r="165">
          <cell r="A165" t="str">
            <v>6527 ШПИКАЧКИ СОЧНЫЕ ПМ сар б/о мгс 1*3 45с ОСТАНКИНО</v>
          </cell>
          <cell r="D165">
            <v>383.6</v>
          </cell>
          <cell r="F165">
            <v>383.6</v>
          </cell>
        </row>
        <row r="166">
          <cell r="A166" t="str">
            <v>6528 ШПИКАЧКИ СОЧНЫЕ ПМ сар б/о мгс 0.4кг 45с  ОСТАНКИНО</v>
          </cell>
          <cell r="D166">
            <v>83</v>
          </cell>
          <cell r="F166">
            <v>83</v>
          </cell>
        </row>
        <row r="167">
          <cell r="A167" t="str">
            <v>6586 МРАМОРНАЯ И БАЛЫКОВАЯ в/к с/н мгс 1/90 ОСТАНКИНО</v>
          </cell>
          <cell r="D167">
            <v>113</v>
          </cell>
          <cell r="F167">
            <v>113</v>
          </cell>
        </row>
        <row r="168">
          <cell r="A168" t="str">
            <v>6609 С ГОВЯДИНОЙ ПМ сар б/о мгс 0.4кг_45с ОСТАНКИНО</v>
          </cell>
          <cell r="D168">
            <v>73</v>
          </cell>
          <cell r="F168">
            <v>73</v>
          </cell>
        </row>
        <row r="169">
          <cell r="A169" t="str">
            <v>6616 МОЛОЧНЫЕ КЛАССИЧЕСКИЕ сос п/о в/у 0.3кг  ОСТАНКИНО</v>
          </cell>
          <cell r="D169">
            <v>2599</v>
          </cell>
          <cell r="F169">
            <v>2600</v>
          </cell>
        </row>
        <row r="170">
          <cell r="A170" t="str">
            <v>6697 СЕРВЕЛАТ ФИНСКИЙ ПМ в/к в/у 0,35кг 8шт.  ОСТАНКИНО</v>
          </cell>
          <cell r="D170">
            <v>5023</v>
          </cell>
          <cell r="F170">
            <v>5038</v>
          </cell>
        </row>
        <row r="171">
          <cell r="A171" t="str">
            <v>6713 СОЧНЫЙ ГРИЛЬ ПМ сос п/о мгс 0.41кг 8шт.  ОСТАНКИНО</v>
          </cell>
          <cell r="D171">
            <v>1603</v>
          </cell>
          <cell r="F171">
            <v>1604</v>
          </cell>
        </row>
        <row r="172">
          <cell r="A172" t="str">
            <v>6724 МОЛОЧНЫЕ ПМ сос п/о мгс 0.41кг 10шт.  ОСТАНКИНО</v>
          </cell>
          <cell r="D172">
            <v>792</v>
          </cell>
          <cell r="F172">
            <v>797</v>
          </cell>
        </row>
        <row r="173">
          <cell r="A173" t="str">
            <v>6765 РУБЛЕНЫЕ сос ц/о мгс 0.36кг 6шт.  ОСТАНКИНО</v>
          </cell>
          <cell r="D173">
            <v>493</v>
          </cell>
          <cell r="F173">
            <v>493</v>
          </cell>
        </row>
        <row r="174">
          <cell r="A174" t="str">
            <v>6785 ВЕНСКАЯ САЛЯМИ п/к в/у 0.33кг 8шт.  ОСТАНКИНО</v>
          </cell>
          <cell r="D174">
            <v>162</v>
          </cell>
          <cell r="F174">
            <v>163</v>
          </cell>
        </row>
        <row r="175">
          <cell r="A175" t="str">
            <v>6787 СЕРВЕЛАТ КРЕМЛЕВСКИЙ в/к в/у 0,33кг 8шт.  ОСТАНКИНО</v>
          </cell>
          <cell r="D175">
            <v>197</v>
          </cell>
          <cell r="F175">
            <v>197</v>
          </cell>
        </row>
        <row r="176">
          <cell r="A176" t="str">
            <v>6793 БАЛЫКОВАЯ в/к в/у 0,33кг 8шт.  ОСТАНКИНО</v>
          </cell>
          <cell r="D176">
            <v>433</v>
          </cell>
          <cell r="F176">
            <v>434</v>
          </cell>
        </row>
        <row r="177">
          <cell r="A177" t="str">
            <v>6829 МОЛОЧНЫЕ КЛАССИЧЕСКИЕ сос п/о мгс 2*4_С  ОСТАНКИНО</v>
          </cell>
          <cell r="D177">
            <v>759.17200000000003</v>
          </cell>
          <cell r="F177">
            <v>759.17200000000003</v>
          </cell>
        </row>
        <row r="178">
          <cell r="A178" t="str">
            <v>6837 ФИЛЕЙНЫЕ Папа Может сос ц/о мгс 0.4кг  ОСТАНКИНО</v>
          </cell>
          <cell r="D178">
            <v>1217</v>
          </cell>
          <cell r="F178">
            <v>1218</v>
          </cell>
        </row>
        <row r="179">
          <cell r="A179" t="str">
            <v>6842 ДЫМОВИЦА ИЗ ОКОРОКА к/в мл/к в/у 0,3кг  ОСТАНКИНО</v>
          </cell>
          <cell r="D179">
            <v>249</v>
          </cell>
          <cell r="F179">
            <v>249</v>
          </cell>
        </row>
        <row r="180">
          <cell r="A180" t="str">
            <v>6861 ДОМАШНИЙ РЕЦЕПТ Коровино вар п/о  ОСТАНКИНО</v>
          </cell>
          <cell r="D180">
            <v>790.55499999999995</v>
          </cell>
          <cell r="F180">
            <v>790.55499999999995</v>
          </cell>
        </row>
        <row r="181">
          <cell r="A181" t="str">
            <v>6866 ВЕТЧ.НЕЖНАЯ Коровино п/о_Маяк  ОСТАНКИНО</v>
          </cell>
          <cell r="D181">
            <v>275.2</v>
          </cell>
          <cell r="F181">
            <v>275.2</v>
          </cell>
        </row>
        <row r="182">
          <cell r="A182" t="str">
            <v>7001 КЛАССИЧЕСКИЕ Папа может сар б/о мгс 1*3  ОСТАНКИНО</v>
          </cell>
          <cell r="D182">
            <v>201.2</v>
          </cell>
          <cell r="F182">
            <v>201.2</v>
          </cell>
        </row>
        <row r="183">
          <cell r="A183" t="str">
            <v>7040 С ИНДЕЙКОЙ ПМ сос ц/о в/у 1/270 8шт.  ОСТАНКИНО</v>
          </cell>
          <cell r="D183">
            <v>161</v>
          </cell>
          <cell r="F183">
            <v>162</v>
          </cell>
        </row>
        <row r="184">
          <cell r="A184" t="str">
            <v>7059 ШПИКАЧКИ СОЧНЫЕ С БЕК. п/о мгс 0.3кг_60с  ОСТАНКИНО</v>
          </cell>
          <cell r="D184">
            <v>539</v>
          </cell>
          <cell r="F184">
            <v>539</v>
          </cell>
        </row>
        <row r="185">
          <cell r="A185" t="str">
            <v>7066 СОЧНЫЕ ПМ сос п/о мгс 0.41кг 10шт_50с  ОСТАНКИНО</v>
          </cell>
          <cell r="D185">
            <v>7152</v>
          </cell>
          <cell r="F185">
            <v>7154</v>
          </cell>
        </row>
        <row r="186">
          <cell r="A186" t="str">
            <v>7070 СОЧНЫЕ ПМ сос п/о мгс 1.5*4_А_50с  ОСТАНКИНО</v>
          </cell>
          <cell r="D186">
            <v>3399.4479999999999</v>
          </cell>
          <cell r="F186">
            <v>3408.4780000000001</v>
          </cell>
        </row>
        <row r="187">
          <cell r="A187" t="str">
            <v>7073 МОЛОЧ.ПРЕМИУМ ПМ сос п/о в/у 1/350_50с  ОСТАНКИНО</v>
          </cell>
          <cell r="D187">
            <v>2151</v>
          </cell>
          <cell r="F187">
            <v>2153</v>
          </cell>
        </row>
        <row r="188">
          <cell r="A188" t="str">
            <v>7074 МОЛОЧ.ПРЕМИУМ ПМ сос п/о мгс 0.6кг_50с  ОСТАНКИНО</v>
          </cell>
          <cell r="D188">
            <v>60</v>
          </cell>
          <cell r="F188">
            <v>66</v>
          </cell>
        </row>
        <row r="189">
          <cell r="A189" t="str">
            <v>7075 МОЛОЧ.ПРЕМИУМ ПМ сос п/о мгс 1.5*4_О_50с  ОСТАНКИНО</v>
          </cell>
          <cell r="D189">
            <v>111.4</v>
          </cell>
          <cell r="F189">
            <v>111.4</v>
          </cell>
        </row>
        <row r="190">
          <cell r="A190" t="str">
            <v>7077 МЯСНЫЕ С ГОВЯД.ПМ сос п/о мгс 0.4кг_50с  ОСТАНКИНО</v>
          </cell>
          <cell r="D190">
            <v>2159</v>
          </cell>
          <cell r="F190">
            <v>2162</v>
          </cell>
        </row>
        <row r="191">
          <cell r="A191" t="str">
            <v>7080 СЛИВОЧНЫЕ ПМ сос п/о мгс 0.41кг 10шт. 50с  ОСТАНКИНО</v>
          </cell>
          <cell r="D191">
            <v>3419</v>
          </cell>
          <cell r="F191">
            <v>3430</v>
          </cell>
        </row>
        <row r="192">
          <cell r="A192" t="str">
            <v>7082 СЛИВОЧНЫЕ ПМ сос п/о мгс 1.5*4_50с  ОСТАНКИНО</v>
          </cell>
          <cell r="D192">
            <v>150.19999999999999</v>
          </cell>
          <cell r="F192">
            <v>150.19999999999999</v>
          </cell>
        </row>
        <row r="193">
          <cell r="A193" t="str">
            <v>7087 ШПИК С ЧЕСНОК.И ПЕРЦЕМ к/в в/у 0.3кг_50с  ОСТАНКИНО</v>
          </cell>
          <cell r="D193">
            <v>378</v>
          </cell>
          <cell r="F193">
            <v>379</v>
          </cell>
        </row>
        <row r="194">
          <cell r="A194" t="str">
            <v>7090 СВИНИНА ПО-ДОМ. к/в мл/к в/у 0.3кг_50с  ОСТАНКИНО</v>
          </cell>
          <cell r="D194">
            <v>694</v>
          </cell>
          <cell r="F194">
            <v>694</v>
          </cell>
        </row>
        <row r="195">
          <cell r="A195" t="str">
            <v>7092 БЕКОН Папа может с/к с/н в/у 1/140_50с  ОСТАНКИНО</v>
          </cell>
          <cell r="D195">
            <v>1012</v>
          </cell>
          <cell r="F195">
            <v>1012</v>
          </cell>
        </row>
        <row r="196">
          <cell r="A196" t="str">
            <v>7105 МИЛАНО с/к с/н мгс 1/90 12шт.  ОСТАНКИНО</v>
          </cell>
          <cell r="D196">
            <v>1</v>
          </cell>
          <cell r="F196">
            <v>1</v>
          </cell>
        </row>
        <row r="197">
          <cell r="A197" t="str">
            <v>7106 ТОСКАНО с/к с/н мгс 1/90 12шт.  ОСТАНКИНО</v>
          </cell>
          <cell r="D197">
            <v>36</v>
          </cell>
          <cell r="F197">
            <v>36</v>
          </cell>
        </row>
        <row r="198">
          <cell r="A198" t="str">
            <v>7107 САН-РЕМО с/в с/н мгс 1/90 12шт.  ОСТАНКИНО</v>
          </cell>
          <cell r="D198">
            <v>69</v>
          </cell>
          <cell r="F198">
            <v>69</v>
          </cell>
        </row>
        <row r="199">
          <cell r="A199" t="str">
            <v>7147 САЛЬЧИЧОН Останкино с/к в/у 1/220 8шт.  ОСТАНКИНО</v>
          </cell>
          <cell r="D199">
            <v>54</v>
          </cell>
          <cell r="F199">
            <v>54</v>
          </cell>
        </row>
        <row r="200">
          <cell r="A200" t="str">
            <v>7149 БАЛЫКОВАЯ Коровино п/к в/у 0.84кг_50с  ОСТАНКИНО</v>
          </cell>
          <cell r="D200">
            <v>40</v>
          </cell>
          <cell r="F200">
            <v>46</v>
          </cell>
        </row>
        <row r="201">
          <cell r="A201" t="str">
            <v>7154 СЕРВЕЛАТ ЗЕРНИСТЫЙ ПМ в/к в/у 0.35кг_50с  ОСТАНКИНО</v>
          </cell>
          <cell r="D201">
            <v>2815</v>
          </cell>
          <cell r="F201">
            <v>2820</v>
          </cell>
        </row>
        <row r="202">
          <cell r="A202" t="str">
            <v>7157 СЕРВЕЛАТ ЗЕРНИСНЫЙ ПМ в/к в/у_50с  ОСТАНКИНО</v>
          </cell>
          <cell r="D202">
            <v>22.9</v>
          </cell>
          <cell r="F202">
            <v>22.9</v>
          </cell>
        </row>
        <row r="203">
          <cell r="A203" t="str">
            <v>7166 СЕРВЕЛТ ОХОТНИЧИЙ ПМ в/к в/у_50с  ОСТАНКИНО</v>
          </cell>
          <cell r="D203">
            <v>445.9</v>
          </cell>
          <cell r="F203">
            <v>446.60700000000003</v>
          </cell>
        </row>
        <row r="204">
          <cell r="A204" t="str">
            <v>7169 СЕРВЕЛАТ ОХОТНИЧИЙ ПМ в/к в/у 0.35кг_50с  ОСТАНКИНО</v>
          </cell>
          <cell r="D204">
            <v>3525</v>
          </cell>
          <cell r="F204">
            <v>3531</v>
          </cell>
        </row>
        <row r="205">
          <cell r="A205" t="str">
            <v>7187 ГРУДИНКА ПРЕМИУМ к/в мл/к в/у 0,3кг_50с ОСТАНКИНО</v>
          </cell>
          <cell r="D205">
            <v>1086</v>
          </cell>
          <cell r="F205">
            <v>1088</v>
          </cell>
        </row>
        <row r="206">
          <cell r="A206" t="str">
            <v>7231 КЛАССИЧЕСКАЯ ПМ вар п/о 0,3кг 8шт_209к ОСТАНКИНО</v>
          </cell>
          <cell r="D206">
            <v>1621</v>
          </cell>
          <cell r="F206">
            <v>1637</v>
          </cell>
        </row>
        <row r="207">
          <cell r="A207" t="str">
            <v>7232 БОЯNСКАЯ ПМ п/к в/у 0,28кг 8шт_209к ОСТАНКИНО</v>
          </cell>
          <cell r="D207">
            <v>1813</v>
          </cell>
          <cell r="F207">
            <v>1816</v>
          </cell>
        </row>
        <row r="208">
          <cell r="A208" t="str">
            <v>7235 ВЕТЧ.КЛАССИЧЕСКАЯ ПМ п/о 0,35кг 8шт_209к ОСТАНКИНО</v>
          </cell>
          <cell r="D208">
            <v>64</v>
          </cell>
          <cell r="F208">
            <v>65</v>
          </cell>
        </row>
        <row r="209">
          <cell r="A209" t="str">
            <v>7236 СЕРВЕЛАТ КАРЕЛЬСКИЙ в/к в/у 0,28кг_209к ОСТАНКИНО</v>
          </cell>
          <cell r="D209">
            <v>4081</v>
          </cell>
          <cell r="F209">
            <v>4091</v>
          </cell>
        </row>
        <row r="210">
          <cell r="A210" t="str">
            <v>7241 САЛЯМИ Папа может п/к в/у 0,28кг_209к ОСТАНКИНО</v>
          </cell>
          <cell r="D210">
            <v>1146</v>
          </cell>
          <cell r="F210">
            <v>1150</v>
          </cell>
        </row>
        <row r="211">
          <cell r="A211" t="str">
            <v>7245 ВЕТЧ.ФИЛЕЙНАЯ ПМ п/о 0,4кг 8шт ОСТАНКИНО</v>
          </cell>
          <cell r="D211">
            <v>51</v>
          </cell>
          <cell r="F211">
            <v>51</v>
          </cell>
        </row>
        <row r="212">
          <cell r="A212" t="str">
            <v>7252 СЕРВЕЛАТ ФИНСКИЙ ПМ в/к с/н мгс 1/100*12  ОСТАНКИНО</v>
          </cell>
          <cell r="D212">
            <v>95</v>
          </cell>
          <cell r="F212">
            <v>95</v>
          </cell>
        </row>
        <row r="213">
          <cell r="A213" t="str">
            <v>7271 МЯСНЫЕ С ГОВЯДИНОЙ ПМ сос п/о мгс 1.5*4 ВЕС  ОСТАНКИНО</v>
          </cell>
          <cell r="D213">
            <v>80</v>
          </cell>
          <cell r="F213">
            <v>80</v>
          </cell>
        </row>
        <row r="214">
          <cell r="A214" t="str">
            <v>7284 ДЛЯ ДЕТЕЙ сос п/о мгс 0,33кг 6шт  ОСТАНКИНО</v>
          </cell>
          <cell r="D214">
            <v>218</v>
          </cell>
          <cell r="F214">
            <v>221</v>
          </cell>
        </row>
        <row r="215">
          <cell r="A215" t="str">
            <v>7332 БОЯРСКАЯ ПМ п/к в/у 0.28кг_СНГ  ОСТАНКИНО</v>
          </cell>
          <cell r="D215">
            <v>107</v>
          </cell>
          <cell r="F215">
            <v>107</v>
          </cell>
        </row>
        <row r="216">
          <cell r="A216" t="str">
            <v>7333 СЕРВЕЛАТ ОХОТНИЧИЙ ПМ в/к в/у 0.28кг_СНГ  ОСТАНКИНО</v>
          </cell>
          <cell r="D216">
            <v>65</v>
          </cell>
          <cell r="F216">
            <v>65</v>
          </cell>
        </row>
        <row r="217">
          <cell r="A217" t="str">
            <v>8377 Творожный Сыр 60% Сливочный  СТМ "ПапаМожет" - 140гр  ОСТАНКИНО</v>
          </cell>
          <cell r="D217">
            <v>261</v>
          </cell>
          <cell r="F217">
            <v>261</v>
          </cell>
        </row>
        <row r="218">
          <cell r="A218" t="str">
            <v>8391 Сыр творожный с зеленью 60% Папа может 140 гр.  ОСТАНКИНО</v>
          </cell>
          <cell r="D218">
            <v>131</v>
          </cell>
          <cell r="F218">
            <v>131</v>
          </cell>
        </row>
        <row r="219">
          <cell r="A219" t="str">
            <v>8398 Сыр ПАПА МОЖЕТ "Тильзитер" 45% 180 г  ОСТАНКИНО</v>
          </cell>
          <cell r="D219">
            <v>349</v>
          </cell>
          <cell r="F219">
            <v>349</v>
          </cell>
        </row>
        <row r="220">
          <cell r="A220" t="str">
            <v>8411 Сыр ПАПА МОЖЕТ "Гауда Голд" 45% 180 г  ОСТАНКИНО</v>
          </cell>
          <cell r="D220">
            <v>303</v>
          </cell>
          <cell r="F220">
            <v>303</v>
          </cell>
        </row>
        <row r="221">
          <cell r="A221" t="str">
            <v>8435 Сыр ПАПА МОЖЕТ "Российский традиционный" 45% 180 г  ОСТАНКИНО</v>
          </cell>
          <cell r="D221">
            <v>877</v>
          </cell>
          <cell r="F221">
            <v>877</v>
          </cell>
        </row>
        <row r="222">
          <cell r="A222" t="str">
            <v>8438 Плавленый Сыр 45% "С ветчиной" СТМ "ПапаМожет" 180гр  ОСТАНКИНО</v>
          </cell>
          <cell r="D222">
            <v>35</v>
          </cell>
          <cell r="F222">
            <v>35</v>
          </cell>
        </row>
        <row r="223">
          <cell r="A223" t="str">
            <v>8445 Плавленый Сыр 45% "С грибами" СТМ "ПапаМожет 180гр  ОСТАНКИНО</v>
          </cell>
          <cell r="D223">
            <v>31</v>
          </cell>
          <cell r="F223">
            <v>31</v>
          </cell>
        </row>
        <row r="224">
          <cell r="A224" t="str">
            <v>8452 Сыр колбасный копченый Папа Может 400 гр  ОСТАНКИНО</v>
          </cell>
          <cell r="D224">
            <v>9</v>
          </cell>
          <cell r="F224">
            <v>9</v>
          </cell>
        </row>
        <row r="225">
          <cell r="A225" t="str">
            <v>8459 Сыр ПАПА МОЖЕТ "Голландский традиционный" 45% 180 г  ОСТАНКИНО</v>
          </cell>
          <cell r="D225">
            <v>949</v>
          </cell>
          <cell r="F225">
            <v>949</v>
          </cell>
        </row>
        <row r="226">
          <cell r="A226" t="str">
            <v>8476 Продукт колбасный с сыром копченый Коровино 400 гр  ОСТАНКИНО</v>
          </cell>
          <cell r="D226">
            <v>4</v>
          </cell>
          <cell r="F226">
            <v>4</v>
          </cell>
        </row>
        <row r="227">
          <cell r="A227" t="str">
            <v>8674 Плавленый сыр "Шоколадный" 30% 180 гр ТМ "ПАПА МОЖЕТ"  ОСТАНКИНО</v>
          </cell>
          <cell r="D227">
            <v>38</v>
          </cell>
          <cell r="F227">
            <v>38</v>
          </cell>
        </row>
        <row r="228">
          <cell r="A228" t="str">
            <v>8681 Сыр плавленый Сливочный ж 45 % 180г ТМ Папа Может (16шт) ОСТАНКИНО</v>
          </cell>
          <cell r="D228">
            <v>101</v>
          </cell>
          <cell r="F228">
            <v>101</v>
          </cell>
        </row>
        <row r="229">
          <cell r="A229" t="str">
            <v>8831 Сыр ПАПА МОЖЕТ "Министерский" 180гр, 45 %  ОСТАНКИНО</v>
          </cell>
          <cell r="D229">
            <v>114</v>
          </cell>
          <cell r="F229">
            <v>114</v>
          </cell>
        </row>
        <row r="230">
          <cell r="A230" t="str">
            <v>8855 Сыр ПАПА МОЖЕТ "Папин завтрак" 180гр, 45 %  ОСТАНКИНО</v>
          </cell>
          <cell r="D230">
            <v>30</v>
          </cell>
          <cell r="F230">
            <v>30</v>
          </cell>
        </row>
        <row r="231">
          <cell r="A231" t="str">
            <v>9826 Сыр Папа Может Российский 50%, нарезка 125г  Останкино</v>
          </cell>
          <cell r="D231">
            <v>1</v>
          </cell>
          <cell r="F231">
            <v>2</v>
          </cell>
        </row>
        <row r="232">
          <cell r="A232" t="str">
            <v>Балык говяжий с/к "Эликатессе" 0,10 кг.шт. нарезка (лоток с ср.защ.атм.)  СПК</v>
          </cell>
          <cell r="D232">
            <v>138</v>
          </cell>
          <cell r="F232">
            <v>138</v>
          </cell>
        </row>
        <row r="233">
          <cell r="A233" t="str">
            <v>Балык свиной с/к "Эликатессе" 0,10 кг.шт. нарезка (лоток с ср.защ.атм.)  СПК</v>
          </cell>
          <cell r="D233">
            <v>206</v>
          </cell>
          <cell r="F233">
            <v>206</v>
          </cell>
        </row>
        <row r="234">
          <cell r="A234" t="str">
            <v>Балыковая с/к 200 гр. срез "Эликатессе" термоформ.пак.  СПК</v>
          </cell>
          <cell r="D234">
            <v>127</v>
          </cell>
          <cell r="F234">
            <v>127</v>
          </cell>
        </row>
        <row r="235">
          <cell r="A235" t="str">
            <v>БОНУС МОЛОЧНЫЕ КЛАССИЧЕСКИЕ сос п/о в/у 0.3кг (6084)  ОСТАНКИНО</v>
          </cell>
          <cell r="D235">
            <v>82</v>
          </cell>
          <cell r="F235">
            <v>82</v>
          </cell>
        </row>
        <row r="236">
          <cell r="A236" t="str">
            <v>БОНУС МОЛОЧНЫЕ КЛАССИЧЕСКИЕ сос п/о мгс 2*4_С (4980)  ОСТАНКИНО</v>
          </cell>
          <cell r="D236">
            <v>24</v>
          </cell>
          <cell r="F236">
            <v>24</v>
          </cell>
        </row>
        <row r="237">
          <cell r="A237" t="str">
            <v>БОНУС СОЧНЫЕ Папа может сос п/о мгс 1.5*4 (6954)  ОСТАНКИНО</v>
          </cell>
          <cell r="D237">
            <v>288.5</v>
          </cell>
          <cell r="F237">
            <v>288.5</v>
          </cell>
        </row>
        <row r="238">
          <cell r="A238" t="str">
            <v>БОНУС СОЧНЫЕ сос п/о мгс 0.41кг_UZ (6087)  ОСТАНКИНО</v>
          </cell>
          <cell r="D238">
            <v>224</v>
          </cell>
          <cell r="F238">
            <v>224</v>
          </cell>
        </row>
        <row r="239">
          <cell r="A239" t="str">
            <v>БОНУС_307 Колбаса Сервелат Мясорубский с мелкорубленным окороком 0,35 кг срез ТМ Стародворье   Поком</v>
          </cell>
          <cell r="F239">
            <v>609</v>
          </cell>
        </row>
        <row r="240">
          <cell r="A240" t="str">
            <v>БОНУС_319  Колбаса вареная Филейская ТМ Вязанка ТС Классическая, 0,45 кг. ПОКОМ</v>
          </cell>
          <cell r="F240">
            <v>2121</v>
          </cell>
        </row>
        <row r="241">
          <cell r="A241" t="str">
            <v>Бутербродная вареная 0,47 кг шт.  СПК</v>
          </cell>
          <cell r="D241">
            <v>38</v>
          </cell>
          <cell r="F241">
            <v>38</v>
          </cell>
        </row>
        <row r="242">
          <cell r="A242" t="str">
            <v>Вацлавская п/к (черева) 390 гр.шт. термоус.пак  СПК</v>
          </cell>
          <cell r="D242">
            <v>36</v>
          </cell>
          <cell r="F242">
            <v>36</v>
          </cell>
        </row>
        <row r="243">
          <cell r="A243" t="str">
            <v>Ветчина Альтаирская Столовая (для ХОРЕКА)  СПК</v>
          </cell>
          <cell r="D243">
            <v>1</v>
          </cell>
          <cell r="F243">
            <v>1</v>
          </cell>
        </row>
        <row r="244">
          <cell r="A244" t="str">
            <v>Готовые бельмеши сочные с мясом ТМ Горячая штучка 0,3кг зам  ПОКОМ</v>
          </cell>
          <cell r="D244">
            <v>3</v>
          </cell>
          <cell r="F244">
            <v>263</v>
          </cell>
        </row>
        <row r="245">
          <cell r="A245" t="str">
            <v>Готовые чебупели острые с мясом 0,24кг ТМ Горячая штучка  ПОКОМ</v>
          </cell>
          <cell r="D245">
            <v>5</v>
          </cell>
          <cell r="F245">
            <v>510</v>
          </cell>
        </row>
        <row r="246">
          <cell r="A246" t="str">
            <v>Готовые чебупели острые с мясом Горячая штучка 0,3 кг зам  ПОКОМ</v>
          </cell>
          <cell r="D246">
            <v>2</v>
          </cell>
          <cell r="F246">
            <v>2</v>
          </cell>
        </row>
        <row r="247">
          <cell r="A247" t="str">
            <v>Готовые чебупели с ветчиной и сыром Горячая штучка 0,3кг зам  ПОКОМ</v>
          </cell>
          <cell r="D247">
            <v>7</v>
          </cell>
          <cell r="F247">
            <v>7</v>
          </cell>
        </row>
        <row r="248">
          <cell r="A248" t="str">
            <v>Готовые чебупели с ветчиной и сыром ТМ Горячая штучка флоу-пак 0,24 кг.  ПОКОМ</v>
          </cell>
          <cell r="D248">
            <v>623</v>
          </cell>
          <cell r="F248">
            <v>2184</v>
          </cell>
        </row>
        <row r="249">
          <cell r="A249" t="str">
            <v>Готовые чебупели сочные с мясом ТМ Горячая штучка  0,3кг зам  ПОКОМ</v>
          </cell>
          <cell r="D249">
            <v>10</v>
          </cell>
          <cell r="F249">
            <v>13</v>
          </cell>
        </row>
        <row r="250">
          <cell r="A250" t="str">
            <v>Готовые чебупели сочные с мясом ТМ Горячая штучка флоу-пак 0,24 кг  ПОКОМ</v>
          </cell>
          <cell r="D250">
            <v>745</v>
          </cell>
          <cell r="F250">
            <v>2618</v>
          </cell>
        </row>
        <row r="251">
          <cell r="A251" t="str">
            <v>Готовые чебуреки с мясом ТМ Горячая штучка 0,09 кг флоу-пак ПОКОМ</v>
          </cell>
          <cell r="D251">
            <v>1</v>
          </cell>
          <cell r="F251">
            <v>383</v>
          </cell>
        </row>
        <row r="252">
          <cell r="A252" t="str">
            <v>Грудинка Деревенская в аджике к/в 150 гр.шт. нарезка (лоток с ср.защ.атм.)  СПК</v>
          </cell>
          <cell r="D252">
            <v>36</v>
          </cell>
          <cell r="F252">
            <v>36</v>
          </cell>
        </row>
        <row r="253">
          <cell r="A253" t="str">
            <v>Гуцульская с/к "КолбасГрад" 160 гр.шт. термоус. пак  СПК</v>
          </cell>
          <cell r="D253">
            <v>97</v>
          </cell>
          <cell r="F253">
            <v>97</v>
          </cell>
        </row>
        <row r="254">
          <cell r="A254" t="str">
            <v>Дельгаро с/в "Эликатессе" 140 гр.шт.  СПК</v>
          </cell>
          <cell r="D254">
            <v>54</v>
          </cell>
          <cell r="F254">
            <v>54</v>
          </cell>
        </row>
        <row r="255">
          <cell r="A255" t="str">
            <v>Деревенская с чесночком и сальцем п/к (черева) 390 гр.шт. термоус. пак.  СПК</v>
          </cell>
          <cell r="D255">
            <v>204</v>
          </cell>
          <cell r="F255">
            <v>204</v>
          </cell>
        </row>
        <row r="256">
          <cell r="A256" t="str">
            <v>Докторская вареная в/с 0,47 кг шт.  СПК</v>
          </cell>
          <cell r="D256">
            <v>38</v>
          </cell>
          <cell r="F256">
            <v>40</v>
          </cell>
        </row>
        <row r="257">
          <cell r="A257" t="str">
            <v>Докторская вареная термоус.пак. "Высокий вкус"  СПК</v>
          </cell>
          <cell r="D257">
            <v>45.3</v>
          </cell>
          <cell r="F257">
            <v>45.3</v>
          </cell>
        </row>
        <row r="258">
          <cell r="A258" t="str">
            <v>Европоддон (невозвратный)</v>
          </cell>
          <cell r="F258">
            <v>171</v>
          </cell>
        </row>
        <row r="259">
          <cell r="A259" t="str">
            <v>ЖАР-ладушки с клубникой и вишней ТМ Стародворье 0,2 кг ПОКОМ</v>
          </cell>
          <cell r="D259">
            <v>1</v>
          </cell>
          <cell r="F259">
            <v>22</v>
          </cell>
        </row>
        <row r="260">
          <cell r="A260" t="str">
            <v>ЖАР-ладушки с мясом 0,2кг ТМ Стародворье  ПОКОМ</v>
          </cell>
          <cell r="D260">
            <v>5</v>
          </cell>
          <cell r="F260">
            <v>370</v>
          </cell>
        </row>
        <row r="261">
          <cell r="A261" t="str">
            <v>ЖАР-ладушки с яблоком и грушей ТМ Стародворье 0,2 кг. ПОКОМ</v>
          </cell>
          <cell r="F261">
            <v>26</v>
          </cell>
        </row>
        <row r="262">
          <cell r="A262" t="str">
            <v>Жареные вареники с картофелем и беконом Добросельские 0,2 кг. ТМ Стародворье  ПОКОМ</v>
          </cell>
          <cell r="D262">
            <v>9</v>
          </cell>
          <cell r="F262">
            <v>544</v>
          </cell>
        </row>
        <row r="263">
          <cell r="A263" t="str">
            <v>К798 Сыч/Прод Коровино Российский 50% 200г НОВАЯ СЗМЖ  ОСТАНКИНО</v>
          </cell>
          <cell r="D263">
            <v>1858</v>
          </cell>
          <cell r="F263">
            <v>1858</v>
          </cell>
        </row>
        <row r="264">
          <cell r="A264" t="str">
            <v>К801 Сыч/Прод Коровино Тильзитер 50% 200г НОВАЯ СЗМЖ  ОСТАНКИНО</v>
          </cell>
          <cell r="D264">
            <v>1436</v>
          </cell>
          <cell r="F264">
            <v>1436</v>
          </cell>
        </row>
        <row r="265">
          <cell r="A265" t="str">
            <v>К811 Сыч/Прод Коровино Российский Оригин 50% ВЕС НОВАЯ (5 кг)  ОСТАНКИНО</v>
          </cell>
          <cell r="D265">
            <v>179.9</v>
          </cell>
          <cell r="F265">
            <v>179.9</v>
          </cell>
        </row>
        <row r="266">
          <cell r="A266" t="str">
            <v>К825 Сыч/Прод Коровино Тильзитер Оригин 50% ВЕС НОВАЯ (5 кг брус) СЗМЖ  ОСТАНКИНО</v>
          </cell>
          <cell r="D266">
            <v>77.8</v>
          </cell>
          <cell r="F266">
            <v>77.8</v>
          </cell>
        </row>
        <row r="267">
          <cell r="A267" t="str">
            <v>Карбонад Юбилейный термоус.пак.  СПК</v>
          </cell>
          <cell r="D267">
            <v>35</v>
          </cell>
          <cell r="F267">
            <v>36.378999999999998</v>
          </cell>
        </row>
        <row r="268">
          <cell r="A268" t="str">
            <v>Классическая вареная 400 гр.шт.  СПК</v>
          </cell>
          <cell r="D268">
            <v>1</v>
          </cell>
          <cell r="F268">
            <v>1</v>
          </cell>
        </row>
        <row r="269">
          <cell r="A269" t="str">
            <v>Классическая с/к 80 гр.шт.нар. (лоток с ср.защ.атм.)  СПК</v>
          </cell>
          <cell r="D269">
            <v>307</v>
          </cell>
          <cell r="F269">
            <v>307</v>
          </cell>
        </row>
        <row r="270">
          <cell r="A270" t="str">
            <v>Колбаски Мяснули оригинальные с/к 50 гр.шт. (в ср.защ.атм.)  СПК</v>
          </cell>
          <cell r="D270">
            <v>35</v>
          </cell>
          <cell r="F270">
            <v>35</v>
          </cell>
        </row>
        <row r="271">
          <cell r="A271" t="str">
            <v>Колбаски ПодПивасики оригинальные с/к 0,10 кг.шт. термофор.пак.  СПК</v>
          </cell>
          <cell r="D271">
            <v>562</v>
          </cell>
          <cell r="F271">
            <v>562</v>
          </cell>
        </row>
        <row r="272">
          <cell r="A272" t="str">
            <v>Колбаски ПодПивасики острые с/к 0,10 кг.шт. термофор.пак.  СПК</v>
          </cell>
          <cell r="D272">
            <v>444</v>
          </cell>
          <cell r="F272">
            <v>444</v>
          </cell>
        </row>
        <row r="273">
          <cell r="A273" t="str">
            <v>Колбаски ПодПивасики с сыром с/к 100 гр.шт. (в ср.защ.атм.)  СПК</v>
          </cell>
          <cell r="D273">
            <v>113</v>
          </cell>
          <cell r="F273">
            <v>113</v>
          </cell>
        </row>
        <row r="274">
          <cell r="A274" t="str">
            <v>Круггетсы с сырным соусом ТМ Горячая штучка ТС Круггетсы флоу-пак 0,2 кг  ПОКОМ</v>
          </cell>
          <cell r="D274">
            <v>18</v>
          </cell>
          <cell r="F274">
            <v>775</v>
          </cell>
        </row>
        <row r="275">
          <cell r="A275" t="str">
            <v>Круггетсы сочные ТМ Горячая штучка ТС Круггетсы 0,25 кг зам  ПОКОМ</v>
          </cell>
          <cell r="D275">
            <v>2</v>
          </cell>
          <cell r="F275">
            <v>2</v>
          </cell>
        </row>
        <row r="276">
          <cell r="A276" t="str">
            <v>Круггетсы сочные ТМ Горячая штучка ТС Круггетсы флоу-пак 0,2 кг.  ПОКОМ</v>
          </cell>
          <cell r="D276">
            <v>615</v>
          </cell>
          <cell r="F276">
            <v>1546</v>
          </cell>
        </row>
        <row r="277">
          <cell r="A277" t="str">
            <v>Ла Фаворте с/в "Эликатессе" 140 гр.шт.  СПК</v>
          </cell>
          <cell r="D277">
            <v>138</v>
          </cell>
          <cell r="F277">
            <v>138</v>
          </cell>
        </row>
        <row r="278">
          <cell r="A278" t="str">
            <v>Ливерная Печеночная 250 гр.шт.  СПК</v>
          </cell>
          <cell r="D278">
            <v>16</v>
          </cell>
          <cell r="F278">
            <v>16</v>
          </cell>
        </row>
        <row r="279">
          <cell r="A279" t="str">
            <v>Любительская вареная термоус.пак. "Высокий вкус"  СПК</v>
          </cell>
          <cell r="D279">
            <v>81.599999999999994</v>
          </cell>
          <cell r="F279">
            <v>81.599999999999994</v>
          </cell>
        </row>
        <row r="280">
          <cell r="A280" t="str">
            <v>Мини-сосиски в тесте 3,7кг ВЕС заморож. ТМ Зареченские  ПОКОМ</v>
          </cell>
          <cell r="F280">
            <v>217.6</v>
          </cell>
        </row>
        <row r="281">
          <cell r="A281" t="str">
            <v>Мини-чебуречки с мясом ВЕС 5,5кг ТМ Зареченские  ПОКОМ</v>
          </cell>
          <cell r="F281">
            <v>88</v>
          </cell>
        </row>
        <row r="282">
          <cell r="A282" t="str">
            <v>Мини-шарики с курочкой и сыром ТМ Зареченские ВЕС  ПОКОМ</v>
          </cell>
          <cell r="F282">
            <v>214.5</v>
          </cell>
        </row>
        <row r="283">
          <cell r="A283" t="str">
            <v>Наггетсы из печи 0,25кг ТМ Вязанка ТС Няняггетсы Сливушки замор.  ПОКОМ</v>
          </cell>
          <cell r="D283">
            <v>617</v>
          </cell>
          <cell r="F283">
            <v>3624</v>
          </cell>
        </row>
        <row r="284">
          <cell r="A284" t="str">
            <v>Наггетсы Нагетосы Сочная курочка ТМ Горячая штучка 0,25 кг зам  ПОКОМ</v>
          </cell>
          <cell r="D284">
            <v>443</v>
          </cell>
          <cell r="F284">
            <v>2304</v>
          </cell>
        </row>
        <row r="285">
          <cell r="A285" t="str">
            <v>Наггетсы с индейкой 0,25кг ТМ Вязанка ТС Няняггетсы Сливушки НД2 замор.  ПОКОМ</v>
          </cell>
          <cell r="D285">
            <v>626</v>
          </cell>
          <cell r="F285">
            <v>2974</v>
          </cell>
        </row>
        <row r="286">
          <cell r="A286" t="str">
            <v>Наггетсы с куриным филе и сыром ТМ Вязанка 0,25 кг ПОКОМ</v>
          </cell>
          <cell r="D286">
            <v>1221</v>
          </cell>
          <cell r="F286">
            <v>3280</v>
          </cell>
        </row>
        <row r="287">
          <cell r="A287" t="str">
            <v>Наггетсы Хрустящие ТМ Зареченские. ВЕС ПОКОМ</v>
          </cell>
          <cell r="D287">
            <v>18</v>
          </cell>
          <cell r="F287">
            <v>1275</v>
          </cell>
        </row>
        <row r="288">
          <cell r="A288" t="str">
            <v>Наггетсы Хрустящие ТМ Стародворье с сочной курочкой 0,23 кг  ПОКОМ</v>
          </cell>
          <cell r="D288">
            <v>3</v>
          </cell>
          <cell r="F288">
            <v>335</v>
          </cell>
        </row>
        <row r="289">
          <cell r="A289" t="str">
            <v>Оригинальная с перцем с/к  СПК</v>
          </cell>
          <cell r="D289">
            <v>133.28</v>
          </cell>
          <cell r="F289">
            <v>133.28</v>
          </cell>
        </row>
        <row r="290">
          <cell r="A290" t="str">
            <v>Оригинальная с перцем с/к 0,235 кг.шт.  СПК</v>
          </cell>
          <cell r="D290">
            <v>1.2</v>
          </cell>
          <cell r="F290">
            <v>1.2</v>
          </cell>
        </row>
        <row r="291">
          <cell r="A291" t="str">
            <v>Паштет печеночный 140 гр.шт.  СПК</v>
          </cell>
          <cell r="D291">
            <v>19</v>
          </cell>
          <cell r="F291">
            <v>19</v>
          </cell>
        </row>
        <row r="292">
          <cell r="A292" t="str">
            <v>Пекерсы с индейкой в сливочном соусе ТМ Горячая штучка 0,25 кг зам  ПОКОМ</v>
          </cell>
          <cell r="D292">
            <v>2</v>
          </cell>
          <cell r="F292">
            <v>423</v>
          </cell>
        </row>
        <row r="293">
          <cell r="A293" t="str">
            <v>Пельмени Grandmeni с говядиной и свининой 0,7кг ТМ Горячая штучка  ПОКОМ</v>
          </cell>
          <cell r="F293">
            <v>209</v>
          </cell>
        </row>
        <row r="294">
          <cell r="A294" t="str">
            <v>Пельмени Grandmeni с говядиной ТМ Горячая штучка 0,75 кг. ПОКОМ</v>
          </cell>
          <cell r="D294">
            <v>2</v>
          </cell>
          <cell r="F294">
            <v>2</v>
          </cell>
        </row>
        <row r="295">
          <cell r="A295" t="str">
            <v>Пельмени Бигбули #МЕГАВКУСИЩЕ с сочной грудинкой 0,43 кг  ПОКОМ</v>
          </cell>
          <cell r="D295">
            <v>2</v>
          </cell>
          <cell r="F295">
            <v>2</v>
          </cell>
        </row>
        <row r="296">
          <cell r="A296" t="str">
            <v>Пельмени Бигбули #МЕГАВКУСИЩЕ с сочной грудинкой 0,9 кг  ПОКОМ</v>
          </cell>
          <cell r="D296">
            <v>2</v>
          </cell>
          <cell r="F296">
            <v>2</v>
          </cell>
        </row>
        <row r="297">
          <cell r="A297" t="str">
            <v>Пельмени Бигбули #МЕГАВКУСИЩЕ с сочной грудинкой ТМ Горячая штучка 0,7 кг. ПОКОМ</v>
          </cell>
          <cell r="D297">
            <v>7</v>
          </cell>
          <cell r="F297">
            <v>1082</v>
          </cell>
        </row>
        <row r="298">
          <cell r="A298" t="str">
            <v>Пельмени Бигбули с мясом ТМ Горячая штучка. флоу-пак сфера 0,4 кг. ПОКОМ</v>
          </cell>
          <cell r="D298">
            <v>8</v>
          </cell>
          <cell r="F298">
            <v>270</v>
          </cell>
        </row>
        <row r="299">
          <cell r="A299" t="str">
            <v>Пельмени Бигбули с мясом ТМ Горячая штучка. флоу-пак сфера 0,7 кг ПОКОМ</v>
          </cell>
          <cell r="D299">
            <v>212</v>
          </cell>
          <cell r="F299">
            <v>1651</v>
          </cell>
        </row>
        <row r="300">
          <cell r="A300" t="str">
            <v>Пельмени Бигбули с мясом, Горячая штучка 0,43кг  ПОКОМ</v>
          </cell>
          <cell r="D300">
            <v>1</v>
          </cell>
          <cell r="F300">
            <v>1</v>
          </cell>
        </row>
        <row r="301">
          <cell r="A301" t="str">
            <v>Пельмени Бигбули со сливочным маслом ТМ Горячая штучка, флоу-пак сфера 0,7. ПОКОМ</v>
          </cell>
          <cell r="D301">
            <v>2</v>
          </cell>
          <cell r="F301">
            <v>1623</v>
          </cell>
        </row>
        <row r="302">
          <cell r="A302" t="str">
            <v>Пельмени Бульмени мини с мясом и оливковым маслом 0,7 кг ТМ Горячая штучка  ПОКОМ</v>
          </cell>
          <cell r="D302">
            <v>7</v>
          </cell>
          <cell r="F302">
            <v>752</v>
          </cell>
        </row>
        <row r="303">
          <cell r="A303" t="str">
            <v>Пельмени Бульмени Нейробуст с мясом ТМ Горячая штучка ТС Бульмени ГШ сфера флоу-пак 0,6 кг.  ПОКОМ</v>
          </cell>
          <cell r="D303">
            <v>2</v>
          </cell>
          <cell r="F303">
            <v>285</v>
          </cell>
        </row>
        <row r="304">
          <cell r="A304" t="str">
            <v>Пельмени Бульмени с говядиной и свининой Наваристые 2,7кг Горячая штучка ВЕС  ПОКОМ</v>
          </cell>
          <cell r="F304">
            <v>5</v>
          </cell>
        </row>
        <row r="305">
          <cell r="A305" t="str">
            <v>Пельмени Бульмени с говядиной и свининой Наваристые 5кг Горячая штучка ВЕС  ПОКОМ</v>
          </cell>
          <cell r="D305">
            <v>25</v>
          </cell>
          <cell r="F305">
            <v>3390</v>
          </cell>
        </row>
        <row r="306">
          <cell r="A306" t="str">
            <v>Пельмени Бульмени с говядиной и свининой СЕВЕРНАЯ КОЛЛЕКЦИЯ 0,7кг ТМ Горячая штучка сфера  ПОКОМ</v>
          </cell>
          <cell r="F306">
            <v>326</v>
          </cell>
        </row>
        <row r="307">
          <cell r="A307" t="str">
            <v>Пельмени Бульмени с говядиной и свининой ТМ Горячая штучка. флоу-пак сфера 0,4 кг ПОКОМ</v>
          </cell>
          <cell r="D307">
            <v>31</v>
          </cell>
          <cell r="F307">
            <v>1193</v>
          </cell>
        </row>
        <row r="308">
          <cell r="A308" t="str">
            <v>Пельмени Бульмени с говядиной и свининой ТМ Горячая штучка. флоу-пак сфера 0,7 кг ПОКОМ</v>
          </cell>
          <cell r="D308">
            <v>870</v>
          </cell>
          <cell r="F308">
            <v>2974</v>
          </cell>
        </row>
        <row r="309">
          <cell r="A309" t="str">
            <v>Пельмени Бульмени со сливочным маслом ТМ Горячая штучка. флоу-пак сфера 0,4 кг. ПОКОМ</v>
          </cell>
          <cell r="D309">
            <v>28</v>
          </cell>
          <cell r="F309">
            <v>1451</v>
          </cell>
        </row>
        <row r="310">
          <cell r="A310" t="str">
            <v>Пельмени Бульмени со сливочным маслом ТМ Горячая штучка.флоу-пак сфера 0,7 кг. ПОКОМ</v>
          </cell>
          <cell r="D310">
            <v>143</v>
          </cell>
          <cell r="F310">
            <v>3563</v>
          </cell>
        </row>
        <row r="311">
          <cell r="A311" t="str">
            <v>Пельмени Бульмени хрустящие с мясом 0,22 кг ТМ Горячая штучка  ПОКОМ</v>
          </cell>
          <cell r="D311">
            <v>17</v>
          </cell>
          <cell r="F311">
            <v>218</v>
          </cell>
        </row>
        <row r="312">
          <cell r="A312" t="str">
            <v>Пельмени Добросельские со свининой и говядиной ТМ Стародворье флоу-пак клас. форма 0,65 кг.  ПОКОМ</v>
          </cell>
          <cell r="D312">
            <v>10</v>
          </cell>
          <cell r="F312">
            <v>631</v>
          </cell>
        </row>
        <row r="313">
          <cell r="A313" t="str">
            <v>Пельмени Зареченские сфера 5 кг.  ПОКОМ</v>
          </cell>
          <cell r="F313">
            <v>25</v>
          </cell>
        </row>
        <row r="314">
          <cell r="A314" t="str">
            <v>Пельмени Медвежьи ушки с фермерскими сливками 0,7кг  ПОКОМ</v>
          </cell>
          <cell r="D314">
            <v>3</v>
          </cell>
          <cell r="F314">
            <v>245</v>
          </cell>
        </row>
        <row r="315">
          <cell r="A315" t="str">
            <v>Пельмени Медвежьи ушки с фермерской свининой и говядиной Малые 0,7кг  ПОКОМ</v>
          </cell>
          <cell r="F315">
            <v>1</v>
          </cell>
        </row>
        <row r="316">
          <cell r="A316" t="str">
            <v>Пельмени Мясные с говядиной ТМ Стародворье сфера флоу-пак 1 кг  ПОКОМ</v>
          </cell>
          <cell r="D316">
            <v>10</v>
          </cell>
          <cell r="F316">
            <v>743</v>
          </cell>
        </row>
        <row r="317">
          <cell r="A317" t="str">
            <v>Пельмени Мясорубские с рубленой грудинкой ТМ Стародворье флоупак  0,7 кг. ПОКОМ</v>
          </cell>
          <cell r="F317">
            <v>1</v>
          </cell>
        </row>
        <row r="318">
          <cell r="A318" t="str">
            <v>Пельмени Отборные из свинины и говядины 0,9 кг ТМ Стародворье ТС Медвежье ушко  ПОКОМ</v>
          </cell>
          <cell r="D318">
            <v>1</v>
          </cell>
          <cell r="F318">
            <v>509</v>
          </cell>
        </row>
        <row r="319">
          <cell r="A319" t="str">
            <v>Пельмени Отборные с говядиной 0,9 кг НОВА ТМ Стародворье ТС Медвежье ушко  ПОКОМ</v>
          </cell>
          <cell r="D319">
            <v>3</v>
          </cell>
          <cell r="F319">
            <v>3</v>
          </cell>
        </row>
        <row r="320">
          <cell r="A320" t="str">
            <v>Пельмени С говядиной и свининой, ВЕС, сфера пуговки Мясная Галерея  ПОКОМ</v>
          </cell>
          <cell r="F320">
            <v>335</v>
          </cell>
        </row>
        <row r="321">
          <cell r="A321" t="str">
            <v>Пельмени Со свининой и говядиной ТМ Особый рецепт Любимая ложка 1,0 кг  ПОКОМ</v>
          </cell>
          <cell r="D321">
            <v>5</v>
          </cell>
          <cell r="F321">
            <v>656</v>
          </cell>
        </row>
        <row r="322">
          <cell r="A322" t="str">
            <v>Пельмени Сочные сфера 0,8 кг ТМ Стародворье  ПОКОМ</v>
          </cell>
          <cell r="D322">
            <v>2</v>
          </cell>
          <cell r="F322">
            <v>112</v>
          </cell>
        </row>
        <row r="323">
          <cell r="A323" t="str">
            <v>Пирожки с мясом 3,7кг ВЕС ТМ Зареченские  ПОКОМ</v>
          </cell>
          <cell r="D323">
            <v>7.4</v>
          </cell>
          <cell r="F323">
            <v>114.7</v>
          </cell>
        </row>
        <row r="324">
          <cell r="A324" t="str">
            <v>Ричеза с/к 230 гр.шт.  СПК</v>
          </cell>
          <cell r="D324">
            <v>85</v>
          </cell>
          <cell r="F324">
            <v>85</v>
          </cell>
        </row>
        <row r="325">
          <cell r="A325" t="str">
            <v>Сальчетти с/к 230 гр.шт.  СПК</v>
          </cell>
          <cell r="D325">
            <v>231</v>
          </cell>
          <cell r="F325">
            <v>231</v>
          </cell>
        </row>
        <row r="326">
          <cell r="A326" t="str">
            <v>Салями с перчиком с/к "КолбасГрад" 160 гр.шт. термоус. пак.  СПК</v>
          </cell>
          <cell r="D326">
            <v>127</v>
          </cell>
          <cell r="F326">
            <v>127</v>
          </cell>
        </row>
        <row r="327">
          <cell r="A327" t="str">
            <v>Салями с/к 100 гр.шт.нар. (лоток с ср.защ.атм.)  СПК</v>
          </cell>
          <cell r="D327">
            <v>232</v>
          </cell>
          <cell r="F327">
            <v>232</v>
          </cell>
        </row>
        <row r="328">
          <cell r="A328" t="str">
            <v>Салями Трюфель с/в "Эликатессе" 0,16 кг.шт.  СПК</v>
          </cell>
          <cell r="D328">
            <v>177</v>
          </cell>
          <cell r="F328">
            <v>177</v>
          </cell>
        </row>
        <row r="329">
          <cell r="A329" t="str">
            <v>Сардельки "Докторские" (черева) ( в ср.защ.атм.) 1.0 кг. "Высокий вкус"  СПК</v>
          </cell>
          <cell r="D329">
            <v>71.3</v>
          </cell>
          <cell r="F329">
            <v>72.355999999999995</v>
          </cell>
        </row>
        <row r="330">
          <cell r="A330" t="str">
            <v>Сардельки из говядины (черева) (в ср.защ.атм.) "Высокий вкус"  СПК</v>
          </cell>
          <cell r="D330">
            <v>27</v>
          </cell>
          <cell r="F330">
            <v>27.837</v>
          </cell>
        </row>
        <row r="331">
          <cell r="A331" t="str">
            <v>Семейная с чесночком вареная (СПК+СКМ)  СПК</v>
          </cell>
          <cell r="D331">
            <v>214.5</v>
          </cell>
          <cell r="F331">
            <v>214.5</v>
          </cell>
        </row>
        <row r="332">
          <cell r="A332" t="str">
            <v>Семейная с чесночком Экстра вареная  СПК</v>
          </cell>
          <cell r="D332">
            <v>14</v>
          </cell>
          <cell r="F332">
            <v>14</v>
          </cell>
        </row>
        <row r="333">
          <cell r="A333" t="str">
            <v>Сервелат Европейский в/к, в/с 0,38 кг.шт.термофор.пак  СПК</v>
          </cell>
          <cell r="D333">
            <v>45</v>
          </cell>
          <cell r="F333">
            <v>45</v>
          </cell>
        </row>
        <row r="334">
          <cell r="A334" t="str">
            <v>Сервелат мелкозернистый в/к 0,5 кг.шт. термоус.пак. "Высокий вкус"  СПК</v>
          </cell>
          <cell r="D334">
            <v>146</v>
          </cell>
          <cell r="F334">
            <v>146</v>
          </cell>
        </row>
        <row r="335">
          <cell r="A335" t="str">
            <v>Сервелат Финский в/к 0,38 кг.шт. термофор.пак.  СПК</v>
          </cell>
          <cell r="D335">
            <v>59</v>
          </cell>
          <cell r="F335">
            <v>59</v>
          </cell>
        </row>
        <row r="336">
          <cell r="A336" t="str">
            <v>Сервелат Фирменный в/к 0,10 кг.шт. нарезка (лоток с ср.защ.атм.)  СПК</v>
          </cell>
          <cell r="D336">
            <v>187</v>
          </cell>
          <cell r="F336">
            <v>187</v>
          </cell>
        </row>
        <row r="337">
          <cell r="A337" t="str">
            <v>Сибирская особая с/к 0,10 кг.шт. нарезка (лоток с ср.защ.атм.)  СПК</v>
          </cell>
          <cell r="D337">
            <v>111</v>
          </cell>
          <cell r="F337">
            <v>111</v>
          </cell>
        </row>
        <row r="338">
          <cell r="A338" t="str">
            <v>Сибирская особая с/к 0,235 кг шт.  СПК</v>
          </cell>
          <cell r="D338">
            <v>168</v>
          </cell>
          <cell r="F338">
            <v>168</v>
          </cell>
        </row>
        <row r="339">
          <cell r="A339" t="str">
            <v>Сосиски "Баварские" 0,36 кг.шт. вак.упак.  СПК</v>
          </cell>
          <cell r="D339">
            <v>7</v>
          </cell>
          <cell r="F339">
            <v>7</v>
          </cell>
        </row>
        <row r="340">
          <cell r="A340" t="str">
            <v>Сосиски "Молочные" 0,36 кг.шт. вак.упак.  СПК</v>
          </cell>
          <cell r="D340">
            <v>9</v>
          </cell>
          <cell r="F340">
            <v>9</v>
          </cell>
        </row>
        <row r="341">
          <cell r="A341" t="str">
            <v>Сосиски Классические (в ср.защ.атм.) СПК</v>
          </cell>
          <cell r="D341">
            <v>22</v>
          </cell>
          <cell r="F341">
            <v>22</v>
          </cell>
        </row>
        <row r="342">
          <cell r="A342" t="str">
            <v>Сосиски Мусульманские "Просто выгодно" (в ср.защ.атм.)  СПК</v>
          </cell>
          <cell r="D342">
            <v>9</v>
          </cell>
          <cell r="F342">
            <v>9</v>
          </cell>
        </row>
        <row r="343">
          <cell r="A343" t="str">
            <v>Сосиски Хот-дог подкопченные (лоток с ср.защ.атм.)  СПК</v>
          </cell>
          <cell r="D343">
            <v>13</v>
          </cell>
          <cell r="F343">
            <v>13</v>
          </cell>
        </row>
        <row r="344">
          <cell r="A344" t="str">
            <v>Сочный мегачебурек ТМ Зареченские ВЕС ПОКОМ</v>
          </cell>
          <cell r="F344">
            <v>130.04</v>
          </cell>
        </row>
        <row r="345">
          <cell r="A345" t="str">
            <v>Торо Неро с/в "Эликатессе" 140 гр.шт.  СПК</v>
          </cell>
          <cell r="D345">
            <v>61</v>
          </cell>
          <cell r="F345">
            <v>61</v>
          </cell>
        </row>
        <row r="346">
          <cell r="A346" t="str">
            <v>У_7252 СЕРВЕЛАТ ФИНСКИЙ ПМ в/к с/н мгс 1/100*12  ОСТАНКИНО</v>
          </cell>
          <cell r="F346">
            <v>24</v>
          </cell>
        </row>
        <row r="347">
          <cell r="A347" t="str">
            <v>Утренняя вареная ВЕС СПК</v>
          </cell>
          <cell r="D347">
            <v>16</v>
          </cell>
          <cell r="F347">
            <v>16</v>
          </cell>
        </row>
        <row r="348">
          <cell r="A348" t="str">
            <v>Уши свиные копченые к пиву 0,15кг нар. д/ф шт.  СПК</v>
          </cell>
          <cell r="D348">
            <v>30</v>
          </cell>
          <cell r="F348">
            <v>30</v>
          </cell>
        </row>
        <row r="349">
          <cell r="A349" t="str">
            <v>Фестивальная пора с/к 100 гр.шт.нар. (лоток с ср.защ.атм.)  СПК</v>
          </cell>
          <cell r="D349">
            <v>133</v>
          </cell>
          <cell r="F349">
            <v>133</v>
          </cell>
        </row>
        <row r="350">
          <cell r="A350" t="str">
            <v>Фестивальная пора с/к 235 гр.шт.  СПК</v>
          </cell>
          <cell r="D350">
            <v>404</v>
          </cell>
          <cell r="F350">
            <v>404</v>
          </cell>
        </row>
        <row r="351">
          <cell r="A351" t="str">
            <v>Фестивальная пора с/к термоус.пак  СПК</v>
          </cell>
          <cell r="D351">
            <v>33.200000000000003</v>
          </cell>
          <cell r="F351">
            <v>33.200000000000003</v>
          </cell>
        </row>
        <row r="352">
          <cell r="A352" t="str">
            <v>Фирменная с/к 200 гр. срез "Эликатессе" термоформ.пак.  СПК</v>
          </cell>
          <cell r="D352">
            <v>131</v>
          </cell>
          <cell r="F352">
            <v>131</v>
          </cell>
        </row>
        <row r="353">
          <cell r="A353" t="str">
            <v>Фуэт с/в "Эликатессе" 160 гр.шт.  СПК</v>
          </cell>
          <cell r="D353">
            <v>167</v>
          </cell>
          <cell r="F353">
            <v>167</v>
          </cell>
        </row>
        <row r="354">
          <cell r="A354" t="str">
            <v>Хот-догстер ТМ Горячая штучка ТС Хот-Догстер флоу-пак 0,09 кг. ПОКОМ</v>
          </cell>
          <cell r="D354">
            <v>5</v>
          </cell>
          <cell r="F354">
            <v>241</v>
          </cell>
        </row>
        <row r="355">
          <cell r="A355" t="str">
            <v>Хотстеры с сыром 0,25кг ТМ Горячая штучка  ПОКОМ</v>
          </cell>
          <cell r="D355">
            <v>8</v>
          </cell>
          <cell r="F355">
            <v>690</v>
          </cell>
        </row>
        <row r="356">
          <cell r="A356" t="str">
            <v>Хотстеры ТМ Горячая штучка ТС Хотстеры 0,25 кг зам  ПОКОМ</v>
          </cell>
          <cell r="D356">
            <v>376</v>
          </cell>
          <cell r="F356">
            <v>2573</v>
          </cell>
        </row>
        <row r="357">
          <cell r="A357" t="str">
            <v>Хрустящие крылышки острые к пиву ТМ Горячая штучка 0,3кг зам  ПОКОМ</v>
          </cell>
          <cell r="D357">
            <v>18</v>
          </cell>
          <cell r="F357">
            <v>703</v>
          </cell>
        </row>
        <row r="358">
          <cell r="A358" t="str">
            <v>Хрустящие крылышки ТМ Горячая штучка 0,3 кг зам  ПОКОМ</v>
          </cell>
          <cell r="D358">
            <v>14</v>
          </cell>
          <cell r="F358">
            <v>718</v>
          </cell>
        </row>
        <row r="359">
          <cell r="A359" t="str">
            <v>Чебупели Курочка гриль ТМ Горячая штучка, 0,3 кг зам  ПОКОМ</v>
          </cell>
          <cell r="D359">
            <v>2</v>
          </cell>
          <cell r="F359">
            <v>378</v>
          </cell>
        </row>
        <row r="360">
          <cell r="A360" t="str">
            <v>Чебупицца курочка по-итальянски Горячая штучка 0,25 кг зам  ПОКОМ</v>
          </cell>
          <cell r="D360">
            <v>745</v>
          </cell>
          <cell r="F360">
            <v>3130</v>
          </cell>
        </row>
        <row r="361">
          <cell r="A361" t="str">
            <v>Чебупицца Маргарита 0,2кг ТМ Горячая штучка ТС Foodgital  ПОКОМ</v>
          </cell>
          <cell r="D361">
            <v>2</v>
          </cell>
          <cell r="F361">
            <v>456</v>
          </cell>
        </row>
        <row r="362">
          <cell r="A362" t="str">
            <v>Чебупицца Пепперони ТМ Горячая штучка ТС Чебупицца 0.25кг зам  ПОКОМ</v>
          </cell>
          <cell r="D362">
            <v>1230</v>
          </cell>
          <cell r="F362">
            <v>6143</v>
          </cell>
        </row>
        <row r="363">
          <cell r="A363" t="str">
            <v>Чебупицца со вкусом 4 сыра 0,2кг ТМ Горячая штучка ТС Foodgital  ПОКОМ</v>
          </cell>
          <cell r="D363">
            <v>2</v>
          </cell>
          <cell r="F363">
            <v>347</v>
          </cell>
        </row>
        <row r="364">
          <cell r="A364" t="str">
            <v>Чебуреки Мясные вес 2,7 кг ТМ Зареченские ВЕС ПОКОМ</v>
          </cell>
          <cell r="F364">
            <v>7.7</v>
          </cell>
        </row>
        <row r="365">
          <cell r="A365" t="str">
            <v>Чебуреки сочные ВЕС ТМ Зареченские  ПОКОМ</v>
          </cell>
          <cell r="D365">
            <v>5</v>
          </cell>
          <cell r="F365">
            <v>1912</v>
          </cell>
        </row>
        <row r="366">
          <cell r="A366" t="str">
            <v>Чебуреки сочные, ВЕС, куриные жарен. зам  ПОКОМ</v>
          </cell>
          <cell r="F366">
            <v>20</v>
          </cell>
        </row>
        <row r="367">
          <cell r="A367" t="str">
            <v>Шпикачки Русские (черева) (в ср.защ.атм.) "Высокий вкус"  СПК</v>
          </cell>
          <cell r="D367">
            <v>24</v>
          </cell>
          <cell r="F367">
            <v>24</v>
          </cell>
        </row>
        <row r="368">
          <cell r="A368" t="str">
            <v>Эликапреза с/в "Эликатессе" 85 гр.шт. нарезка (лоток с ср.защ.атм.)  СПК</v>
          </cell>
          <cell r="D368">
            <v>44</v>
          </cell>
          <cell r="F368">
            <v>44</v>
          </cell>
        </row>
        <row r="369">
          <cell r="A369" t="str">
            <v>Юбилейная с/к 0,235 кг.шт.  СПК</v>
          </cell>
          <cell r="D369">
            <v>614</v>
          </cell>
          <cell r="F369">
            <v>614</v>
          </cell>
        </row>
        <row r="370">
          <cell r="A370" t="str">
            <v>Итого</v>
          </cell>
          <cell r="D370">
            <v>121976.236</v>
          </cell>
          <cell r="F370">
            <v>314410.63299999997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24.09.2025 - 24.09.2025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140.46299999999999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149.369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641.03599999999994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617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1032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1218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88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373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106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32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126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134.762</v>
          </cell>
        </row>
        <row r="22">
          <cell r="A22" t="str">
            <v xml:space="preserve"> 201  Ветчина Нежная ТМ Особый рецепт, (2,5кг), ПОКОМ</v>
          </cell>
          <cell r="D22">
            <v>1242.989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95.986999999999995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412.41500000000002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180.03700000000001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44.929000000000002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36.055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103.441</v>
          </cell>
        </row>
        <row r="29">
          <cell r="A29" t="str">
            <v xml:space="preserve"> 247  Сардельки Нежные, ВЕС.  ПОКОМ</v>
          </cell>
          <cell r="D29">
            <v>26.247</v>
          </cell>
        </row>
        <row r="30">
          <cell r="A30" t="str">
            <v xml:space="preserve"> 248  Сардельки Сочные ТМ Особый рецепт,   ПОКОМ</v>
          </cell>
          <cell r="D30">
            <v>21.809000000000001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437.18200000000002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12.036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7.859</v>
          </cell>
        </row>
        <row r="34">
          <cell r="A34" t="str">
            <v xml:space="preserve"> 263  Шпикачки Стародворские, ВЕС.  ПОКОМ</v>
          </cell>
          <cell r="D34">
            <v>32.725000000000001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-3.3000000000000002E-2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0.89900000000000002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525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732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713</v>
          </cell>
        </row>
        <row r="40">
          <cell r="A40" t="str">
            <v xml:space="preserve"> 283  Сосиски Сочинки, ВЕС, ТМ Стародворье ПОКОМ</v>
          </cell>
          <cell r="D40">
            <v>251.84800000000001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271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284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80.828000000000003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223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548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29.088000000000001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109.583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302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436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308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60.621000000000002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250.446</v>
          </cell>
        </row>
        <row r="53">
          <cell r="A53" t="str">
            <v xml:space="preserve"> 318  Сосиски Датские ТМ Зареченские, ВЕС  ПОКОМ</v>
          </cell>
          <cell r="D53">
            <v>1185.53</v>
          </cell>
        </row>
        <row r="54">
          <cell r="A54" t="str">
            <v xml:space="preserve"> 319  Колбаса вареная Филейская ТМ Вязанка ТС Классическая, 0,45 кг. ПОКОМ</v>
          </cell>
          <cell r="D54">
            <v>736</v>
          </cell>
        </row>
        <row r="55">
          <cell r="A55" t="str">
            <v xml:space="preserve"> 322  Колбаса вареная Молокуша 0,45кг ТМ Вязанка  ПОКОМ</v>
          </cell>
          <cell r="D55">
            <v>1063</v>
          </cell>
        </row>
        <row r="56">
          <cell r="A56" t="str">
            <v xml:space="preserve"> 324  Ветчина Филейская ТМ Вязанка Столичная 0,45 кг ПОКОМ</v>
          </cell>
          <cell r="D56">
            <v>322</v>
          </cell>
        </row>
        <row r="57">
          <cell r="A57" t="str">
            <v xml:space="preserve"> 328  Сардельки Сочинки Стародворье ТМ  0,4 кг ПОКОМ</v>
          </cell>
          <cell r="D57">
            <v>117</v>
          </cell>
        </row>
        <row r="58">
          <cell r="A58" t="str">
            <v xml:space="preserve"> 329  Сардельки Сочинки с сыром Стародворье ТМ, 0,4 кг. ПОКОМ</v>
          </cell>
          <cell r="D58">
            <v>94</v>
          </cell>
        </row>
        <row r="59">
          <cell r="A59" t="str">
            <v xml:space="preserve"> 330  Колбаса вареная Филейская ТМ Вязанка ТС Классическая ВЕС  ПОКОМ</v>
          </cell>
          <cell r="D59">
            <v>224.48599999999999</v>
          </cell>
        </row>
        <row r="60">
          <cell r="A60" t="str">
            <v xml:space="preserve"> 334  Паштет Любительский ТМ Стародворье ламистер 0,1 кг  ПОКОМ</v>
          </cell>
          <cell r="D60">
            <v>131</v>
          </cell>
        </row>
        <row r="61">
          <cell r="A61" t="str">
            <v xml:space="preserve"> 335  Колбаса Сливушка ТМ Вязанка. ВЕС.  ПОКОМ </v>
          </cell>
          <cell r="D61">
            <v>41.012</v>
          </cell>
        </row>
        <row r="62">
          <cell r="A62" t="str">
            <v xml:space="preserve"> 342 Сосиски Сочинки Молочные ТМ Стародворье 0,4 кг ПОКОМ</v>
          </cell>
          <cell r="D62">
            <v>773</v>
          </cell>
        </row>
        <row r="63">
          <cell r="A63" t="str">
            <v xml:space="preserve"> 343 Сосиски Сочинки Сливочные ТМ Стародворье  0,4 кг</v>
          </cell>
          <cell r="D63">
            <v>638</v>
          </cell>
        </row>
        <row r="64">
          <cell r="A64" t="str">
            <v xml:space="preserve"> 344  Колбаса Сочинка по-европейски с сочной грудинкой ТМ Стародворье, ВЕС ПОКОМ</v>
          </cell>
          <cell r="D64">
            <v>79.552000000000007</v>
          </cell>
        </row>
        <row r="65">
          <cell r="A65" t="str">
            <v xml:space="preserve"> 345  Колбаса Сочинка по-фински с сочным окроком ТМ Стародворье ВЕС ПОКОМ</v>
          </cell>
          <cell r="D65">
            <v>47.765999999999998</v>
          </cell>
        </row>
        <row r="66">
          <cell r="A66" t="str">
            <v xml:space="preserve"> 346  Колбаса Сочинка зернистая с сочной грудинкой ТМ Стародворье.ВЕС ПОКОМ</v>
          </cell>
          <cell r="D66">
            <v>319.85500000000002</v>
          </cell>
        </row>
        <row r="67">
          <cell r="A67" t="str">
            <v xml:space="preserve"> 347  Колбаса Сочинка рубленая с сочным окороком ТМ Стародворье ВЕС ПОКОМ</v>
          </cell>
          <cell r="D67">
            <v>53.067999999999998</v>
          </cell>
        </row>
        <row r="68">
          <cell r="A68" t="str">
            <v xml:space="preserve"> 353  Колбаса Салями запеченная ТМ Стародворье ТС Дугушка. 0,6 кг ПОКОМ</v>
          </cell>
          <cell r="D68">
            <v>50</v>
          </cell>
        </row>
        <row r="69">
          <cell r="A69" t="str">
            <v xml:space="preserve"> 354  Колбаса Рубленая запеченная ТМ Стародворье,ТС Дугушка  0,6 кг ПОКОМ</v>
          </cell>
          <cell r="D69">
            <v>121</v>
          </cell>
        </row>
        <row r="70">
          <cell r="A70" t="str">
            <v xml:space="preserve"> 355  Колбаса Сервелат запеченный ТМ Стародворье ТС Дугушка. 0,6 кг. ПОКОМ</v>
          </cell>
          <cell r="D70">
            <v>144</v>
          </cell>
        </row>
        <row r="71">
          <cell r="A71" t="str">
            <v xml:space="preserve"> 364  Сардельки Филейские Вязанка ВЕС NDX ТМ Вязанка  ПОКОМ</v>
          </cell>
          <cell r="D71">
            <v>39.146000000000001</v>
          </cell>
        </row>
        <row r="72">
          <cell r="A72" t="str">
            <v xml:space="preserve"> 376  Колбаса Докторская Дугушка 0,6кг ГОСТ ТМ Стародворье  ПОКОМ </v>
          </cell>
          <cell r="D72">
            <v>146</v>
          </cell>
        </row>
        <row r="73">
          <cell r="A73" t="str">
            <v xml:space="preserve"> 377  Колбаса Молочная Дугушка 0,6кг ТМ Стародворье  ПОКОМ</v>
          </cell>
          <cell r="D73">
            <v>217</v>
          </cell>
        </row>
        <row r="74">
          <cell r="A74" t="str">
            <v xml:space="preserve"> 387  Колбаса вареная Мусульманская Халяль ТМ Вязанка, 0,4 кг ПОКОМ</v>
          </cell>
          <cell r="D74">
            <v>189</v>
          </cell>
        </row>
        <row r="75">
          <cell r="A75" t="str">
            <v xml:space="preserve"> 388  Сосиски Восточные Халяль ТМ Вязанка 0,33 кг АК. ПОКОМ</v>
          </cell>
          <cell r="D75">
            <v>205</v>
          </cell>
        </row>
        <row r="76">
          <cell r="A76" t="str">
            <v xml:space="preserve"> 394 Колбаса полукопченая Аль-Ислами халяль ТМ Вязанка оболочка фиброуз в в/у 0,35 кг  ПОКОМ</v>
          </cell>
          <cell r="D76">
            <v>121</v>
          </cell>
        </row>
        <row r="77">
          <cell r="A77" t="str">
            <v xml:space="preserve"> 405  Сардельки Сливушки ТМ Вязанка в оболочке айпил 0,33 кг. ПОКОМ</v>
          </cell>
          <cell r="D77">
            <v>24</v>
          </cell>
        </row>
        <row r="78">
          <cell r="A78" t="str">
            <v xml:space="preserve"> 410  Сосиски Баварские с сыром ТМ Стародворье 0,35 кг. ПОКОМ</v>
          </cell>
          <cell r="D78">
            <v>751</v>
          </cell>
        </row>
        <row r="79">
          <cell r="A79" t="str">
            <v xml:space="preserve"> 412  Сосиски Баварские ТМ Стародворье 0,35 кг ПОКОМ</v>
          </cell>
          <cell r="D79">
            <v>2649</v>
          </cell>
        </row>
        <row r="80">
          <cell r="A80" t="str">
            <v xml:space="preserve"> 430  Колбаса Стародворская с окороком 0,4 кг. ТМ Стародворье в оболочке полиамид  ПОКОМ</v>
          </cell>
          <cell r="D80">
            <v>159</v>
          </cell>
        </row>
        <row r="81">
          <cell r="A81" t="str">
            <v xml:space="preserve"> 431  Колбаса Стародворская с окороком в оболочке полиамид ТМ Стародворье ВЕС ПОКОМ</v>
          </cell>
          <cell r="D81">
            <v>47.682000000000002</v>
          </cell>
        </row>
        <row r="82">
          <cell r="A82" t="str">
            <v xml:space="preserve"> 435  Колбаса Молочная Стародворская  с молоком в оболочке полиамид 0,4 кг.ТМ Стародворье ПОКОМ</v>
          </cell>
          <cell r="D82">
            <v>57</v>
          </cell>
        </row>
        <row r="83">
          <cell r="A83" t="str">
            <v xml:space="preserve"> 436  Колбаса Молочная стародворская с молоком, ВЕС, ТМ Стародворье  ПОКОМ</v>
          </cell>
          <cell r="D83">
            <v>14.419</v>
          </cell>
        </row>
        <row r="84">
          <cell r="A84" t="str">
            <v xml:space="preserve"> 447  Колбаски Краковюрст ТМ Баварушка с изысканными пряностями в оболочке NDX в в.у 0,2 кг. ПОКОМ </v>
          </cell>
          <cell r="D84">
            <v>160</v>
          </cell>
        </row>
        <row r="85">
          <cell r="A85" t="str">
            <v xml:space="preserve"> 448  Сосиски Сливушки по-венски ТМ Вязанка. 0,3 кг ПОКОМ</v>
          </cell>
          <cell r="D85">
            <v>169</v>
          </cell>
        </row>
        <row r="86">
          <cell r="A86" t="str">
            <v xml:space="preserve"> 449  Колбаса Дугушка Стародворская ВЕС ТС Дугушка ПОКОМ</v>
          </cell>
          <cell r="D86">
            <v>90.531000000000006</v>
          </cell>
        </row>
        <row r="87">
          <cell r="A87" t="str">
            <v xml:space="preserve"> 452  Колбаса Со шпиком ВЕС большой батон ТМ Особый рецепт  ПОКОМ</v>
          </cell>
          <cell r="D87">
            <v>989.59699999999998</v>
          </cell>
        </row>
        <row r="88">
          <cell r="A88" t="str">
            <v xml:space="preserve"> 456  Колбаса Филейная ТМ Особый рецепт ВЕС большой батон  ПОКОМ</v>
          </cell>
          <cell r="D88">
            <v>1847.146</v>
          </cell>
        </row>
        <row r="89">
          <cell r="A89" t="str">
            <v xml:space="preserve"> 457  Колбаса Молочная ТМ Особый рецепт ВЕС большой батон  ПОКОМ</v>
          </cell>
          <cell r="D89">
            <v>1290.498</v>
          </cell>
        </row>
        <row r="90">
          <cell r="A90" t="str">
            <v xml:space="preserve"> 465  Колбаса Филейная оригинальная ВЕС 0,8кг ТМ Особый рецепт в оболочке полиамид  ПОКОМ</v>
          </cell>
          <cell r="D90">
            <v>46.768000000000001</v>
          </cell>
        </row>
        <row r="91">
          <cell r="A91" t="str">
            <v xml:space="preserve"> 467  Колбаса Филейная 0,5кг ТМ Особый рецепт  ПОКОМ</v>
          </cell>
          <cell r="D91">
            <v>34</v>
          </cell>
        </row>
        <row r="92">
          <cell r="A92" t="str">
            <v xml:space="preserve"> 478  Сардельки Зареченские ВЕС ТМ Зареченские  ПОКОМ</v>
          </cell>
          <cell r="D92">
            <v>3.052</v>
          </cell>
        </row>
        <row r="93">
          <cell r="A93" t="str">
            <v xml:space="preserve"> 495  Колбаса Сочинка по-европейски с сочной грудинкой 0,3кг ТМ Стародворье  ПОКОМ</v>
          </cell>
          <cell r="D93">
            <v>306</v>
          </cell>
        </row>
        <row r="94">
          <cell r="A94" t="str">
            <v xml:space="preserve"> 496  Колбаса Сочинка по-фински с сочным окроком 0,3кг ТМ Стародворье  ПОКОМ</v>
          </cell>
          <cell r="D94">
            <v>167</v>
          </cell>
        </row>
        <row r="95">
          <cell r="A95" t="str">
            <v xml:space="preserve"> 497  Колбаса Сочинка зернистая с сочной грудинкой 0,3кг ТМ Стародворье  ПОКОМ</v>
          </cell>
          <cell r="D95">
            <v>248</v>
          </cell>
        </row>
        <row r="96">
          <cell r="A96" t="str">
            <v xml:space="preserve"> 498  Колбаса Сочинка рубленая с сочным окороком 0,3кг ТМ Стародворье  ПОКОМ</v>
          </cell>
          <cell r="D96">
            <v>167</v>
          </cell>
        </row>
        <row r="97">
          <cell r="A97" t="str">
            <v xml:space="preserve"> 519  Грудинка 0,12 кг нарезка ТМ Стародворье  ПОКОМ</v>
          </cell>
          <cell r="D97">
            <v>85</v>
          </cell>
        </row>
        <row r="98">
          <cell r="A98" t="str">
            <v xml:space="preserve"> 520  Колбаса Мраморная ТМ Стародворье в вакуумной упаковке 0,07 кг нарезка  ПОКОМ</v>
          </cell>
          <cell r="D98">
            <v>91</v>
          </cell>
        </row>
        <row r="99">
          <cell r="A99" t="str">
            <v xml:space="preserve"> 521  Бекон ТМ Стародворье в вакуумной упаковке 0,12кг нарезка  ПОКОМ</v>
          </cell>
          <cell r="D99">
            <v>90</v>
          </cell>
        </row>
        <row r="100">
          <cell r="A100" t="str">
            <v xml:space="preserve"> 523  Колбаса Сальчичон нарезка 0,07кг ТМ Стародворье  ПОКОМ </v>
          </cell>
          <cell r="D100">
            <v>118</v>
          </cell>
        </row>
        <row r="101">
          <cell r="A101" t="str">
            <v xml:space="preserve"> 524  Колбаса Сервелат Ореховый нарезка 0,07кг ТМ Стародворье  ПОКОМ</v>
          </cell>
          <cell r="D101">
            <v>148</v>
          </cell>
        </row>
        <row r="102">
          <cell r="A102" t="str">
            <v xml:space="preserve"> 525  Колбаса Фуэт нарезка 0,07кг ТМ Стародворье  ПОКОМ</v>
          </cell>
          <cell r="D102">
            <v>91</v>
          </cell>
        </row>
        <row r="103">
          <cell r="A103" t="str">
            <v xml:space="preserve"> 526  Корейка вяленая выдержанная нарезка 0,05кг ТМ Стародворье  ПОКОМ</v>
          </cell>
          <cell r="D103">
            <v>65</v>
          </cell>
        </row>
        <row r="104">
          <cell r="A104" t="str">
            <v>3215 ВЕТЧ.МЯСНАЯ Папа может п/о 0.4кг 8шт.    ОСТАНКИНО</v>
          </cell>
          <cell r="D104">
            <v>191</v>
          </cell>
        </row>
        <row r="105">
          <cell r="A105" t="str">
            <v>3684 ПРЕСИЖН с/к в/у 1/250 8шт.   ОСТАНКИНО</v>
          </cell>
          <cell r="D105">
            <v>28</v>
          </cell>
        </row>
        <row r="106">
          <cell r="A106" t="str">
            <v>4063 МЯСНАЯ Папа может вар п/о_Л   ОСТАНКИНО</v>
          </cell>
          <cell r="D106">
            <v>342.61599999999999</v>
          </cell>
        </row>
        <row r="107">
          <cell r="A107" t="str">
            <v>4117 ЭКСТРА Папа может с/к в/у_Л   ОСТАНКИНО</v>
          </cell>
          <cell r="D107">
            <v>12.752000000000001</v>
          </cell>
        </row>
        <row r="108">
          <cell r="A108" t="str">
            <v>4574 Колбаса вар Мясная со шпиком 1кг Папа может п/о (код покуп. 24784) Останкино</v>
          </cell>
          <cell r="D108">
            <v>24.745000000000001</v>
          </cell>
        </row>
        <row r="109">
          <cell r="A109" t="str">
            <v>4813 ФИЛЕЙНАЯ Папа может вар п/о_Л   ОСТАНКИНО</v>
          </cell>
          <cell r="D109">
            <v>110.47799999999999</v>
          </cell>
        </row>
        <row r="110">
          <cell r="A110" t="str">
            <v>4993 САЛЯМИ ИТАЛЬЯНСКАЯ с/к в/у 1/250*8_120c ОСТАНКИНО</v>
          </cell>
          <cell r="D110">
            <v>80</v>
          </cell>
        </row>
        <row r="111">
          <cell r="A111" t="str">
            <v>5246 ДОКТОРСКАЯ ПРЕМИУМ вар б/о мгс_30с ОСТАНКИНО</v>
          </cell>
          <cell r="D111">
            <v>-0.03</v>
          </cell>
        </row>
        <row r="112">
          <cell r="A112" t="str">
            <v>5247 РУССКАЯ ПРЕМИУМ вар б/о мгс_30с ОСТАНКИНО</v>
          </cell>
          <cell r="D112">
            <v>2.9510000000000001</v>
          </cell>
        </row>
        <row r="113">
          <cell r="A113" t="str">
            <v>5483 ЭКСТРА Папа может с/к в/у 1/250 8шт.   ОСТАНКИНО</v>
          </cell>
          <cell r="D113">
            <v>195</v>
          </cell>
        </row>
        <row r="114">
          <cell r="A114" t="str">
            <v>5544 Сервелат Финский в/к в/у_45с НОВАЯ ОСТАНКИНО</v>
          </cell>
          <cell r="D114">
            <v>203.54599999999999</v>
          </cell>
        </row>
        <row r="115">
          <cell r="A115" t="str">
            <v>5679 САЛЯМИ ИТАЛЬЯНСКАЯ с/к в/у 1/150_60с ОСТАНКИНО</v>
          </cell>
          <cell r="D115">
            <v>115</v>
          </cell>
        </row>
        <row r="116">
          <cell r="A116" t="str">
            <v>5682 САЛЯМИ МЕЛКОЗЕРНЕНАЯ с/к в/у 1/120_60с   ОСТАНКИНО</v>
          </cell>
          <cell r="D116">
            <v>570</v>
          </cell>
        </row>
        <row r="117">
          <cell r="A117" t="str">
            <v>5706 АРОМАТНАЯ Папа может с/к в/у 1/250 8шт.  ОСТАНКИНО</v>
          </cell>
          <cell r="D117">
            <v>169</v>
          </cell>
        </row>
        <row r="118">
          <cell r="A118" t="str">
            <v>5708 ПОСОЛЬСКАЯ Папа может с/к в/у ОСТАНКИНО</v>
          </cell>
          <cell r="D118">
            <v>7.9020000000000001</v>
          </cell>
        </row>
        <row r="119">
          <cell r="A119" t="str">
            <v>5851 ЭКСТРА Папа может вар п/о   ОСТАНКИНО</v>
          </cell>
          <cell r="D119">
            <v>53.88</v>
          </cell>
        </row>
        <row r="120">
          <cell r="A120" t="str">
            <v>5931 ОХОТНИЧЬЯ Папа может с/к в/у 1/220 8шт.   ОСТАНКИНО</v>
          </cell>
          <cell r="D120">
            <v>333</v>
          </cell>
        </row>
        <row r="121">
          <cell r="A121" t="str">
            <v>5992 ВРЕМЯ ОКРОШКИ Папа может вар п/о 0.4кг   ОСТАНКИНО</v>
          </cell>
          <cell r="D121">
            <v>304</v>
          </cell>
        </row>
        <row r="122">
          <cell r="A122" t="str">
            <v>6004 РАГУ СВИНОЕ 1кг 8шт.зам_120с ОСТАНКИНО</v>
          </cell>
          <cell r="D122">
            <v>24</v>
          </cell>
        </row>
        <row r="123">
          <cell r="A123" t="str">
            <v>6220 ГОВЯЖЬЯ Папа может вар п/о  ОСТАНКИНО</v>
          </cell>
          <cell r="D123">
            <v>2.7069999999999999</v>
          </cell>
        </row>
        <row r="124">
          <cell r="A124" t="str">
            <v>6221 НЕАПОЛИТАНСКИЙ ДУЭТ с/к с/н мгс 1/90  ОСТАНКИНО</v>
          </cell>
          <cell r="D124">
            <v>182</v>
          </cell>
        </row>
        <row r="125">
          <cell r="A125" t="str">
            <v>6228 МЯСНОЕ АССОРТИ к/з с/н мгс 1/90 10шт.  ОСТАНКИНО</v>
          </cell>
          <cell r="D125">
            <v>124</v>
          </cell>
        </row>
        <row r="126">
          <cell r="A126" t="str">
            <v>6247 ДОМАШНЯЯ Папа может вар п/о 0,4кг 8шт.  ОСТАНКИНО</v>
          </cell>
          <cell r="D126">
            <v>40</v>
          </cell>
        </row>
        <row r="127">
          <cell r="A127" t="str">
            <v>6268 ГОВЯЖЬЯ Папа может вар п/о 0,4кг 8 шт.  ОСТАНКИНО</v>
          </cell>
          <cell r="D127">
            <v>197</v>
          </cell>
        </row>
        <row r="128">
          <cell r="A128" t="str">
            <v>6279 КОРЕЙКА ПО-ОСТ.к/в в/с с/н в/у 1/150_45с  ОСТАНКИНО</v>
          </cell>
          <cell r="D128">
            <v>110</v>
          </cell>
        </row>
        <row r="129">
          <cell r="A129" t="str">
            <v>6303 МЯСНЫЕ Папа может сос п/о мгс 1.5*3  ОСТАНКИНО</v>
          </cell>
          <cell r="D129">
            <v>67.024000000000001</v>
          </cell>
        </row>
        <row r="130">
          <cell r="A130" t="str">
            <v>6324 ДОКТОРСКАЯ ГОСТ вар п/о 0.4кг 8шт.  ОСТАНКИНО</v>
          </cell>
          <cell r="D130">
            <v>28</v>
          </cell>
        </row>
        <row r="131">
          <cell r="A131" t="str">
            <v>6325 ДОКТОРСКАЯ ПРЕМИУМ вар п/о 0.4кг 8шт.  ОСТАНКИНО</v>
          </cell>
          <cell r="D131">
            <v>392</v>
          </cell>
        </row>
        <row r="132">
          <cell r="A132" t="str">
            <v>6333 МЯСНАЯ Папа может вар п/о 0.4кг 8шт.  ОСТАНКИНО</v>
          </cell>
          <cell r="D132">
            <v>901</v>
          </cell>
        </row>
        <row r="133">
          <cell r="A133" t="str">
            <v>6340 ДОМАШНИЙ РЕЦЕПТ Коровино 0.5кг 8шт.  ОСТАНКИНО</v>
          </cell>
          <cell r="D133">
            <v>95</v>
          </cell>
        </row>
        <row r="134">
          <cell r="A134" t="str">
            <v>6353 ЭКСТРА Папа может вар п/о 0.4кг 8шт.  ОСТАНКИНО</v>
          </cell>
          <cell r="D134">
            <v>371</v>
          </cell>
        </row>
        <row r="135">
          <cell r="A135" t="str">
            <v>6392 ФИЛЕЙНАЯ Папа может вар п/о 0.4кг. ОСТАНКИНО</v>
          </cell>
          <cell r="D135">
            <v>649</v>
          </cell>
        </row>
        <row r="136">
          <cell r="A136" t="str">
            <v>6448 СВИНИНА МАДЕРА с/к с/н в/у 1/100 10шт.   ОСТАНКИНО</v>
          </cell>
          <cell r="D136">
            <v>32</v>
          </cell>
        </row>
        <row r="137">
          <cell r="A137" t="str">
            <v>6453 ЭКСТРА Папа может с/к с/н в/у 1/100 14шт.   ОСТАНКИНО</v>
          </cell>
          <cell r="D137">
            <v>583</v>
          </cell>
        </row>
        <row r="138">
          <cell r="A138" t="str">
            <v>6454 АРОМАТНАЯ с/к с/н в/у 1/100 10шт.  ОСТАНКИНО</v>
          </cell>
          <cell r="D138">
            <v>407</v>
          </cell>
        </row>
        <row r="139">
          <cell r="A139" t="str">
            <v>6459 СЕРВЕЛАТ ШВЕЙЦАРСК. в/к с/н в/у 1/100*10  ОСТАНКИНО</v>
          </cell>
          <cell r="D139">
            <v>306</v>
          </cell>
        </row>
        <row r="140">
          <cell r="A140" t="str">
            <v>6470 ВЕТЧ.МРАМОРНАЯ в/у_45с  ОСТАНКИНО</v>
          </cell>
          <cell r="D140">
            <v>4.8099999999999996</v>
          </cell>
        </row>
        <row r="141">
          <cell r="A141" t="str">
            <v>6495 ВЕТЧ.МРАМОРНАЯ в/у срез 0.3кг 6шт_45с  ОСТАНКИНО</v>
          </cell>
          <cell r="D141">
            <v>73</v>
          </cell>
        </row>
        <row r="142">
          <cell r="A142" t="str">
            <v>6527 ШПИКАЧКИ СОЧНЫЕ ПМ сар б/о мгс 1*3 45с ОСТАНКИНО</v>
          </cell>
          <cell r="D142">
            <v>72.281999999999996</v>
          </cell>
        </row>
        <row r="143">
          <cell r="A143" t="str">
            <v>6528 ШПИКАЧКИ СОЧНЫЕ ПМ сар б/о мгс 0.4кг 45с  ОСТАНКИНО</v>
          </cell>
          <cell r="D143">
            <v>15</v>
          </cell>
        </row>
        <row r="144">
          <cell r="A144" t="str">
            <v>6586 МРАМОРНАЯ И БАЛЫКОВАЯ в/к с/н мгс 1/90 ОСТАНКИНО</v>
          </cell>
          <cell r="D144">
            <v>-5</v>
          </cell>
        </row>
        <row r="145">
          <cell r="A145" t="str">
            <v>6609 С ГОВЯДИНОЙ ПМ сар б/о мгс 0.4кг_45с ОСТАНКИНО</v>
          </cell>
          <cell r="D145">
            <v>25</v>
          </cell>
        </row>
        <row r="146">
          <cell r="A146" t="str">
            <v>6616 МОЛОЧНЫЕ КЛАССИЧЕСКИЕ сос п/о в/у 0.3кг  ОСТАНКИНО</v>
          </cell>
          <cell r="D146">
            <v>553</v>
          </cell>
        </row>
        <row r="147">
          <cell r="A147" t="str">
            <v>6697 СЕРВЕЛАТ ФИНСКИЙ ПМ в/к в/у 0,35кг 8шт.  ОСТАНКИНО</v>
          </cell>
          <cell r="D147">
            <v>1124</v>
          </cell>
        </row>
        <row r="148">
          <cell r="A148" t="str">
            <v>6713 СОЧНЫЙ ГРИЛЬ ПМ сос п/о мгс 0.41кг 8шт.  ОСТАНКИНО</v>
          </cell>
          <cell r="D148">
            <v>355</v>
          </cell>
        </row>
        <row r="149">
          <cell r="A149" t="str">
            <v>6724 МОЛОЧНЫЕ ПМ сос п/о мгс 0.41кг 10шт.  ОСТАНКИНО</v>
          </cell>
          <cell r="D149">
            <v>171</v>
          </cell>
        </row>
        <row r="150">
          <cell r="A150" t="str">
            <v>6765 РУБЛЕНЫЕ сос ц/о мгс 0.36кг 6шт.  ОСТАНКИНО</v>
          </cell>
          <cell r="D150">
            <v>89</v>
          </cell>
        </row>
        <row r="151">
          <cell r="A151" t="str">
            <v>6785 ВЕНСКАЯ САЛЯМИ п/к в/у 0.33кг 8шт.  ОСТАНКИНО</v>
          </cell>
          <cell r="D151">
            <v>44</v>
          </cell>
        </row>
        <row r="152">
          <cell r="A152" t="str">
            <v>6787 СЕРВЕЛАТ КРЕМЛЕВСКИЙ в/к в/у 0,33кг 8шт.  ОСТАНКИНО</v>
          </cell>
          <cell r="D152">
            <v>37</v>
          </cell>
        </row>
        <row r="153">
          <cell r="A153" t="str">
            <v>6793 БАЛЫКОВАЯ в/к в/у 0,33кг 8шт.  ОСТАНКИНО</v>
          </cell>
          <cell r="D153">
            <v>68</v>
          </cell>
        </row>
        <row r="154">
          <cell r="A154" t="str">
            <v>6829 МОЛОЧНЫЕ КЛАССИЧЕСКИЕ сос п/о мгс 2*4_С  ОСТАНКИНО</v>
          </cell>
          <cell r="D154">
            <v>102.127</v>
          </cell>
        </row>
        <row r="155">
          <cell r="A155" t="str">
            <v>6837 ФИЛЕЙНЫЕ Папа Может сос ц/о мгс 0.4кг  ОСТАНКИНО</v>
          </cell>
          <cell r="D155">
            <v>317</v>
          </cell>
        </row>
        <row r="156">
          <cell r="A156" t="str">
            <v>6842 ДЫМОВИЦА ИЗ ОКОРОКА к/в мл/к в/у 0,3кг  ОСТАНКИНО</v>
          </cell>
          <cell r="D156">
            <v>36</v>
          </cell>
        </row>
        <row r="157">
          <cell r="A157" t="str">
            <v>6861 ДОМАШНИЙ РЕЦЕПТ Коровино вар п/о  ОСТАНКИНО</v>
          </cell>
          <cell r="D157">
            <v>195.55600000000001</v>
          </cell>
        </row>
        <row r="158">
          <cell r="A158" t="str">
            <v>6866 ВЕТЧ.НЕЖНАЯ Коровино п/о_Маяк  ОСТАНКИНО</v>
          </cell>
          <cell r="D158">
            <v>57.14</v>
          </cell>
        </row>
        <row r="159">
          <cell r="A159" t="str">
            <v>7001 КЛАССИЧЕСКИЕ Папа может сар б/о мгс 1*3  ОСТАНКИНО</v>
          </cell>
          <cell r="D159">
            <v>28.681000000000001</v>
          </cell>
        </row>
        <row r="160">
          <cell r="A160" t="str">
            <v>7040 С ИНДЕЙКОЙ ПМ сос ц/о в/у 1/270 8шт.  ОСТАНКИНО</v>
          </cell>
          <cell r="D160">
            <v>54</v>
          </cell>
        </row>
        <row r="161">
          <cell r="A161" t="str">
            <v>7059 ШПИКАЧКИ СОЧНЫЕ С БЕК. п/о мгс 0.3кг_60с  ОСТАНКИНО</v>
          </cell>
          <cell r="D161">
            <v>69</v>
          </cell>
        </row>
        <row r="162">
          <cell r="A162" t="str">
            <v>7066 СОЧНЫЕ ПМ сос п/о мгс 0.41кг 10шт_50с  ОСТАНКИНО</v>
          </cell>
          <cell r="D162">
            <v>1852</v>
          </cell>
        </row>
        <row r="163">
          <cell r="A163" t="str">
            <v>7070 СОЧНЫЕ ПМ сос п/о мгс 1.5*4_А_50с  ОСТАНКИНО</v>
          </cell>
          <cell r="D163">
            <v>709.44500000000005</v>
          </cell>
        </row>
        <row r="164">
          <cell r="A164" t="str">
            <v>7073 МОЛОЧ.ПРЕМИУМ ПМ сос п/о в/у 1/350_50с  ОСТАНКИНО</v>
          </cell>
          <cell r="D164">
            <v>552</v>
          </cell>
        </row>
        <row r="165">
          <cell r="A165" t="str">
            <v>7074 МОЛОЧ.ПРЕМИУМ ПМ сос п/о мгс 0.6кг_50с  ОСТАНКИНО</v>
          </cell>
          <cell r="D165">
            <v>39</v>
          </cell>
        </row>
        <row r="166">
          <cell r="A166" t="str">
            <v>7075 МОЛОЧ.ПРЕМИУМ ПМ сос п/о мгс 1.5*4_О_50с  ОСТАНКИНО</v>
          </cell>
          <cell r="D166">
            <v>15.465</v>
          </cell>
        </row>
        <row r="167">
          <cell r="A167" t="str">
            <v>7077 МЯСНЫЕ С ГОВЯД.ПМ сос п/о мгс 0.4кг_50с  ОСТАНКИНО</v>
          </cell>
          <cell r="D167">
            <v>458</v>
          </cell>
        </row>
        <row r="168">
          <cell r="A168" t="str">
            <v>7080 СЛИВОЧНЫЕ ПМ сос п/о мгс 0.41кг 10шт. 50с  ОСТАНКИНО</v>
          </cell>
          <cell r="D168">
            <v>827</v>
          </cell>
        </row>
        <row r="169">
          <cell r="A169" t="str">
            <v>7082 СЛИВОЧНЫЕ ПМ сос п/о мгс 1.5*4_50с  ОСТАНКИНО</v>
          </cell>
          <cell r="D169">
            <v>42.121000000000002</v>
          </cell>
        </row>
        <row r="170">
          <cell r="A170" t="str">
            <v>7087 ШПИК С ЧЕСНОК.И ПЕРЦЕМ к/в в/у 0.3кг_50с  ОСТАНКИНО</v>
          </cell>
          <cell r="D170">
            <v>92</v>
          </cell>
        </row>
        <row r="171">
          <cell r="A171" t="str">
            <v>7090 СВИНИНА ПО-ДОМ. к/в мл/к в/у 0.3кг_50с  ОСТАНКИНО</v>
          </cell>
          <cell r="D171">
            <v>177</v>
          </cell>
        </row>
        <row r="172">
          <cell r="A172" t="str">
            <v>7092 БЕКОН Папа может с/к с/н в/у 1/140_50с  ОСТАНКИНО</v>
          </cell>
          <cell r="D172">
            <v>185</v>
          </cell>
        </row>
        <row r="173">
          <cell r="A173" t="str">
            <v>7105 МИЛАНО с/к с/н мгс 1/90 12шт.  ОСТАНКИНО</v>
          </cell>
          <cell r="D173">
            <v>-1</v>
          </cell>
        </row>
        <row r="174">
          <cell r="A174" t="str">
            <v>7107 САН-РЕМО с/в с/н мгс 1/90 12шт.  ОСТАНКИНО</v>
          </cell>
          <cell r="D174">
            <v>6</v>
          </cell>
        </row>
        <row r="175">
          <cell r="A175" t="str">
            <v>7147 САЛЬЧИЧОН Останкино с/к в/у 1/220 8шт.  ОСТАНКИНО</v>
          </cell>
          <cell r="D175">
            <v>4</v>
          </cell>
        </row>
        <row r="176">
          <cell r="A176" t="str">
            <v>7149 БАЛЫКОВАЯ Коровино п/к в/у 0.84кг_50с  ОСТАНКИНО</v>
          </cell>
          <cell r="D176">
            <v>13</v>
          </cell>
        </row>
        <row r="177">
          <cell r="A177" t="str">
            <v>7154 СЕРВЕЛАТ ЗЕРНИСТЫЙ ПМ в/к в/у 0.35кг_50с  ОСТАНКИНО</v>
          </cell>
          <cell r="D177">
            <v>675</v>
          </cell>
        </row>
        <row r="178">
          <cell r="A178" t="str">
            <v>7157 СЕРВЕЛАТ ЗЕРНИСНЫЙ ПМ в/к в/у_50с  ОСТАНКИНО</v>
          </cell>
          <cell r="D178">
            <v>11.733000000000001</v>
          </cell>
        </row>
        <row r="179">
          <cell r="A179" t="str">
            <v>7166 СЕРВЕЛТ ОХОТНИЧИЙ ПМ в/к в/у_50с  ОСТАНКИНО</v>
          </cell>
          <cell r="D179">
            <v>88.290999999999997</v>
          </cell>
        </row>
        <row r="180">
          <cell r="A180" t="str">
            <v>7169 СЕРВЕЛАТ ОХОТНИЧИЙ ПМ в/к в/у 0.35кг_50с  ОСТАНКИНО</v>
          </cell>
          <cell r="D180">
            <v>783</v>
          </cell>
        </row>
        <row r="181">
          <cell r="A181" t="str">
            <v>7187 ГРУДИНКА ПРЕМИУМ к/в мл/к в/у 0,3кг_50с ОСТАНКИНО</v>
          </cell>
          <cell r="D181">
            <v>280</v>
          </cell>
        </row>
        <row r="182">
          <cell r="A182" t="str">
            <v>7226 ЧОРИЗО ПРЕМИУМ Останкино с/к в/у 1/180  ОСТАНКИНО</v>
          </cell>
          <cell r="D182">
            <v>-2</v>
          </cell>
        </row>
        <row r="183">
          <cell r="A183" t="str">
            <v>7227 САЛЯМИ ФИНСКАЯ Папа может с/к в/у 1/180  ОСТАНКИНО</v>
          </cell>
          <cell r="D183">
            <v>-3</v>
          </cell>
        </row>
        <row r="184">
          <cell r="A184" t="str">
            <v>7231 КЛАССИЧЕСКАЯ ПМ вар п/о 0,3кг 8шт_209к ОСТАНКИНО</v>
          </cell>
          <cell r="D184">
            <v>376</v>
          </cell>
        </row>
        <row r="185">
          <cell r="A185" t="str">
            <v>7232 БОЯNСКАЯ ПМ п/к в/у 0,28кг 8шт_209к ОСТАНКИНО</v>
          </cell>
          <cell r="D185">
            <v>358</v>
          </cell>
        </row>
        <row r="186">
          <cell r="A186" t="str">
            <v>7235 ВЕТЧ.КЛАССИЧЕСКАЯ ПМ п/о 0,35кг 8шт_209к ОСТАНКИНО</v>
          </cell>
          <cell r="D186">
            <v>15</v>
          </cell>
        </row>
        <row r="187">
          <cell r="A187" t="str">
            <v>7236 СЕРВЕЛАТ КАРЕЛЬСКИЙ в/к в/у 0,28кг_209к ОСТАНКИНО</v>
          </cell>
          <cell r="D187">
            <v>828</v>
          </cell>
        </row>
        <row r="188">
          <cell r="A188" t="str">
            <v>7241 САЛЯМИ Папа может п/к в/у 0,28кг_209к ОСТАНКИНО</v>
          </cell>
          <cell r="D188">
            <v>256</v>
          </cell>
        </row>
        <row r="189">
          <cell r="A189" t="str">
            <v>7245 ВЕТЧ.ФИЛЕЙНАЯ ПМ п/о 0,4кг 8шт ОСТАНКИНО</v>
          </cell>
          <cell r="D189">
            <v>4</v>
          </cell>
        </row>
        <row r="190">
          <cell r="A190" t="str">
            <v>7252 СЕРВЕЛАТ ФИНСКИЙ ПМ в/к с/н мгс 1/100*12  ОСТАНКИНО</v>
          </cell>
          <cell r="D190">
            <v>-17</v>
          </cell>
        </row>
        <row r="191">
          <cell r="A191" t="str">
            <v>7271 МЯСНЫЕ С ГОВЯДИНОЙ ПМ сос п/о мгс 1.5*4 ВЕС  ОСТАНКИНО</v>
          </cell>
          <cell r="D191">
            <v>21.585999999999999</v>
          </cell>
        </row>
        <row r="192">
          <cell r="A192" t="str">
            <v>7284 ДЛЯ ДЕТЕЙ сос п/о мгс 0,33кг 6шт  ОСТАНКИНО</v>
          </cell>
          <cell r="D192">
            <v>50</v>
          </cell>
        </row>
        <row r="193">
          <cell r="A193" t="str">
            <v>7332 БОЯРСКАЯ ПМ п/к в/у 0.28кг_СНГ  ОСТАНКИНО</v>
          </cell>
          <cell r="D193">
            <v>60</v>
          </cell>
        </row>
        <row r="194">
          <cell r="A194" t="str">
            <v>7333 СЕРВЕЛАТ ОХОТНИЧИЙ ПМ в/к в/у 0.28кг_СНГ  ОСТАНКИНО</v>
          </cell>
          <cell r="D194">
            <v>42</v>
          </cell>
        </row>
        <row r="195">
          <cell r="A195" t="str">
            <v>Балык говяжий с/к "Эликатессе" 0,10 кг.шт. нарезка (лоток с ср.защ.атм.)  СПК</v>
          </cell>
          <cell r="D195">
            <v>34</v>
          </cell>
        </row>
        <row r="196">
          <cell r="A196" t="str">
            <v>Балык свиной с/к "Эликатессе" 0,10 кг.шт. нарезка (лоток с ср.защ.атм.)  СПК</v>
          </cell>
          <cell r="D196">
            <v>72</v>
          </cell>
        </row>
        <row r="197">
          <cell r="A197" t="str">
            <v>БОНУС МОЛОЧНЫЕ КЛАССИЧЕСКИЕ сос п/о в/у 0.3кг (6084)  ОСТАНКИНО</v>
          </cell>
          <cell r="D197">
            <v>16</v>
          </cell>
        </row>
        <row r="198">
          <cell r="A198" t="str">
            <v>БОНУС МОЛОЧНЫЕ КЛАССИЧЕСКИЕ сос п/о мгс 2*4_С (4980)  ОСТАНКИНО</v>
          </cell>
          <cell r="D198">
            <v>2.0209999999999999</v>
          </cell>
        </row>
        <row r="199">
          <cell r="A199" t="str">
            <v>БОНУС СОЧНЫЕ Папа может сос п/о мгс 1.5*4 (6954)  ОСТАНКИНО</v>
          </cell>
          <cell r="D199">
            <v>31.108000000000001</v>
          </cell>
        </row>
        <row r="200">
          <cell r="A200" t="str">
            <v>БОНУС СОЧНЫЕ сос п/о мгс 0.41кг_UZ (6087)  ОСТАНКИНО</v>
          </cell>
          <cell r="D200">
            <v>51</v>
          </cell>
        </row>
        <row r="201">
          <cell r="A201" t="str">
            <v>БОНУС_307 Колбаса Сервелат Мясорубский с мелкорубленным окороком 0,35 кг срез ТМ Стародворье   Поком</v>
          </cell>
          <cell r="D201">
            <v>140</v>
          </cell>
        </row>
        <row r="202">
          <cell r="A202" t="str">
            <v>БОНУС_319  Колбаса вареная Филейская ТМ Вязанка ТС Классическая, 0,45 кг. ПОКОМ</v>
          </cell>
          <cell r="D202">
            <v>497</v>
          </cell>
        </row>
        <row r="203">
          <cell r="A203" t="str">
            <v>Бутербродная вареная 0,47 кг шт.  СПК</v>
          </cell>
          <cell r="D203">
            <v>27</v>
          </cell>
        </row>
        <row r="204">
          <cell r="A204" t="str">
            <v>Готовые бельмеши сочные с мясом ТМ Горячая штучка 0,3кг зам  ПОКОМ</v>
          </cell>
          <cell r="D204">
            <v>49</v>
          </cell>
        </row>
        <row r="205">
          <cell r="A205" t="str">
            <v>Готовые чебупели острые с мясом 0,24кг ТМ Горячая штучка  ПОКОМ</v>
          </cell>
          <cell r="D205">
            <v>124</v>
          </cell>
        </row>
        <row r="206">
          <cell r="A206" t="str">
            <v>Готовые чебупели с ветчиной и сыром ТМ Горячая штучка флоу-пак 0,24 кг.  ПОКОМ</v>
          </cell>
          <cell r="D206">
            <v>413</v>
          </cell>
        </row>
        <row r="207">
          <cell r="A207" t="str">
            <v>Готовые чебупели сочные с мясом ТМ Горячая штучка флоу-пак 0,24 кг  ПОКОМ</v>
          </cell>
          <cell r="D207">
            <v>480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104</v>
          </cell>
        </row>
        <row r="209">
          <cell r="A209" t="str">
            <v>Грудинка Деревенская в аджике к/в 150 гр.шт. нарезка (лоток с ср.защ.атм.)  СПК</v>
          </cell>
          <cell r="D209">
            <v>3</v>
          </cell>
        </row>
        <row r="210">
          <cell r="A210" t="str">
            <v>Гуцульская с/к "КолбасГрад" 160 гр.шт. термоус. пак  СПК</v>
          </cell>
          <cell r="D210">
            <v>46</v>
          </cell>
        </row>
        <row r="211">
          <cell r="A211" t="str">
            <v>Дельгаро с/в "Эликатессе" 140 гр.шт.  СПК</v>
          </cell>
          <cell r="D211">
            <v>6</v>
          </cell>
        </row>
        <row r="212">
          <cell r="A212" t="str">
            <v>Деревенская с чесночком и сальцем п/к (черева) 390 гр.шт. термоус. пак.  СПК</v>
          </cell>
          <cell r="D212">
            <v>37</v>
          </cell>
        </row>
        <row r="213">
          <cell r="A213" t="str">
            <v>Докторская вареная в/с 0,47 кг шт.  СПК</v>
          </cell>
          <cell r="D213">
            <v>25</v>
          </cell>
        </row>
        <row r="214">
          <cell r="A214" t="str">
            <v>Докторская вареная термоус.пак. "Высокий вкус"  СПК</v>
          </cell>
          <cell r="D214">
            <v>5.51</v>
          </cell>
        </row>
        <row r="215">
          <cell r="A215" t="str">
            <v>ЖАР-ладушки с клубникой и вишней ТМ Стародворье 0,2 кг ПОКОМ</v>
          </cell>
          <cell r="D215">
            <v>7</v>
          </cell>
        </row>
        <row r="216">
          <cell r="A216" t="str">
            <v>ЖАР-ладушки с мясом 0,2кг ТМ Стародворье  ПОКОМ</v>
          </cell>
          <cell r="D216">
            <v>96</v>
          </cell>
        </row>
        <row r="217">
          <cell r="A217" t="str">
            <v>ЖАР-ладушки с яблоком и грушей ТМ Стародворье 0,2 кг. ПОКОМ</v>
          </cell>
          <cell r="D217">
            <v>8</v>
          </cell>
        </row>
        <row r="218">
          <cell r="A218" t="str">
            <v>Жареные вареники с картофелем и беконом Добросельские 0,2 кг. ТМ Стародворье  ПОКОМ</v>
          </cell>
          <cell r="D218">
            <v>111</v>
          </cell>
        </row>
        <row r="219">
          <cell r="A219" t="str">
            <v>Карбонад Юбилейный термоус.пак.  СПК</v>
          </cell>
          <cell r="D219">
            <v>5.665</v>
          </cell>
        </row>
        <row r="220">
          <cell r="A220" t="str">
            <v>Классическая с/к 80 гр.шт.нар. (лоток с ср.защ.атм.)  СПК</v>
          </cell>
          <cell r="D220">
            <v>98</v>
          </cell>
        </row>
        <row r="221">
          <cell r="A221" t="str">
            <v>Колбаски ПодПивасики оригинальные с/к 0,10 кг.шт. термофор.пак.  СПК</v>
          </cell>
          <cell r="D221">
            <v>73</v>
          </cell>
        </row>
        <row r="222">
          <cell r="A222" t="str">
            <v>Колбаски ПодПивасики острые с/к 0,10 кг.шт. термофор.пак.  СПК</v>
          </cell>
          <cell r="D222">
            <v>40</v>
          </cell>
        </row>
        <row r="223">
          <cell r="A223" t="str">
            <v>Колбаски ПодПивасики с сыром с/к 100 гр.шт. (в ср.защ.атм.)  СПК</v>
          </cell>
          <cell r="D223">
            <v>3</v>
          </cell>
        </row>
        <row r="224">
          <cell r="A224" t="str">
            <v>Круггетсы с сырным соусом ТМ Горячая штучка ТС Круггетсы флоу-пак 0,2 кг  ПОКОМ</v>
          </cell>
          <cell r="D224">
            <v>216</v>
          </cell>
        </row>
        <row r="225">
          <cell r="A225" t="str">
            <v>Круггетсы сочные ТМ Горячая штучка ТС Круггетсы флоу-пак 0,2 кг.  ПОКОМ</v>
          </cell>
          <cell r="D225">
            <v>212</v>
          </cell>
        </row>
        <row r="226">
          <cell r="A226" t="str">
            <v>Ла Фаворте с/в "Эликатессе" 140 гр.шт.  СПК</v>
          </cell>
          <cell r="D226">
            <v>17</v>
          </cell>
        </row>
        <row r="227">
          <cell r="A227" t="str">
            <v>Мини-сосиски в тесте 3,7кг ВЕС заморож. ТМ Зареченские  ПОКОМ</v>
          </cell>
          <cell r="D227">
            <v>29.6</v>
          </cell>
        </row>
        <row r="228">
          <cell r="A228" t="str">
            <v>Мини-чебуречки с мясом ВЕС 5,5кг ТМ Зареченские  ПОКОМ</v>
          </cell>
          <cell r="D228">
            <v>22</v>
          </cell>
        </row>
        <row r="229">
          <cell r="A229" t="str">
            <v>Мини-шарики с курочкой и сыром ТМ Зареченские ВЕС  ПОКОМ</v>
          </cell>
          <cell r="D229">
            <v>42</v>
          </cell>
        </row>
        <row r="230">
          <cell r="A230" t="str">
            <v>Наггетсы из печи 0,25кг ТМ Вязанка ТС Няняггетсы Сливушки замор.  ПОКОМ</v>
          </cell>
          <cell r="D230">
            <v>738</v>
          </cell>
        </row>
        <row r="231">
          <cell r="A231" t="str">
            <v>Наггетсы Нагетосы Сочная курочка ТМ Горячая штучка 0,25 кг зам  ПОКОМ</v>
          </cell>
          <cell r="D231">
            <v>442</v>
          </cell>
        </row>
        <row r="232">
          <cell r="A232" t="str">
            <v>Наггетсы с индейкой 0,25кг ТМ Вязанка ТС Няняггетсы Сливушки НД2 замор.  ПОКОМ</v>
          </cell>
          <cell r="D232">
            <v>592</v>
          </cell>
        </row>
        <row r="233">
          <cell r="A233" t="str">
            <v>Наггетсы с куриным филе и сыром ТМ Вязанка 0,25 кг ПОКОМ</v>
          </cell>
          <cell r="D233">
            <v>470</v>
          </cell>
        </row>
        <row r="234">
          <cell r="A234" t="str">
            <v>Наггетсы Хрустящие ТМ Зареченские. ВЕС ПОКОМ</v>
          </cell>
          <cell r="D234">
            <v>366</v>
          </cell>
        </row>
        <row r="235">
          <cell r="A235" t="str">
            <v>Наггетсы Хрустящие ТМ Стародворье с сочной курочкой 0,23 кг  ПОКОМ</v>
          </cell>
          <cell r="D235">
            <v>95</v>
          </cell>
        </row>
        <row r="236">
          <cell r="A236" t="str">
            <v>Оригинальная с перцем с/к  СПК</v>
          </cell>
          <cell r="D236">
            <v>16.734000000000002</v>
          </cell>
        </row>
        <row r="237">
          <cell r="A237" t="str">
            <v>Пекерсы с индейкой в сливочном соусе ТМ Горячая штучка 0,25 кг зам  ПОКОМ</v>
          </cell>
          <cell r="D237">
            <v>90</v>
          </cell>
        </row>
        <row r="238">
          <cell r="A238" t="str">
            <v>Пельмени Grandmeni с говядиной и свининой 0,7кг ТМ Горячая штучка  ПОКОМ</v>
          </cell>
          <cell r="D238">
            <v>86</v>
          </cell>
        </row>
        <row r="239">
          <cell r="A239" t="str">
            <v>Пельмени Grandmeni с говядиной ТМ Горячая штучка 0,75 кг. ПОКОМ</v>
          </cell>
          <cell r="D239">
            <v>2</v>
          </cell>
        </row>
        <row r="240">
          <cell r="A240" t="str">
            <v>Пельмени Бигбули #МЕГАВКУСИЩЕ с сочной грудинкой ТМ Горячая штучка 0,7 кг. ПОКОМ</v>
          </cell>
          <cell r="D240">
            <v>217</v>
          </cell>
        </row>
        <row r="241">
          <cell r="A241" t="str">
            <v>Пельмени Бигбули с мясом ТМ Горячая штучка. флоу-пак сфера 0,4 кг. ПОКОМ</v>
          </cell>
          <cell r="D241">
            <v>44</v>
          </cell>
        </row>
        <row r="242">
          <cell r="A242" t="str">
            <v>Пельмени Бигбули с мясом ТМ Горячая штучка. флоу-пак сфера 0,7 кг ПОКОМ</v>
          </cell>
          <cell r="D242">
            <v>349</v>
          </cell>
        </row>
        <row r="243">
          <cell r="A243" t="str">
            <v>Пельмени Бигбули со сливочным маслом ТМ Горячая штучка, флоу-пак сфера 0,7. ПОКОМ</v>
          </cell>
          <cell r="D243">
            <v>322</v>
          </cell>
        </row>
        <row r="244">
          <cell r="A244" t="str">
            <v>Пельмени Бульмени мини с мясом и оливковым маслом 0,7 кг ТМ Горячая штучка  ПОКОМ</v>
          </cell>
          <cell r="D244">
            <v>165</v>
          </cell>
        </row>
        <row r="245">
          <cell r="A245" t="str">
            <v>Пельмени Бульмени Нейробуст с мясом ТМ Горячая штучка ТС Бульмени ГШ сфера флоу-пак 0,6 кг.  ПОКОМ</v>
          </cell>
          <cell r="D245">
            <v>61</v>
          </cell>
        </row>
        <row r="246">
          <cell r="A246" t="str">
            <v>Пельмени Бульмени с говядиной и свининой Наваристые 5кг Горячая штучка ВЕС  ПОКОМ</v>
          </cell>
          <cell r="D246">
            <v>710</v>
          </cell>
        </row>
        <row r="247">
          <cell r="A247" t="str">
            <v>Пельмени Бульмени с говядиной и свининой СЕВЕРНАЯ КОЛЛЕКЦИЯ 0,7кг ТМ Горячая штучка сфера  ПОКОМ</v>
          </cell>
          <cell r="D247">
            <v>106</v>
          </cell>
        </row>
        <row r="248">
          <cell r="A248" t="str">
            <v>Пельмени Бульмени с говядиной и свининой ТМ Горячая штучка. флоу-пак сфера 0,4 кг ПОКОМ</v>
          </cell>
          <cell r="D248">
            <v>311</v>
          </cell>
        </row>
        <row r="249">
          <cell r="A249" t="str">
            <v>Пельмени Бульмени с говядиной и свининой ТМ Горячая штучка. флоу-пак сфера 0,7 кг ПОКОМ</v>
          </cell>
          <cell r="D249">
            <v>459</v>
          </cell>
        </row>
        <row r="250">
          <cell r="A250" t="str">
            <v>Пельмени Бульмени со сливочным маслом ТМ Горячая штучка. флоу-пак сфера 0,4 кг. ПОКОМ</v>
          </cell>
          <cell r="D250">
            <v>336</v>
          </cell>
        </row>
        <row r="251">
          <cell r="A251" t="str">
            <v>Пельмени Бульмени со сливочным маслом ТМ Горячая штучка.флоу-пак сфера 0,7 кг. ПОКОМ</v>
          </cell>
          <cell r="D251">
            <v>960</v>
          </cell>
        </row>
        <row r="252">
          <cell r="A252" t="str">
            <v>Пельмени Бульмени хрустящие с мясом 0,22 кг ТМ Горячая штучка  ПОКОМ</v>
          </cell>
          <cell r="D252">
            <v>52</v>
          </cell>
        </row>
        <row r="253">
          <cell r="A253" t="str">
            <v>Пельмени Добросельские со свининой и говядиной ТМ Стародворье флоу-пак клас. форма 0,65 кг.  ПОКОМ</v>
          </cell>
          <cell r="D253">
            <v>131</v>
          </cell>
        </row>
        <row r="254">
          <cell r="A254" t="str">
            <v>Пельмени Медвежьи ушки с фермерскими сливками 0,7кг  ПОКОМ</v>
          </cell>
          <cell r="D254">
            <v>55</v>
          </cell>
        </row>
        <row r="255">
          <cell r="A255" t="str">
            <v>Пельмени Мясные с говядиной ТМ Стародворье сфера флоу-пак 1 кг  ПОКОМ</v>
          </cell>
          <cell r="D255">
            <v>148</v>
          </cell>
        </row>
        <row r="256">
          <cell r="A256" t="str">
            <v>Пельмени Мясорубские с рубленой грудинкой ТМ Стародворье флоупак  0,7 кг. ПОКОМ</v>
          </cell>
          <cell r="D256">
            <v>1</v>
          </cell>
        </row>
        <row r="257">
          <cell r="A257" t="str">
            <v>Пельмени Отборные из свинины и говядины 0,9 кг ТМ Стародворье ТС Медвежье ушко  ПОКОМ</v>
          </cell>
          <cell r="D257">
            <v>122</v>
          </cell>
        </row>
        <row r="258">
          <cell r="A258" t="str">
            <v>Пельмени С говядиной и свининой, ВЕС, сфера пуговки Мясная Галерея  ПОКОМ</v>
          </cell>
          <cell r="D258">
            <v>60</v>
          </cell>
        </row>
        <row r="259">
          <cell r="A259" t="str">
            <v>Пельмени Со свининой и говядиной ТМ Особый рецепт Любимая ложка 1,0 кг  ПОКОМ</v>
          </cell>
          <cell r="D259">
            <v>131</v>
          </cell>
        </row>
        <row r="260">
          <cell r="A260" t="str">
            <v>Пельмени Сочные сфера 0,8 кг ТМ Стародворье  ПОКОМ</v>
          </cell>
          <cell r="D260">
            <v>27</v>
          </cell>
        </row>
        <row r="261">
          <cell r="A261" t="str">
            <v>Пирожки с мясом 3,7кг ВЕС ТМ Зареченские  ПОКОМ</v>
          </cell>
          <cell r="D261">
            <v>25.9</v>
          </cell>
        </row>
        <row r="262">
          <cell r="A262" t="str">
            <v>Ричеза с/к 230 гр.шт.  СПК</v>
          </cell>
          <cell r="D262">
            <v>27</v>
          </cell>
        </row>
        <row r="263">
          <cell r="A263" t="str">
            <v>Сальчетти с/к 230 гр.шт.  СПК</v>
          </cell>
          <cell r="D263">
            <v>64</v>
          </cell>
        </row>
        <row r="264">
          <cell r="A264" t="str">
            <v>Салями с перчиком с/к "КолбасГрад" 160 гр.шт. термоус. пак.  СПК</v>
          </cell>
          <cell r="D264">
            <v>76</v>
          </cell>
        </row>
        <row r="265">
          <cell r="A265" t="str">
            <v>Салями с/к 100 гр.шт.нар. (лоток с ср.защ.атм.)  СПК</v>
          </cell>
          <cell r="D265">
            <v>57</v>
          </cell>
        </row>
        <row r="266">
          <cell r="A266" t="str">
            <v>Салями Трюфель с/в "Эликатессе" 0,16 кг.шт.  СПК</v>
          </cell>
          <cell r="D266">
            <v>19</v>
          </cell>
        </row>
        <row r="267">
          <cell r="A267" t="str">
            <v>Сардельки "Докторские" (черева) ( в ср.защ.атм.) 1.0 кг. "Высокий вкус"  СПК</v>
          </cell>
          <cell r="D267">
            <v>6.2229999999999999</v>
          </cell>
        </row>
        <row r="268">
          <cell r="A268" t="str">
            <v>Сардельки из говядины (черева) (в ср.защ.атм.) "Высокий вкус"  СПК</v>
          </cell>
          <cell r="D268">
            <v>4.2409999999999997</v>
          </cell>
        </row>
        <row r="269">
          <cell r="A269" t="str">
            <v>Семейная с чесночком Экстра вареная  СПК</v>
          </cell>
          <cell r="D269">
            <v>2.42</v>
          </cell>
        </row>
        <row r="270">
          <cell r="A270" t="str">
            <v>Сервелат Европейский в/к, в/с 0,38 кг.шт.термофор.пак  СПК</v>
          </cell>
          <cell r="D270">
            <v>8</v>
          </cell>
        </row>
        <row r="271">
          <cell r="A271" t="str">
            <v>Сервелат мелкозернистый в/к 0,5 кг.шт. термоус.пак. "Высокий вкус"  СПК</v>
          </cell>
          <cell r="D271">
            <v>75</v>
          </cell>
        </row>
        <row r="272">
          <cell r="A272" t="str">
            <v>Сервелат Финский в/к 0,38 кг.шт. термофор.пак.  СПК</v>
          </cell>
          <cell r="D272">
            <v>12</v>
          </cell>
        </row>
        <row r="273">
          <cell r="A273" t="str">
            <v>Сервелат Фирменный в/к 0,10 кг.шт. нарезка (лоток с ср.защ.атм.)  СПК</v>
          </cell>
          <cell r="D273">
            <v>58</v>
          </cell>
        </row>
        <row r="274">
          <cell r="A274" t="str">
            <v>Сервелат Фирменный в/к 250 гр.шт. термоформ.пак.  СПК</v>
          </cell>
          <cell r="D274">
            <v>-5</v>
          </cell>
        </row>
        <row r="275">
          <cell r="A275" t="str">
            <v>Сибирская особая с/к 0,10 кг.шт. нарезка (лоток с ср.защ.атм.)  СПК</v>
          </cell>
          <cell r="D275">
            <v>54</v>
          </cell>
        </row>
        <row r="276">
          <cell r="A276" t="str">
            <v>Сибирская особая с/к 0,235 кг шт.  СПК</v>
          </cell>
          <cell r="D276">
            <v>31</v>
          </cell>
        </row>
        <row r="277">
          <cell r="A277" t="str">
            <v>Сосиски "Баварские" 0,36 кг.шт. вак.упак.  СПК</v>
          </cell>
          <cell r="D277">
            <v>1</v>
          </cell>
        </row>
        <row r="278">
          <cell r="A278" t="str">
            <v>Сосиски "Молочные" 0,36 кг.шт. вак.упак.  СПК</v>
          </cell>
          <cell r="D278">
            <v>-1</v>
          </cell>
        </row>
        <row r="279">
          <cell r="A279" t="str">
            <v>Сосиски Классические (в ср.защ.атм.) СПК</v>
          </cell>
          <cell r="D279">
            <v>4.0629999999999997</v>
          </cell>
        </row>
        <row r="280">
          <cell r="A280" t="str">
            <v>Сосиски Хот-дог подкопченные (лоток с ср.защ.атм.)  СПК</v>
          </cell>
          <cell r="D280">
            <v>2.0169999999999999</v>
          </cell>
        </row>
        <row r="281">
          <cell r="A281" t="str">
            <v>Сочный мегачебурек ТМ Зареченские ВЕС ПОКОМ</v>
          </cell>
          <cell r="D281">
            <v>26.88</v>
          </cell>
        </row>
        <row r="282">
          <cell r="A282" t="str">
            <v>Торо Неро с/в "Эликатессе" 140 гр.шт.  СПК</v>
          </cell>
          <cell r="D282">
            <v>-1</v>
          </cell>
        </row>
        <row r="283">
          <cell r="A283" t="str">
            <v>Утренняя вареная ВЕС СПК</v>
          </cell>
          <cell r="D283">
            <v>2.4319999999999999</v>
          </cell>
        </row>
        <row r="284">
          <cell r="A284" t="str">
            <v>Уши свиные копченые к пиву 0,15кг нар. д/ф шт.  СПК</v>
          </cell>
          <cell r="D284">
            <v>8</v>
          </cell>
        </row>
        <row r="285">
          <cell r="A285" t="str">
            <v>Фестивальная пора с/к 100 гр.шт.нар. (лоток с ср.защ.атм.)  СПК</v>
          </cell>
          <cell r="D285">
            <v>40</v>
          </cell>
        </row>
        <row r="286">
          <cell r="A286" t="str">
            <v>Фестивальная пора с/к 235 гр.шт.  СПК</v>
          </cell>
          <cell r="D286">
            <v>121</v>
          </cell>
        </row>
        <row r="287">
          <cell r="A287" t="str">
            <v>Фестивальная пора с/к термоус.пак  СПК</v>
          </cell>
          <cell r="D287">
            <v>4.1609999999999996</v>
          </cell>
        </row>
        <row r="288">
          <cell r="A288" t="str">
            <v>Фирменная с/к 200 гр. срез "Эликатессе" термоформ.пак.  СПК</v>
          </cell>
          <cell r="D288">
            <v>36</v>
          </cell>
        </row>
        <row r="289">
          <cell r="A289" t="str">
            <v>Фуэт с/в "Эликатессе" 160 гр.шт.  СПК</v>
          </cell>
          <cell r="D289">
            <v>62</v>
          </cell>
        </row>
        <row r="290">
          <cell r="A290" t="str">
            <v>Хот-догстер ТМ Горячая штучка ТС Хот-Догстер флоу-пак 0,09 кг. ПОКОМ</v>
          </cell>
          <cell r="D290">
            <v>46</v>
          </cell>
        </row>
        <row r="291">
          <cell r="A291" t="str">
            <v>Хотстеры с сыром 0,25кг ТМ Горячая штучка  ПОКОМ</v>
          </cell>
          <cell r="D291">
            <v>159</v>
          </cell>
        </row>
        <row r="292">
          <cell r="A292" t="str">
            <v>Хотстеры ТМ Горячая штучка ТС Хотстеры 0,25 кг зам  ПОКОМ</v>
          </cell>
          <cell r="D292">
            <v>535</v>
          </cell>
        </row>
        <row r="293">
          <cell r="A293" t="str">
            <v>Хрустящие крылышки острые к пиву ТМ Горячая штучка 0,3кг зам  ПОКОМ</v>
          </cell>
          <cell r="D293">
            <v>178</v>
          </cell>
        </row>
        <row r="294">
          <cell r="A294" t="str">
            <v>Хрустящие крылышки ТМ Горячая штучка 0,3 кг зам  ПОКОМ</v>
          </cell>
          <cell r="D294">
            <v>168</v>
          </cell>
        </row>
        <row r="295">
          <cell r="A295" t="str">
            <v>Чебупели Курочка гриль ТМ Горячая штучка, 0,3 кг зам  ПОКОМ</v>
          </cell>
          <cell r="D295">
            <v>89</v>
          </cell>
        </row>
        <row r="296">
          <cell r="A296" t="str">
            <v>Чебупицца курочка по-итальянски Горячая штучка 0,25 кг зам  ПОКОМ</v>
          </cell>
          <cell r="D296">
            <v>624</v>
          </cell>
        </row>
        <row r="297">
          <cell r="A297" t="str">
            <v>Чебупицца Маргарита 0,2кг ТМ Горячая штучка ТС Foodgital  ПОКОМ</v>
          </cell>
          <cell r="D297">
            <v>99</v>
          </cell>
        </row>
        <row r="298">
          <cell r="A298" t="str">
            <v>Чебупицца Пепперони ТМ Горячая штучка ТС Чебупицца 0.25кг зам  ПОКОМ</v>
          </cell>
          <cell r="D298">
            <v>1135</v>
          </cell>
        </row>
        <row r="299">
          <cell r="A299" t="str">
            <v>Чебупицца со вкусом 4 сыра 0,2кг ТМ Горячая штучка ТС Foodgital  ПОКОМ</v>
          </cell>
          <cell r="D299">
            <v>73</v>
          </cell>
        </row>
        <row r="300">
          <cell r="A300" t="str">
            <v>Чебуреки сочные ВЕС ТМ Зареченские  ПОКОМ</v>
          </cell>
          <cell r="D300">
            <v>417</v>
          </cell>
        </row>
        <row r="301">
          <cell r="A301" t="str">
            <v>Шпикачки Русские (черева) (в ср.защ.атм.) "Высокий вкус"  СПК</v>
          </cell>
          <cell r="D301">
            <v>1.329</v>
          </cell>
        </row>
        <row r="302">
          <cell r="A302" t="str">
            <v>Юбилейная с/к 0,235 кг.шт.  СПК</v>
          </cell>
          <cell r="D302">
            <v>135</v>
          </cell>
        </row>
        <row r="303">
          <cell r="A303" t="str">
            <v>Итого</v>
          </cell>
          <cell r="D303">
            <v>64323.841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17.09.2025 - 23.09.2025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030  Сосиски Вязанка Молочные, Вязанка вискофан МГС, 0.45кг, ПОКОМ</v>
          </cell>
          <cell r="D7">
            <v>600</v>
          </cell>
        </row>
        <row r="8">
          <cell r="A8" t="str">
            <v xml:space="preserve"> 032  Сосиски Вязанка Сливочные, Вязанка амицел МГС, 0.45кг, ПОКОМ</v>
          </cell>
          <cell r="D8">
            <v>354</v>
          </cell>
        </row>
        <row r="9">
          <cell r="A9" t="str">
            <v xml:space="preserve"> 083  Колбаса Швейцарская 0,17 кг., ШТ., сырокопченая   ПОКОМ</v>
          </cell>
          <cell r="D9">
            <v>90</v>
          </cell>
        </row>
        <row r="10">
          <cell r="A10" t="str">
            <v xml:space="preserve"> 273  Сосиски Сочинки с сочной грудинкой, МГС 0.4кг,   ПОКОМ</v>
          </cell>
          <cell r="D10">
            <v>804</v>
          </cell>
        </row>
        <row r="11">
          <cell r="A11" t="str">
            <v xml:space="preserve"> 276  Колбаса Сливушка ТМ Вязанка в оболочке полиамид 0,45 кг  ПОКОМ</v>
          </cell>
          <cell r="D11">
            <v>800</v>
          </cell>
        </row>
        <row r="12">
          <cell r="A12" t="str">
            <v xml:space="preserve"> 322  Колбаса вареная Молокуша 0,45кг ТМ Вязанка  ПОКОМ</v>
          </cell>
          <cell r="D12">
            <v>2700</v>
          </cell>
        </row>
        <row r="13">
          <cell r="A13" t="str">
            <v xml:space="preserve"> 342 Сосиски Сочинки Молочные ТМ Стародворье 0,4 кг ПОКОМ</v>
          </cell>
          <cell r="D13">
            <v>900</v>
          </cell>
        </row>
        <row r="14">
          <cell r="A14" t="str">
            <v xml:space="preserve"> 410  Сосиски Баварские с сыром ТМ Стародворье 0,35 кг. ПОКОМ</v>
          </cell>
          <cell r="D14">
            <v>252</v>
          </cell>
        </row>
        <row r="15">
          <cell r="A15" t="str">
            <v xml:space="preserve"> 412  Сосиски Баварские ТМ Стародворье 0,35 кг ПОКОМ</v>
          </cell>
          <cell r="D15">
            <v>2400</v>
          </cell>
        </row>
        <row r="16">
          <cell r="A16" t="str">
            <v xml:space="preserve"> 456  Колбаса Филейная ТМ Особый рецепт ВЕС большой батон  ПОКОМ</v>
          </cell>
          <cell r="D16">
            <v>59.264000000000003</v>
          </cell>
        </row>
        <row r="17">
          <cell r="A17" t="str">
            <v xml:space="preserve"> 457  Колбаса Молочная ТМ Особый рецепт ВЕС большой батон  ПОКОМ</v>
          </cell>
          <cell r="D17">
            <v>15.023999999999999</v>
          </cell>
        </row>
        <row r="18">
          <cell r="A18" t="str">
            <v xml:space="preserve"> 495  Колбаса Сочинка по-европейски с сочной грудинкой 0,3кг ТМ Стародворье  ПОКОМ</v>
          </cell>
          <cell r="D18">
            <v>702</v>
          </cell>
        </row>
        <row r="19">
          <cell r="A19" t="str">
            <v xml:space="preserve"> 497  Колбаса Сочинка зернистая с сочной грудинкой 0,3кг ТМ Стародворье  ПОКОМ</v>
          </cell>
          <cell r="D19">
            <v>552</v>
          </cell>
        </row>
        <row r="20">
          <cell r="A20" t="str">
            <v xml:space="preserve"> 505  Ветчина Стародворская ТМ Стародворье брикет 0,33 кг.  ПОКОМ</v>
          </cell>
          <cell r="D20">
            <v>102</v>
          </cell>
        </row>
        <row r="21">
          <cell r="A21" t="str">
            <v>Готовые чебупели с ветчиной и сыром ТМ Горячая штучка флоу-пак 0,24 кг.  ПОКОМ</v>
          </cell>
          <cell r="D21">
            <v>600</v>
          </cell>
        </row>
        <row r="22">
          <cell r="A22" t="str">
            <v>Готовые чебупели сочные с мясом ТМ Горячая штучка флоу-пак 0,24 кг  ПОКОМ</v>
          </cell>
          <cell r="D22">
            <v>720</v>
          </cell>
        </row>
        <row r="23">
          <cell r="A23" t="str">
            <v>Круггетсы сочные ТМ Горячая штучка ТС Круггетсы флоу-пак 0,2 кг.  ПОКОМ</v>
          </cell>
          <cell r="D23">
            <v>600</v>
          </cell>
        </row>
        <row r="24">
          <cell r="A24" t="str">
            <v>Наггетсы из печи 0,25кг ТМ Вязанка ТС Няняггетсы Сливушки замор.  ПОКОМ</v>
          </cell>
          <cell r="D24">
            <v>600</v>
          </cell>
        </row>
        <row r="25">
          <cell r="A25" t="str">
            <v>Наггетсы Нагетосы Сочная курочка ТМ Горячая штучка 0,25 кг зам  ПОКОМ</v>
          </cell>
          <cell r="D25">
            <v>420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D26">
            <v>600</v>
          </cell>
        </row>
        <row r="27">
          <cell r="A27" t="str">
            <v>Наггетсы с куриным филе и сыром ТМ Вязанка 0,25 кг ПОКОМ</v>
          </cell>
          <cell r="D27">
            <v>1200</v>
          </cell>
        </row>
        <row r="28">
          <cell r="A28" t="str">
            <v>Пельмени Бигбули с мясом ТМ Горячая штучка. флоу-пак сфера 0,7 кг ПОКОМ</v>
          </cell>
          <cell r="D28">
            <v>200</v>
          </cell>
        </row>
        <row r="29">
          <cell r="A29" t="str">
            <v>Пельмени Бульмени с говядиной и свининой ТМ Горячая штучка. флоу-пак сфера 0,7 кг ПОКОМ</v>
          </cell>
          <cell r="D29">
            <v>840</v>
          </cell>
        </row>
        <row r="30">
          <cell r="A30" t="str">
            <v>Пельмени Бульмени со сливочным маслом ТМ Горячая штучка.флоу-пак сфера 0,7 кг. ПОКОМ</v>
          </cell>
          <cell r="D30">
            <v>120</v>
          </cell>
        </row>
        <row r="31">
          <cell r="A31" t="str">
            <v>Хотстеры ТМ Горячая штучка ТС Хотстеры 0,25 кг зам  ПОКОМ</v>
          </cell>
          <cell r="D31">
            <v>360</v>
          </cell>
        </row>
        <row r="32">
          <cell r="A32" t="str">
            <v>Чебупицца курочка по-итальянски Горячая штучка 0,25 кг зам  ПОКОМ</v>
          </cell>
          <cell r="D32">
            <v>720</v>
          </cell>
        </row>
        <row r="33">
          <cell r="A33" t="str">
            <v>Чебупицца Пепперони ТМ Горячая штучка ТС Чебупицца 0.25кг зам  ПОКОМ</v>
          </cell>
          <cell r="D33">
            <v>1200</v>
          </cell>
        </row>
        <row r="34">
          <cell r="A34" t="str">
            <v>Итого</v>
          </cell>
          <cell r="D34">
            <v>18510.288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6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H17" sqref="AH17"/>
    </sheetView>
  </sheetViews>
  <sheetFormatPr defaultColWidth="10.5" defaultRowHeight="11.45" customHeight="1" outlineLevelRow="1" x14ac:dyDescent="0.2"/>
  <cols>
    <col min="1" max="1" width="63.5" style="1" customWidth="1"/>
    <col min="2" max="2" width="4.33203125" style="1" customWidth="1"/>
    <col min="3" max="6" width="8.1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3" width="1.33203125" style="5" customWidth="1"/>
    <col min="14" max="14" width="7.33203125" style="5" bestFit="1" customWidth="1"/>
    <col min="15" max="16" width="6.6640625" style="5" bestFit="1" customWidth="1"/>
    <col min="17" max="17" width="6" style="5" customWidth="1"/>
    <col min="18" max="18" width="5.33203125" style="5" bestFit="1" customWidth="1"/>
    <col min="19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6.5" style="5" customWidth="1"/>
    <col min="27" max="27" width="7.6640625" style="5" bestFit="1" customWidth="1"/>
    <col min="28" max="28" width="8.6640625" style="5" customWidth="1"/>
    <col min="29" max="29" width="6" style="5" bestFit="1" customWidth="1"/>
    <col min="30" max="30" width="5.1640625" style="5" bestFit="1" customWidth="1"/>
    <col min="31" max="31" width="6.6640625" style="5" customWidth="1"/>
    <col min="32" max="33" width="2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70</v>
      </c>
      <c r="H4" s="9" t="s">
        <v>71</v>
      </c>
      <c r="I4" s="9" t="s">
        <v>72</v>
      </c>
      <c r="J4" s="9" t="s">
        <v>73</v>
      </c>
      <c r="K4" s="9" t="s">
        <v>74</v>
      </c>
      <c r="L4" s="9" t="s">
        <v>74</v>
      </c>
      <c r="M4" s="9" t="s">
        <v>74</v>
      </c>
      <c r="N4" s="1" t="s">
        <v>75</v>
      </c>
      <c r="O4" s="1" t="s">
        <v>76</v>
      </c>
      <c r="P4" s="10" t="s">
        <v>74</v>
      </c>
      <c r="Q4" s="1" t="s">
        <v>77</v>
      </c>
      <c r="R4" s="1" t="s">
        <v>78</v>
      </c>
      <c r="S4" s="1" t="s">
        <v>76</v>
      </c>
      <c r="T4" s="1" t="s">
        <v>76</v>
      </c>
      <c r="U4" s="1" t="s">
        <v>79</v>
      </c>
      <c r="V4" s="1" t="s">
        <v>80</v>
      </c>
      <c r="W4" s="11" t="s">
        <v>81</v>
      </c>
      <c r="X4" s="12" t="s">
        <v>82</v>
      </c>
      <c r="Y4" s="13" t="s">
        <v>83</v>
      </c>
      <c r="Z4" s="14" t="s">
        <v>84</v>
      </c>
      <c r="AA4" s="10" t="s">
        <v>85</v>
      </c>
      <c r="AB4" s="1" t="s">
        <v>86</v>
      </c>
      <c r="AC4" s="10" t="s">
        <v>87</v>
      </c>
      <c r="AD4" s="1" t="s">
        <v>88</v>
      </c>
      <c r="AE4" s="1" t="s">
        <v>89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90</v>
      </c>
      <c r="N5" s="17" t="s">
        <v>91</v>
      </c>
      <c r="P5" s="17" t="s">
        <v>91</v>
      </c>
      <c r="S5" s="5" t="s">
        <v>92</v>
      </c>
      <c r="T5" s="17" t="s">
        <v>93</v>
      </c>
      <c r="U5" s="17" t="s">
        <v>94</v>
      </c>
      <c r="V5" s="17"/>
    </row>
    <row r="6" spans="1:34" ht="11.1" customHeight="1" x14ac:dyDescent="0.2">
      <c r="A6" s="6"/>
      <c r="B6" s="6"/>
      <c r="C6" s="3"/>
      <c r="D6" s="3"/>
      <c r="E6" s="15">
        <f>SUM(E7:E105)</f>
        <v>62158.04</v>
      </c>
      <c r="F6" s="15">
        <f>SUM(F7:F105)</f>
        <v>51980.925999999999</v>
      </c>
      <c r="I6" s="15">
        <f>SUM(I7:I105)</f>
        <v>63764.539999999994</v>
      </c>
      <c r="J6" s="15">
        <f t="shared" ref="J6:P6" si="0">SUM(J7:J105)</f>
        <v>-1606.5</v>
      </c>
      <c r="K6" s="15">
        <f t="shared" si="0"/>
        <v>16480</v>
      </c>
      <c r="L6" s="15">
        <f t="shared" si="0"/>
        <v>0</v>
      </c>
      <c r="M6" s="15">
        <f t="shared" si="0"/>
        <v>0</v>
      </c>
      <c r="N6" s="15">
        <f t="shared" si="0"/>
        <v>12140</v>
      </c>
      <c r="O6" s="15">
        <f t="shared" si="0"/>
        <v>10795.608000000002</v>
      </c>
      <c r="P6" s="15">
        <f t="shared" si="0"/>
        <v>14600</v>
      </c>
      <c r="S6" s="15">
        <f t="shared" ref="S6" si="1">SUM(S7:S105)</f>
        <v>10801.176000000001</v>
      </c>
      <c r="T6" s="15">
        <f t="shared" ref="T6" si="2">SUM(T7:T105)</f>
        <v>10168.145999999999</v>
      </c>
      <c r="U6" s="15">
        <f t="shared" ref="U6" si="3">SUM(U7:U105)</f>
        <v>13135.38</v>
      </c>
      <c r="V6" s="15">
        <f t="shared" ref="V6" si="4">SUM(V7:V105)</f>
        <v>8180</v>
      </c>
      <c r="Z6" s="15">
        <f t="shared" ref="Z6:AA6" si="5">SUM(Z7:Z105)</f>
        <v>2806</v>
      </c>
      <c r="AA6" s="15">
        <f t="shared" si="5"/>
        <v>26740</v>
      </c>
      <c r="AE6" s="15">
        <f t="shared" ref="AE6" si="6">SUM(AE7:AE105)</f>
        <v>13105.759999999998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345</v>
      </c>
      <c r="D7" s="8">
        <v>176</v>
      </c>
      <c r="E7" s="8">
        <v>263</v>
      </c>
      <c r="F7" s="8">
        <v>257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263</v>
      </c>
      <c r="J7" s="16">
        <f>E7-I7</f>
        <v>0</v>
      </c>
      <c r="K7" s="16">
        <f>VLOOKUP(A:A,[1]TDSheet!$A:$P,16,0)</f>
        <v>120</v>
      </c>
      <c r="L7" s="16"/>
      <c r="M7" s="16"/>
      <c r="N7" s="16"/>
      <c r="O7" s="16">
        <f>(E7-V7)/5</f>
        <v>52.6</v>
      </c>
      <c r="P7" s="18">
        <v>120</v>
      </c>
      <c r="Q7" s="19">
        <f>(F7+K7+P7)/O7</f>
        <v>9.4486692015209126</v>
      </c>
      <c r="R7" s="16">
        <f>F7/O7</f>
        <v>4.8859315589353614</v>
      </c>
      <c r="S7" s="16">
        <f>VLOOKUP(A:A,[1]TDSheet!$A:$T,20,0)</f>
        <v>61.4</v>
      </c>
      <c r="T7" s="16">
        <f>VLOOKUP(A:A,[1]TDSheet!$A:$O,15,0)</f>
        <v>46.6</v>
      </c>
      <c r="U7" s="16">
        <f>VLOOKUP(A:A,[3]TDSheet!$A:$D,4,0)</f>
        <v>49</v>
      </c>
      <c r="V7" s="16">
        <v>0</v>
      </c>
      <c r="W7" s="16">
        <f>VLOOKUP(A:A,[1]TDSheet!$A:$W,23,0)</f>
        <v>70</v>
      </c>
      <c r="X7" s="16">
        <f>VLOOKUP(A:A,[1]TDSheet!$A:$X,24,0)</f>
        <v>14</v>
      </c>
      <c r="Y7" s="16">
        <f>VLOOKUP(A:A,[1]TDSheet!$A:$Y,25,0)</f>
        <v>12</v>
      </c>
      <c r="Z7" s="20">
        <f t="shared" ref="Z7:Z16" si="7">MROUND(AC7,X7)</f>
        <v>14</v>
      </c>
      <c r="AA7" s="16">
        <f>P7+N7</f>
        <v>120</v>
      </c>
      <c r="AB7" s="16">
        <f>VLOOKUP(A:A,[1]TDSheet!$A:$AB,28,0)</f>
        <v>0</v>
      </c>
      <c r="AC7" s="16">
        <f>AA7/12</f>
        <v>10</v>
      </c>
      <c r="AD7" s="21">
        <f>VLOOKUP(A:A,[1]TDSheet!$A:$AD,30,0)</f>
        <v>0.3</v>
      </c>
      <c r="AE7" s="16">
        <f t="shared" ref="AE7:AE8" si="8">Z7*Y7*AD7</f>
        <v>50.4</v>
      </c>
      <c r="AF7" s="16"/>
      <c r="AG7" s="16"/>
      <c r="AH7" s="16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288</v>
      </c>
      <c r="D8" s="8">
        <v>1019</v>
      </c>
      <c r="E8" s="8">
        <v>488</v>
      </c>
      <c r="F8" s="8">
        <v>805</v>
      </c>
      <c r="G8" s="1">
        <f>VLOOKUP(A:A,[1]TDSheet!$A:$G,7,0)</f>
        <v>0.24</v>
      </c>
      <c r="H8" s="1" t="e">
        <f>VLOOKUP(A:A,[1]TDSheet!$A:$H,8,0)</f>
        <v>#N/A</v>
      </c>
      <c r="I8" s="16">
        <f>VLOOKUP(A:A,[2]TDSheet!$A:$F,6,0)</f>
        <v>510</v>
      </c>
      <c r="J8" s="16">
        <f t="shared" ref="J8:J66" si="9">E8-I8</f>
        <v>-22</v>
      </c>
      <c r="K8" s="16">
        <f>VLOOKUP(A:A,[1]TDSheet!$A:$P,16,0)</f>
        <v>0</v>
      </c>
      <c r="L8" s="16"/>
      <c r="M8" s="16"/>
      <c r="N8" s="16"/>
      <c r="O8" s="16">
        <f t="shared" ref="O8:O66" si="10">(E8-V8)/5</f>
        <v>97.6</v>
      </c>
      <c r="P8" s="18"/>
      <c r="Q8" s="19">
        <f t="shared" ref="Q8:Q66" si="11">(F8+K8+P8)/O8</f>
        <v>8.2479508196721323</v>
      </c>
      <c r="R8" s="16">
        <f t="shared" ref="R8:R66" si="12">F8/O8</f>
        <v>8.2479508196721323</v>
      </c>
      <c r="S8" s="16">
        <f>VLOOKUP(A:A,[1]TDSheet!$A:$T,20,0)</f>
        <v>103.2</v>
      </c>
      <c r="T8" s="16">
        <f>VLOOKUP(A:A,[1]TDSheet!$A:$O,15,0)</f>
        <v>102.6</v>
      </c>
      <c r="U8" s="16">
        <f>VLOOKUP(A:A,[3]TDSheet!$A:$D,4,0)</f>
        <v>124</v>
      </c>
      <c r="V8" s="16">
        <v>0</v>
      </c>
      <c r="W8" s="16">
        <f>VLOOKUP(A:A,[1]TDSheet!$A:$W,23,0)</f>
        <v>70</v>
      </c>
      <c r="X8" s="16">
        <f>VLOOKUP(A:A,[1]TDSheet!$A:$X,24,0)</f>
        <v>14</v>
      </c>
      <c r="Y8" s="16">
        <f>VLOOKUP(A:A,[1]TDSheet!$A:$Y,25,0)</f>
        <v>12</v>
      </c>
      <c r="Z8" s="20">
        <f t="shared" si="7"/>
        <v>0</v>
      </c>
      <c r="AA8" s="16">
        <f t="shared" ref="AA8:AA66" si="13">P8+N8</f>
        <v>0</v>
      </c>
      <c r="AB8" s="16" t="e">
        <f>VLOOKUP(A:A,[1]TDSheet!$A:$AB,28,0)</f>
        <v>#N/A</v>
      </c>
      <c r="AC8" s="16">
        <f>AA8/12</f>
        <v>0</v>
      </c>
      <c r="AD8" s="21">
        <f>VLOOKUP(A:A,[1]TDSheet!$A:$AD,30,0)</f>
        <v>0.24</v>
      </c>
      <c r="AE8" s="16">
        <f t="shared" si="8"/>
        <v>0</v>
      </c>
      <c r="AF8" s="16"/>
      <c r="AG8" s="16"/>
      <c r="AH8" s="16"/>
    </row>
    <row r="9" spans="1:34" s="1" customFormat="1" ht="11.1" customHeight="1" outlineLevel="1" x14ac:dyDescent="0.2">
      <c r="A9" s="7" t="s">
        <v>52</v>
      </c>
      <c r="B9" s="7" t="s">
        <v>9</v>
      </c>
      <c r="C9" s="8">
        <v>879</v>
      </c>
      <c r="D9" s="8">
        <v>3239</v>
      </c>
      <c r="E9" s="8">
        <v>2156</v>
      </c>
      <c r="F9" s="8">
        <v>1890</v>
      </c>
      <c r="G9" s="1">
        <f>VLOOKUP(A:A,[1]TDSheet!$A:$G,7,0)</f>
        <v>0.24</v>
      </c>
      <c r="H9" s="1" t="e">
        <f>VLOOKUP(A:A,[1]TDSheet!$A:$H,8,0)</f>
        <v>#N/A</v>
      </c>
      <c r="I9" s="16">
        <f>VLOOKUP(A:A,[2]TDSheet!$A:$F,6,0)</f>
        <v>2184</v>
      </c>
      <c r="J9" s="16">
        <f t="shared" si="9"/>
        <v>-28</v>
      </c>
      <c r="K9" s="16">
        <f>VLOOKUP(A:A,[1]TDSheet!$A:$P,16,0)</f>
        <v>640</v>
      </c>
      <c r="L9" s="16"/>
      <c r="M9" s="16"/>
      <c r="N9" s="16">
        <v>720</v>
      </c>
      <c r="O9" s="16">
        <f t="shared" si="10"/>
        <v>311.2</v>
      </c>
      <c r="P9" s="18">
        <v>120</v>
      </c>
      <c r="Q9" s="19">
        <f t="shared" si="11"/>
        <v>8.515424164524422</v>
      </c>
      <c r="R9" s="16">
        <f t="shared" si="12"/>
        <v>6.0732647814910026</v>
      </c>
      <c r="S9" s="16">
        <f>VLOOKUP(A:A,[1]TDSheet!$A:$T,20,0)</f>
        <v>351.2</v>
      </c>
      <c r="T9" s="16">
        <f>VLOOKUP(A:A,[1]TDSheet!$A:$O,15,0)</f>
        <v>333</v>
      </c>
      <c r="U9" s="16">
        <f>VLOOKUP(A:A,[3]TDSheet!$A:$D,4,0)</f>
        <v>413</v>
      </c>
      <c r="V9" s="16">
        <f>VLOOKUP(A:A,[4]TDSheet!$A:$D,4,0)</f>
        <v>600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20">
        <f t="shared" si="7"/>
        <v>70</v>
      </c>
      <c r="AA9" s="16">
        <f t="shared" si="13"/>
        <v>840</v>
      </c>
      <c r="AB9" s="16" t="e">
        <f>VLOOKUP(A:A,[1]TDSheet!$A:$AB,28,0)</f>
        <v>#N/A</v>
      </c>
      <c r="AC9" s="16">
        <f>AA9/12</f>
        <v>70</v>
      </c>
      <c r="AD9" s="21">
        <f>VLOOKUP(A:A,[1]TDSheet!$A:$AD,30,0)</f>
        <v>0.24</v>
      </c>
      <c r="AE9" s="16">
        <f>Z9*Y9*AD9</f>
        <v>201.6</v>
      </c>
      <c r="AF9" s="16"/>
      <c r="AG9" s="16"/>
      <c r="AH9" s="16"/>
    </row>
    <row r="10" spans="1:34" s="1" customFormat="1" ht="11.1" customHeight="1" outlineLevel="1" x14ac:dyDescent="0.2">
      <c r="A10" s="7" t="s">
        <v>53</v>
      </c>
      <c r="B10" s="7" t="s">
        <v>9</v>
      </c>
      <c r="C10" s="8">
        <v>858</v>
      </c>
      <c r="D10" s="8">
        <v>3267</v>
      </c>
      <c r="E10" s="8">
        <v>2548</v>
      </c>
      <c r="F10" s="8">
        <v>1459</v>
      </c>
      <c r="G10" s="1">
        <f>VLOOKUP(A:A,[1]TDSheet!$A:$G,7,0)</f>
        <v>0</v>
      </c>
      <c r="H10" s="1" t="e">
        <f>VLOOKUP(A:A,[1]TDSheet!$A:$H,8,0)</f>
        <v>#N/A</v>
      </c>
      <c r="I10" s="16">
        <f>VLOOKUP(A:A,[2]TDSheet!$A:$F,6,0)</f>
        <v>2618</v>
      </c>
      <c r="J10" s="16">
        <f t="shared" si="9"/>
        <v>-70</v>
      </c>
      <c r="K10" s="16">
        <f>VLOOKUP(A:A,[1]TDSheet!$A:$P,16,0)</f>
        <v>520</v>
      </c>
      <c r="L10" s="16"/>
      <c r="M10" s="16"/>
      <c r="N10" s="16">
        <v>600</v>
      </c>
      <c r="O10" s="16">
        <f t="shared" si="10"/>
        <v>365.6</v>
      </c>
      <c r="P10" s="18">
        <v>600</v>
      </c>
      <c r="Q10" s="19">
        <f t="shared" si="11"/>
        <v>7.0541575492341355</v>
      </c>
      <c r="R10" s="16">
        <f t="shared" si="12"/>
        <v>3.9907002188183807</v>
      </c>
      <c r="S10" s="16">
        <f>VLOOKUP(A:A,[1]TDSheet!$A:$T,20,0)</f>
        <v>363.4</v>
      </c>
      <c r="T10" s="16">
        <f>VLOOKUP(A:A,[1]TDSheet!$A:$O,15,0)</f>
        <v>330</v>
      </c>
      <c r="U10" s="16">
        <f>VLOOKUP(A:A,[3]TDSheet!$A:$D,4,0)</f>
        <v>480</v>
      </c>
      <c r="V10" s="16">
        <f>VLOOKUP(A:A,[4]TDSheet!$A:$D,4,0)</f>
        <v>720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20">
        <f t="shared" si="7"/>
        <v>98</v>
      </c>
      <c r="AA10" s="16">
        <f t="shared" si="13"/>
        <v>1200</v>
      </c>
      <c r="AB10" s="16" t="e">
        <f>VLOOKUP(A:A,[1]TDSheet!$A:$AB,28,0)</f>
        <v>#N/A</v>
      </c>
      <c r="AC10" s="16">
        <f>AA10/12</f>
        <v>100</v>
      </c>
      <c r="AD10" s="21">
        <f>VLOOKUP(A:A,[1]TDSheet!$A:$AD,30,0)</f>
        <v>0.24</v>
      </c>
      <c r="AE10" s="16">
        <f t="shared" ref="AE10:AE24" si="14">Z10*Y10*AD10</f>
        <v>282.24</v>
      </c>
      <c r="AF10" s="16"/>
      <c r="AG10" s="16"/>
      <c r="AH10" s="16"/>
    </row>
    <row r="11" spans="1:34" s="1" customFormat="1" ht="11.1" customHeight="1" outlineLevel="1" x14ac:dyDescent="0.2">
      <c r="A11" s="7" t="s">
        <v>12</v>
      </c>
      <c r="B11" s="7" t="s">
        <v>9</v>
      </c>
      <c r="C11" s="8">
        <v>748</v>
      </c>
      <c r="D11" s="8">
        <v>386</v>
      </c>
      <c r="E11" s="8">
        <v>366</v>
      </c>
      <c r="F11" s="8">
        <v>718</v>
      </c>
      <c r="G11" s="1">
        <f>VLOOKUP(A:A,[1]TDSheet!$A:$G,7,0)</f>
        <v>1</v>
      </c>
      <c r="H11" s="1">
        <f>VLOOKUP(A:A,[1]TDSheet!$A:$H,8,0)</f>
        <v>180</v>
      </c>
      <c r="I11" s="16">
        <f>VLOOKUP(A:A,[2]TDSheet!$A:$F,6,0)</f>
        <v>383</v>
      </c>
      <c r="J11" s="16">
        <f t="shared" si="9"/>
        <v>-17</v>
      </c>
      <c r="K11" s="16">
        <f>VLOOKUP(A:A,[1]TDSheet!$A:$P,16,0)</f>
        <v>0</v>
      </c>
      <c r="L11" s="16"/>
      <c r="M11" s="16"/>
      <c r="N11" s="16"/>
      <c r="O11" s="16">
        <f t="shared" si="10"/>
        <v>73.2</v>
      </c>
      <c r="P11" s="18"/>
      <c r="Q11" s="19">
        <f t="shared" si="11"/>
        <v>9.8087431693989071</v>
      </c>
      <c r="R11" s="16">
        <f t="shared" si="12"/>
        <v>9.8087431693989071</v>
      </c>
      <c r="S11" s="16">
        <f>VLOOKUP(A:A,[1]TDSheet!$A:$T,20,0)</f>
        <v>131.6</v>
      </c>
      <c r="T11" s="16">
        <f>VLOOKUP(A:A,[1]TDSheet!$A:$O,15,0)</f>
        <v>90.8</v>
      </c>
      <c r="U11" s="16">
        <f>VLOOKUP(A:A,[3]TDSheet!$A:$D,4,0)</f>
        <v>104</v>
      </c>
      <c r="V11" s="16">
        <v>0</v>
      </c>
      <c r="W11" s="16">
        <f>VLOOKUP(A:A,[1]TDSheet!$A:$W,23,0)</f>
        <v>126</v>
      </c>
      <c r="X11" s="16">
        <f>VLOOKUP(A:A,[1]TDSheet!$A:$X,24,0)</f>
        <v>14</v>
      </c>
      <c r="Y11" s="16">
        <f>VLOOKUP(A:A,[1]TDSheet!$A:$Y,25,0)</f>
        <v>24</v>
      </c>
      <c r="Z11" s="20">
        <f t="shared" si="7"/>
        <v>0</v>
      </c>
      <c r="AA11" s="16">
        <f t="shared" si="13"/>
        <v>0</v>
      </c>
      <c r="AB11" s="16">
        <f>VLOOKUP(A:A,[1]TDSheet!$A:$AB,28,0)</f>
        <v>0</v>
      </c>
      <c r="AC11" s="16">
        <f>AA11/24</f>
        <v>0</v>
      </c>
      <c r="AD11" s="21">
        <f>VLOOKUP(A:A,[1]TDSheet!$A:$AD,30,0)</f>
        <v>0.09</v>
      </c>
      <c r="AE11" s="16">
        <f t="shared" si="14"/>
        <v>0</v>
      </c>
      <c r="AF11" s="16"/>
      <c r="AG11" s="16"/>
      <c r="AH11" s="16"/>
    </row>
    <row r="12" spans="1:34" s="1" customFormat="1" ht="11.1" customHeight="1" outlineLevel="1" x14ac:dyDescent="0.2">
      <c r="A12" s="7" t="s">
        <v>13</v>
      </c>
      <c r="B12" s="7" t="s">
        <v>9</v>
      </c>
      <c r="C12" s="8">
        <v>73</v>
      </c>
      <c r="D12" s="8">
        <v>1</v>
      </c>
      <c r="E12" s="8">
        <v>22</v>
      </c>
      <c r="F12" s="8">
        <v>52</v>
      </c>
      <c r="G12" s="1" t="str">
        <f>VLOOKUP(A:A,[1]TDSheet!$A:$G,7,0)</f>
        <v>нов</v>
      </c>
      <c r="H12" s="1" t="e">
        <f>VLOOKUP(A:A,[1]TDSheet!$A:$H,8,0)</f>
        <v>#N/A</v>
      </c>
      <c r="I12" s="16">
        <f>VLOOKUP(A:A,[2]TDSheet!$A:$F,6,0)</f>
        <v>22</v>
      </c>
      <c r="J12" s="16">
        <f t="shared" si="9"/>
        <v>0</v>
      </c>
      <c r="K12" s="16">
        <f>VLOOKUP(A:A,[1]TDSheet!$A:$P,16,0)</f>
        <v>0</v>
      </c>
      <c r="L12" s="16"/>
      <c r="M12" s="16"/>
      <c r="N12" s="16"/>
      <c r="O12" s="16">
        <f t="shared" si="10"/>
        <v>4.4000000000000004</v>
      </c>
      <c r="P12" s="18"/>
      <c r="Q12" s="19">
        <f t="shared" si="11"/>
        <v>11.818181818181817</v>
      </c>
      <c r="R12" s="16">
        <f t="shared" si="12"/>
        <v>11.818181818181817</v>
      </c>
      <c r="S12" s="16">
        <f>VLOOKUP(A:A,[1]TDSheet!$A:$T,20,0)</f>
        <v>11.2</v>
      </c>
      <c r="T12" s="16">
        <f>VLOOKUP(A:A,[1]TDSheet!$A:$O,15,0)</f>
        <v>3.8</v>
      </c>
      <c r="U12" s="16">
        <f>VLOOKUP(A:A,[3]TDSheet!$A:$D,4,0)</f>
        <v>7</v>
      </c>
      <c r="V12" s="16">
        <v>0</v>
      </c>
      <c r="W12" s="16">
        <f>VLOOKUP(A:A,[1]TDSheet!$A:$W,23,0)</f>
        <v>70</v>
      </c>
      <c r="X12" s="16">
        <f>VLOOKUP(A:A,[1]TDSheet!$A:$X,24,0)</f>
        <v>14</v>
      </c>
      <c r="Y12" s="16">
        <f>VLOOKUP(A:A,[1]TDSheet!$A:$Y,25,0)</f>
        <v>12</v>
      </c>
      <c r="Z12" s="20">
        <f t="shared" si="7"/>
        <v>0</v>
      </c>
      <c r="AA12" s="16">
        <f t="shared" si="13"/>
        <v>0</v>
      </c>
      <c r="AB12" s="16" t="str">
        <f>VLOOKUP(A:A,[1]TDSheet!$A:$AB,28,0)</f>
        <v>увел</v>
      </c>
      <c r="AC12" s="16">
        <f t="shared" ref="AC12:AC17" si="15">AA12/12</f>
        <v>0</v>
      </c>
      <c r="AD12" s="21">
        <f>VLOOKUP(A:A,[1]TDSheet!$A:$AD,30,0)</f>
        <v>0.2</v>
      </c>
      <c r="AE12" s="16">
        <f t="shared" si="14"/>
        <v>0</v>
      </c>
      <c r="AF12" s="16"/>
      <c r="AG12" s="16"/>
      <c r="AH12" s="16"/>
    </row>
    <row r="13" spans="1:34" s="1" customFormat="1" ht="11.1" customHeight="1" outlineLevel="1" x14ac:dyDescent="0.2">
      <c r="A13" s="7" t="s">
        <v>54</v>
      </c>
      <c r="B13" s="7" t="s">
        <v>9</v>
      </c>
      <c r="C13" s="8">
        <v>450</v>
      </c>
      <c r="D13" s="8">
        <v>348</v>
      </c>
      <c r="E13" s="8">
        <v>357</v>
      </c>
      <c r="F13" s="8">
        <v>426</v>
      </c>
      <c r="G13" s="1" t="str">
        <f>VLOOKUP(A:A,[1]TDSheet!$A:$G,7,0)</f>
        <v>нов</v>
      </c>
      <c r="H13" s="1" t="e">
        <f>VLOOKUP(A:A,[1]TDSheet!$A:$H,8,0)</f>
        <v>#N/A</v>
      </c>
      <c r="I13" s="16">
        <f>VLOOKUP(A:A,[2]TDSheet!$A:$F,6,0)</f>
        <v>370</v>
      </c>
      <c r="J13" s="16">
        <f t="shared" si="9"/>
        <v>-13</v>
      </c>
      <c r="K13" s="16">
        <f>VLOOKUP(A:A,[1]TDSheet!$A:$P,16,0)</f>
        <v>140</v>
      </c>
      <c r="L13" s="16"/>
      <c r="M13" s="16"/>
      <c r="N13" s="16"/>
      <c r="O13" s="16">
        <f t="shared" si="10"/>
        <v>71.400000000000006</v>
      </c>
      <c r="P13" s="18"/>
      <c r="Q13" s="19">
        <f t="shared" si="11"/>
        <v>7.9271708683473383</v>
      </c>
      <c r="R13" s="16">
        <f t="shared" si="12"/>
        <v>5.966386554621848</v>
      </c>
      <c r="S13" s="16">
        <f>VLOOKUP(A:A,[1]TDSheet!$A:$T,20,0)</f>
        <v>98</v>
      </c>
      <c r="T13" s="16">
        <f>VLOOKUP(A:A,[1]TDSheet!$A:$O,15,0)</f>
        <v>72.599999999999994</v>
      </c>
      <c r="U13" s="16">
        <f>VLOOKUP(A:A,[3]TDSheet!$A:$D,4,0)</f>
        <v>96</v>
      </c>
      <c r="V13" s="16">
        <v>0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20">
        <f t="shared" si="7"/>
        <v>0</v>
      </c>
      <c r="AA13" s="16">
        <f t="shared" si="13"/>
        <v>0</v>
      </c>
      <c r="AB13" s="16" t="str">
        <f>VLOOKUP(A:A,[1]TDSheet!$A:$AB,28,0)</f>
        <v>яблоко</v>
      </c>
      <c r="AC13" s="16">
        <f t="shared" si="15"/>
        <v>0</v>
      </c>
      <c r="AD13" s="21">
        <f>VLOOKUP(A:A,[1]TDSheet!$A:$AD,30,0)</f>
        <v>0.2</v>
      </c>
      <c r="AE13" s="16">
        <f t="shared" si="14"/>
        <v>0</v>
      </c>
      <c r="AF13" s="16"/>
      <c r="AG13" s="16"/>
      <c r="AH13" s="16"/>
    </row>
    <row r="14" spans="1:34" s="1" customFormat="1" ht="11.1" customHeight="1" outlineLevel="1" x14ac:dyDescent="0.2">
      <c r="A14" s="7" t="s">
        <v>14</v>
      </c>
      <c r="B14" s="7" t="s">
        <v>9</v>
      </c>
      <c r="C14" s="8">
        <v>157</v>
      </c>
      <c r="D14" s="8"/>
      <c r="E14" s="8">
        <v>26</v>
      </c>
      <c r="F14" s="8">
        <v>131</v>
      </c>
      <c r="G14" s="1" t="str">
        <f>VLOOKUP(A:A,[1]TDSheet!$A:$G,7,0)</f>
        <v>ноа</v>
      </c>
      <c r="H14" s="1" t="e">
        <f>VLOOKUP(A:A,[1]TDSheet!$A:$H,8,0)</f>
        <v>#N/A</v>
      </c>
      <c r="I14" s="16">
        <f>VLOOKUP(A:A,[2]TDSheet!$A:$F,6,0)</f>
        <v>26</v>
      </c>
      <c r="J14" s="16">
        <f t="shared" si="9"/>
        <v>0</v>
      </c>
      <c r="K14" s="16">
        <f>VLOOKUP(A:A,[1]TDSheet!$A:$P,16,0)</f>
        <v>0</v>
      </c>
      <c r="L14" s="16"/>
      <c r="M14" s="16"/>
      <c r="N14" s="16"/>
      <c r="O14" s="16">
        <f t="shared" si="10"/>
        <v>5.2</v>
      </c>
      <c r="P14" s="18"/>
      <c r="Q14" s="19">
        <f t="shared" si="11"/>
        <v>25.19230769230769</v>
      </c>
      <c r="R14" s="16">
        <f t="shared" si="12"/>
        <v>25.19230769230769</v>
      </c>
      <c r="S14" s="16">
        <f>VLOOKUP(A:A,[1]TDSheet!$A:$T,20,0)</f>
        <v>3.2</v>
      </c>
      <c r="T14" s="16">
        <f>VLOOKUP(A:A,[1]TDSheet!$A:$O,15,0)</f>
        <v>1.6</v>
      </c>
      <c r="U14" s="16">
        <f>VLOOKUP(A:A,[3]TDSheet!$A:$D,4,0)</f>
        <v>8</v>
      </c>
      <c r="V14" s="16">
        <v>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20">
        <f t="shared" si="7"/>
        <v>0</v>
      </c>
      <c r="AA14" s="16">
        <f t="shared" si="13"/>
        <v>0</v>
      </c>
      <c r="AB14" s="24" t="str">
        <f>VLOOKUP(A:A,[1]TDSheet!$A:$AB,28,0)</f>
        <v>увел</v>
      </c>
      <c r="AC14" s="16">
        <f t="shared" si="15"/>
        <v>0</v>
      </c>
      <c r="AD14" s="21">
        <f>VLOOKUP(A:A,[1]TDSheet!$A:$AD,30,0)</f>
        <v>0.2</v>
      </c>
      <c r="AE14" s="16">
        <f t="shared" si="14"/>
        <v>0</v>
      </c>
      <c r="AF14" s="16"/>
      <c r="AG14" s="16"/>
      <c r="AH14" s="16"/>
    </row>
    <row r="15" spans="1:34" s="1" customFormat="1" ht="21.95" customHeight="1" outlineLevel="1" x14ac:dyDescent="0.2">
      <c r="A15" s="7" t="s">
        <v>55</v>
      </c>
      <c r="B15" s="7" t="s">
        <v>9</v>
      </c>
      <c r="C15" s="8">
        <v>128</v>
      </c>
      <c r="D15" s="8">
        <v>869</v>
      </c>
      <c r="E15" s="8">
        <v>500</v>
      </c>
      <c r="F15" s="8">
        <v>476</v>
      </c>
      <c r="G15" s="1" t="str">
        <f>VLOOKUP(A:A,[1]TDSheet!$A:$G,7,0)</f>
        <v>нов</v>
      </c>
      <c r="H15" s="1" t="e">
        <f>VLOOKUP(A:A,[1]TDSheet!$A:$H,8,0)</f>
        <v>#N/A</v>
      </c>
      <c r="I15" s="16">
        <f>VLOOKUP(A:A,[2]TDSheet!$A:$F,6,0)</f>
        <v>544</v>
      </c>
      <c r="J15" s="16">
        <f t="shared" si="9"/>
        <v>-44</v>
      </c>
      <c r="K15" s="16">
        <f>VLOOKUP(A:A,[1]TDSheet!$A:$P,16,0)</f>
        <v>160</v>
      </c>
      <c r="L15" s="16"/>
      <c r="M15" s="16"/>
      <c r="N15" s="16"/>
      <c r="O15" s="16">
        <f t="shared" si="10"/>
        <v>100</v>
      </c>
      <c r="P15" s="18">
        <v>120</v>
      </c>
      <c r="Q15" s="19">
        <f t="shared" si="11"/>
        <v>7.56</v>
      </c>
      <c r="R15" s="16">
        <f t="shared" si="12"/>
        <v>4.76</v>
      </c>
      <c r="S15" s="16">
        <f>VLOOKUP(A:A,[1]TDSheet!$A:$T,20,0)</f>
        <v>75.400000000000006</v>
      </c>
      <c r="T15" s="16">
        <f>VLOOKUP(A:A,[1]TDSheet!$A:$O,15,0)</f>
        <v>95.4</v>
      </c>
      <c r="U15" s="16">
        <f>VLOOKUP(A:A,[3]TDSheet!$A:$D,4,0)</f>
        <v>111</v>
      </c>
      <c r="V15" s="16"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20">
        <f t="shared" si="7"/>
        <v>14</v>
      </c>
      <c r="AA15" s="16">
        <f t="shared" si="13"/>
        <v>120</v>
      </c>
      <c r="AB15" s="16" t="e">
        <f>VLOOKUP(A:A,[1]TDSheet!$A:$AB,28,0)</f>
        <v>#N/A</v>
      </c>
      <c r="AC15" s="16">
        <f t="shared" si="15"/>
        <v>10</v>
      </c>
      <c r="AD15" s="21">
        <f>VLOOKUP(A:A,[1]TDSheet!$A:$AD,30,0)</f>
        <v>0.2</v>
      </c>
      <c r="AE15" s="16">
        <f t="shared" si="14"/>
        <v>33.6</v>
      </c>
      <c r="AF15" s="16"/>
      <c r="AG15" s="16"/>
      <c r="AH15" s="16"/>
    </row>
    <row r="16" spans="1:34" s="1" customFormat="1" ht="21.95" customHeight="1" outlineLevel="1" x14ac:dyDescent="0.2">
      <c r="A16" s="7" t="s">
        <v>56</v>
      </c>
      <c r="B16" s="7" t="s">
        <v>9</v>
      </c>
      <c r="C16" s="8">
        <v>955</v>
      </c>
      <c r="D16" s="8">
        <v>867</v>
      </c>
      <c r="E16" s="8">
        <v>772</v>
      </c>
      <c r="F16" s="8">
        <v>1019</v>
      </c>
      <c r="G16" s="1" t="str">
        <f>VLOOKUP(A:A,[1]TDSheet!$A:$G,7,0)</f>
        <v>рот</v>
      </c>
      <c r="H16" s="1" t="e">
        <f>VLOOKUP(A:A,[1]TDSheet!$A:$H,8,0)</f>
        <v>#N/A</v>
      </c>
      <c r="I16" s="16">
        <f>VLOOKUP(A:A,[2]TDSheet!$A:$F,6,0)</f>
        <v>775</v>
      </c>
      <c r="J16" s="16">
        <f t="shared" si="9"/>
        <v>-3</v>
      </c>
      <c r="K16" s="16">
        <f>VLOOKUP(A:A,[1]TDSheet!$A:$P,16,0)</f>
        <v>320</v>
      </c>
      <c r="L16" s="16"/>
      <c r="M16" s="16"/>
      <c r="N16" s="16"/>
      <c r="O16" s="16">
        <f t="shared" si="10"/>
        <v>154.4</v>
      </c>
      <c r="P16" s="18"/>
      <c r="Q16" s="19">
        <f t="shared" si="11"/>
        <v>8.6722797927461137</v>
      </c>
      <c r="R16" s="16">
        <f t="shared" si="12"/>
        <v>6.5997409326424865</v>
      </c>
      <c r="S16" s="16">
        <f>VLOOKUP(A:A,[1]TDSheet!$A:$T,20,0)</f>
        <v>216</v>
      </c>
      <c r="T16" s="16">
        <f>VLOOKUP(A:A,[1]TDSheet!$A:$O,15,0)</f>
        <v>171.6</v>
      </c>
      <c r="U16" s="16">
        <f>VLOOKUP(A:A,[3]TDSheet!$A:$D,4,0)</f>
        <v>216</v>
      </c>
      <c r="V16" s="16">
        <v>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20">
        <f t="shared" si="7"/>
        <v>0</v>
      </c>
      <c r="AA16" s="16">
        <f t="shared" si="13"/>
        <v>0</v>
      </c>
      <c r="AB16" s="16" t="e">
        <f>VLOOKUP(A:A,[1]TDSheet!$A:$AB,28,0)</f>
        <v>#N/A</v>
      </c>
      <c r="AC16" s="16">
        <f t="shared" si="15"/>
        <v>0</v>
      </c>
      <c r="AD16" s="21">
        <f>VLOOKUP(A:A,[1]TDSheet!$A:$AD,30,0)</f>
        <v>0.2</v>
      </c>
      <c r="AE16" s="16">
        <f t="shared" si="14"/>
        <v>0</v>
      </c>
      <c r="AF16" s="16"/>
      <c r="AG16" s="16"/>
      <c r="AH16" s="16"/>
    </row>
    <row r="17" spans="1:34" s="1" customFormat="1" ht="11.1" customHeight="1" outlineLevel="1" x14ac:dyDescent="0.2">
      <c r="A17" s="7" t="s">
        <v>57</v>
      </c>
      <c r="B17" s="7" t="s">
        <v>9</v>
      </c>
      <c r="C17" s="8">
        <v>707</v>
      </c>
      <c r="D17" s="8">
        <v>1749</v>
      </c>
      <c r="E17" s="8">
        <v>1496</v>
      </c>
      <c r="F17" s="8">
        <v>879</v>
      </c>
      <c r="G17" s="1">
        <f>VLOOKUP(A:A,[1]TDSheet!$A:$G,7,0)</f>
        <v>0.2</v>
      </c>
      <c r="H17" s="1" t="e">
        <f>VLOOKUP(A:A,[1]TDSheet!$A:$H,8,0)</f>
        <v>#N/A</v>
      </c>
      <c r="I17" s="16">
        <f>VLOOKUP(A:A,[2]TDSheet!$A:$F,6,0)</f>
        <v>1546</v>
      </c>
      <c r="J17" s="16">
        <f t="shared" si="9"/>
        <v>-50</v>
      </c>
      <c r="K17" s="16">
        <f>VLOOKUP(A:A,[1]TDSheet!$A:$P,16,0)</f>
        <v>320</v>
      </c>
      <c r="L17" s="16"/>
      <c r="M17" s="16"/>
      <c r="N17" s="16">
        <v>360</v>
      </c>
      <c r="O17" s="16">
        <f t="shared" si="10"/>
        <v>179.2</v>
      </c>
      <c r="P17" s="18">
        <v>120</v>
      </c>
      <c r="Q17" s="19">
        <f t="shared" si="11"/>
        <v>7.3604910714285721</v>
      </c>
      <c r="R17" s="16">
        <f t="shared" si="12"/>
        <v>4.9051339285714288</v>
      </c>
      <c r="S17" s="16">
        <f>VLOOKUP(A:A,[1]TDSheet!$A:$T,20,0)</f>
        <v>198.6</v>
      </c>
      <c r="T17" s="16">
        <f>VLOOKUP(A:A,[1]TDSheet!$A:$O,15,0)</f>
        <v>173.2</v>
      </c>
      <c r="U17" s="16">
        <f>VLOOKUP(A:A,[3]TDSheet!$A:$D,4,0)</f>
        <v>212</v>
      </c>
      <c r="V17" s="16">
        <f>VLOOKUP(A:A,[4]TDSheet!$A:$D,4,0)</f>
        <v>600</v>
      </c>
      <c r="W17" s="16">
        <f>VLOOKUP(A:A,[1]TDSheet!$A:$W,23,0)</f>
        <v>70</v>
      </c>
      <c r="X17" s="16">
        <f>VLOOKUP(A:A,[1]TDSheet!$A:$X,24,0)</f>
        <v>14</v>
      </c>
      <c r="Y17" s="16">
        <f>VLOOKUP(A:A,[1]TDSheet!$A:$Y,25,0)</f>
        <v>12</v>
      </c>
      <c r="Z17" s="20">
        <f>MROUND(AC17,X17)</f>
        <v>42</v>
      </c>
      <c r="AA17" s="16">
        <f t="shared" si="13"/>
        <v>480</v>
      </c>
      <c r="AB17" s="16" t="e">
        <f>VLOOKUP(A:A,[1]TDSheet!$A:$AB,28,0)</f>
        <v>#N/A</v>
      </c>
      <c r="AC17" s="16">
        <f t="shared" si="15"/>
        <v>40</v>
      </c>
      <c r="AD17" s="21">
        <f>VLOOKUP(A:A,[1]TDSheet!$A:$AD,30,0)</f>
        <v>0.2</v>
      </c>
      <c r="AE17" s="16">
        <f t="shared" si="14"/>
        <v>100.80000000000001</v>
      </c>
      <c r="AF17" s="16"/>
      <c r="AG17" s="16"/>
      <c r="AH17" s="16"/>
    </row>
    <row r="18" spans="1:34" s="1" customFormat="1" ht="11.1" customHeight="1" outlineLevel="1" x14ac:dyDescent="0.2">
      <c r="A18" s="7" t="s">
        <v>58</v>
      </c>
      <c r="B18" s="7" t="s">
        <v>8</v>
      </c>
      <c r="C18" s="8">
        <v>122.48699999999999</v>
      </c>
      <c r="D18" s="8">
        <v>366.3</v>
      </c>
      <c r="E18" s="8">
        <v>213.9</v>
      </c>
      <c r="F18" s="8">
        <v>271.18700000000001</v>
      </c>
      <c r="G18" s="1" t="str">
        <f>VLOOKUP(A:A,[1]TDSheet!$A:$G,7,0)</f>
        <v>рот2</v>
      </c>
      <c r="H18" s="1" t="e">
        <f>VLOOKUP(A:A,[1]TDSheet!$A:$H,8,0)</f>
        <v>#N/A</v>
      </c>
      <c r="I18" s="16">
        <f>VLOOKUP(A:A,[2]TDSheet!$A:$F,6,0)</f>
        <v>217.6</v>
      </c>
      <c r="J18" s="16">
        <f t="shared" si="9"/>
        <v>-3.6999999999999886</v>
      </c>
      <c r="K18" s="16">
        <f>VLOOKUP(A:A,[1]TDSheet!$A:$P,16,0)</f>
        <v>60</v>
      </c>
      <c r="L18" s="16"/>
      <c r="M18" s="16"/>
      <c r="N18" s="16"/>
      <c r="O18" s="16">
        <f t="shared" si="10"/>
        <v>42.78</v>
      </c>
      <c r="P18" s="18"/>
      <c r="Q18" s="19">
        <f t="shared" si="11"/>
        <v>7.7416316035530626</v>
      </c>
      <c r="R18" s="16">
        <f t="shared" si="12"/>
        <v>6.3391070593735392</v>
      </c>
      <c r="S18" s="16">
        <f>VLOOKUP(A:A,[1]TDSheet!$A:$T,20,0)</f>
        <v>55.5</v>
      </c>
      <c r="T18" s="16">
        <f>VLOOKUP(A:A,[1]TDSheet!$A:$O,15,0)</f>
        <v>44.422000000000004</v>
      </c>
      <c r="U18" s="16">
        <f>VLOOKUP(A:A,[3]TDSheet!$A:$D,4,0)</f>
        <v>29.6</v>
      </c>
      <c r="V18" s="16">
        <v>0</v>
      </c>
      <c r="W18" s="16">
        <f>VLOOKUP(A:A,[1]TDSheet!$A:$W,23,0)</f>
        <v>126</v>
      </c>
      <c r="X18" s="16">
        <f>VLOOKUP(A:A,[1]TDSheet!$A:$X,24,0)</f>
        <v>14</v>
      </c>
      <c r="Y18" s="16">
        <f>VLOOKUP(A:A,[1]TDSheet!$A:$Y,25,0)</f>
        <v>3.7</v>
      </c>
      <c r="Z18" s="20">
        <f t="shared" ref="Z18:Z66" si="16">MROUND(AC18,X18)</f>
        <v>0</v>
      </c>
      <c r="AA18" s="16">
        <f t="shared" si="13"/>
        <v>0</v>
      </c>
      <c r="AB18" s="16" t="str">
        <f>VLOOKUP(A:A,[1]TDSheet!$A:$AB,28,0)</f>
        <v>увел</v>
      </c>
      <c r="AC18" s="16">
        <f>AA18/3.7</f>
        <v>0</v>
      </c>
      <c r="AD18" s="21">
        <f>VLOOKUP(A:A,[1]TDSheet!$A:$AD,30,0)</f>
        <v>1</v>
      </c>
      <c r="AE18" s="16">
        <f t="shared" si="14"/>
        <v>0</v>
      </c>
      <c r="AF18" s="16"/>
      <c r="AG18" s="16"/>
      <c r="AH18" s="16"/>
    </row>
    <row r="19" spans="1:34" s="1" customFormat="1" ht="11.1" customHeight="1" outlineLevel="1" x14ac:dyDescent="0.2">
      <c r="A19" s="7" t="s">
        <v>59</v>
      </c>
      <c r="B19" s="7" t="s">
        <v>8</v>
      </c>
      <c r="C19" s="8">
        <v>121</v>
      </c>
      <c r="D19" s="8">
        <v>66</v>
      </c>
      <c r="E19" s="8">
        <v>88</v>
      </c>
      <c r="F19" s="8">
        <v>99</v>
      </c>
      <c r="G19" s="1" t="str">
        <f>VLOOKUP(A:A,[1]TDSheet!$A:$G,7,0)</f>
        <v>рот1</v>
      </c>
      <c r="H19" s="1" t="e">
        <f>VLOOKUP(A:A,[1]TDSheet!$A:$H,8,0)</f>
        <v>#N/A</v>
      </c>
      <c r="I19" s="16">
        <f>VLOOKUP(A:A,[2]TDSheet!$A:$F,6,0)</f>
        <v>88</v>
      </c>
      <c r="J19" s="16">
        <f t="shared" si="9"/>
        <v>0</v>
      </c>
      <c r="K19" s="16">
        <f>VLOOKUP(A:A,[1]TDSheet!$A:$P,16,0)</f>
        <v>0</v>
      </c>
      <c r="L19" s="16"/>
      <c r="M19" s="16"/>
      <c r="N19" s="16"/>
      <c r="O19" s="16">
        <f t="shared" si="10"/>
        <v>17.600000000000001</v>
      </c>
      <c r="P19" s="18">
        <v>70</v>
      </c>
      <c r="Q19" s="19">
        <f t="shared" si="11"/>
        <v>9.6022727272727266</v>
      </c>
      <c r="R19" s="16">
        <f t="shared" si="12"/>
        <v>5.6249999999999991</v>
      </c>
      <c r="S19" s="16">
        <f>VLOOKUP(A:A,[1]TDSheet!$A:$T,20,0)</f>
        <v>11</v>
      </c>
      <c r="T19" s="16">
        <f>VLOOKUP(A:A,[1]TDSheet!$A:$O,15,0)</f>
        <v>15.4</v>
      </c>
      <c r="U19" s="16">
        <f>VLOOKUP(A:A,[3]TDSheet!$A:$D,4,0)</f>
        <v>22</v>
      </c>
      <c r="V19" s="16">
        <v>0</v>
      </c>
      <c r="W19" s="16">
        <f>VLOOKUP(A:A,[1]TDSheet!$A:$W,23,0)</f>
        <v>84</v>
      </c>
      <c r="X19" s="16">
        <f>VLOOKUP(A:A,[1]TDSheet!$A:$X,24,0)</f>
        <v>12</v>
      </c>
      <c r="Y19" s="16">
        <f>VLOOKUP(A:A,[1]TDSheet!$A:$Y,25,0)</f>
        <v>5.5</v>
      </c>
      <c r="Z19" s="20">
        <f t="shared" si="16"/>
        <v>12</v>
      </c>
      <c r="AA19" s="16">
        <f t="shared" si="13"/>
        <v>70</v>
      </c>
      <c r="AB19" s="16" t="str">
        <f>VLOOKUP(A:A,[1]TDSheet!$A:$AB,28,0)</f>
        <v>увел</v>
      </c>
      <c r="AC19" s="16">
        <f>AA19/5.5</f>
        <v>12.727272727272727</v>
      </c>
      <c r="AD19" s="21">
        <f>VLOOKUP(A:A,[1]TDSheet!$A:$AD,30,0)</f>
        <v>1</v>
      </c>
      <c r="AE19" s="16">
        <f t="shared" si="14"/>
        <v>66</v>
      </c>
      <c r="AF19" s="16"/>
      <c r="AG19" s="16"/>
      <c r="AH19" s="16"/>
    </row>
    <row r="20" spans="1:34" s="1" customFormat="1" ht="11.1" customHeight="1" outlineLevel="1" x14ac:dyDescent="0.2">
      <c r="A20" s="7" t="s">
        <v>60</v>
      </c>
      <c r="B20" s="7" t="s">
        <v>8</v>
      </c>
      <c r="C20" s="8">
        <v>133.6</v>
      </c>
      <c r="D20" s="8">
        <v>342</v>
      </c>
      <c r="E20" s="8">
        <v>207</v>
      </c>
      <c r="F20" s="8">
        <v>259.60000000000002</v>
      </c>
      <c r="G20" s="1">
        <f>VLOOKUP(A:A,[1]TDSheet!$A:$G,7,0)</f>
        <v>0</v>
      </c>
      <c r="H20" s="1" t="e">
        <f>VLOOKUP(A:A,[1]TDSheet!$A:$H,8,0)</f>
        <v>#N/A</v>
      </c>
      <c r="I20" s="16">
        <f>VLOOKUP(A:A,[2]TDSheet!$A:$F,6,0)</f>
        <v>214.5</v>
      </c>
      <c r="J20" s="16">
        <f t="shared" si="9"/>
        <v>-7.5</v>
      </c>
      <c r="K20" s="16">
        <f>VLOOKUP(A:A,[1]TDSheet!$A:$P,16,0)</f>
        <v>40</v>
      </c>
      <c r="L20" s="16"/>
      <c r="M20" s="16"/>
      <c r="N20" s="16"/>
      <c r="O20" s="16">
        <f t="shared" si="10"/>
        <v>41.4</v>
      </c>
      <c r="P20" s="18"/>
      <c r="Q20" s="19">
        <f t="shared" si="11"/>
        <v>7.2367149758454117</v>
      </c>
      <c r="R20" s="16">
        <f t="shared" si="12"/>
        <v>6.2705314009661848</v>
      </c>
      <c r="S20" s="16">
        <f>VLOOKUP(A:A,[1]TDSheet!$A:$T,20,0)</f>
        <v>45</v>
      </c>
      <c r="T20" s="16">
        <f>VLOOKUP(A:A,[1]TDSheet!$A:$O,15,0)</f>
        <v>41.4</v>
      </c>
      <c r="U20" s="16">
        <f>VLOOKUP(A:A,[3]TDSheet!$A:$D,4,0)</f>
        <v>42</v>
      </c>
      <c r="V20" s="16">
        <v>0</v>
      </c>
      <c r="W20" s="16">
        <f>VLOOKUP(A:A,[1]TDSheet!$A:$W,23,0)</f>
        <v>126</v>
      </c>
      <c r="X20" s="16">
        <f>VLOOKUP(A:A,[1]TDSheet!$A:$X,24,0)</f>
        <v>14</v>
      </c>
      <c r="Y20" s="16">
        <f>VLOOKUP(A:A,[1]TDSheet!$A:$Y,25,0)</f>
        <v>3</v>
      </c>
      <c r="Z20" s="20">
        <f t="shared" si="16"/>
        <v>0</v>
      </c>
      <c r="AA20" s="16">
        <f t="shared" si="13"/>
        <v>0</v>
      </c>
      <c r="AB20" s="16" t="e">
        <f>VLOOKUP(A:A,[1]TDSheet!$A:$AB,28,0)</f>
        <v>#N/A</v>
      </c>
      <c r="AC20" s="16">
        <f>AA20/3</f>
        <v>0</v>
      </c>
      <c r="AD20" s="21">
        <f>VLOOKUP(A:A,[1]TDSheet!$A:$AD,30,0)</f>
        <v>1</v>
      </c>
      <c r="AE20" s="16">
        <f t="shared" si="14"/>
        <v>0</v>
      </c>
      <c r="AF20" s="16"/>
      <c r="AG20" s="16"/>
      <c r="AH20" s="16"/>
    </row>
    <row r="21" spans="1:34" s="1" customFormat="1" ht="11.1" customHeight="1" outlineLevel="1" x14ac:dyDescent="0.2">
      <c r="A21" s="7" t="s">
        <v>15</v>
      </c>
      <c r="B21" s="7" t="s">
        <v>9</v>
      </c>
      <c r="C21" s="8">
        <v>1248</v>
      </c>
      <c r="D21" s="8">
        <v>4953</v>
      </c>
      <c r="E21" s="8">
        <v>3585</v>
      </c>
      <c r="F21" s="8">
        <v>2488</v>
      </c>
      <c r="G21" s="1" t="str">
        <f>VLOOKUP(A:A,[1]TDSheet!$A:$G,7,0)</f>
        <v>пуд</v>
      </c>
      <c r="H21" s="1">
        <f>VLOOKUP(A:A,[1]TDSheet!$A:$H,8,0)</f>
        <v>180</v>
      </c>
      <c r="I21" s="16">
        <f>VLOOKUP(A:A,[2]TDSheet!$A:$F,6,0)</f>
        <v>3624</v>
      </c>
      <c r="J21" s="16">
        <f t="shared" si="9"/>
        <v>-39</v>
      </c>
      <c r="K21" s="16">
        <f>VLOOKUP(A:A,[1]TDSheet!$A:$P,16,0)</f>
        <v>1000</v>
      </c>
      <c r="L21" s="16"/>
      <c r="M21" s="16"/>
      <c r="N21" s="16">
        <v>840</v>
      </c>
      <c r="O21" s="16">
        <f t="shared" si="10"/>
        <v>597</v>
      </c>
      <c r="P21" s="18">
        <v>700</v>
      </c>
      <c r="Q21" s="19">
        <f t="shared" si="11"/>
        <v>7.0150753768844218</v>
      </c>
      <c r="R21" s="16">
        <f t="shared" si="12"/>
        <v>4.1675041876046901</v>
      </c>
      <c r="S21" s="16">
        <f>VLOOKUP(A:A,[1]TDSheet!$A:$T,20,0)</f>
        <v>532.20000000000005</v>
      </c>
      <c r="T21" s="16">
        <f>VLOOKUP(A:A,[1]TDSheet!$A:$O,15,0)</f>
        <v>540</v>
      </c>
      <c r="U21" s="16">
        <f>VLOOKUP(A:A,[3]TDSheet!$A:$D,4,0)</f>
        <v>738</v>
      </c>
      <c r="V21" s="16">
        <f>VLOOKUP(A:A,[4]TDSheet!$A:$D,4,0)</f>
        <v>600</v>
      </c>
      <c r="W21" s="16">
        <f>VLOOKUP(A:A,[1]TDSheet!$A:$W,23,0)</f>
        <v>70</v>
      </c>
      <c r="X21" s="16">
        <f>VLOOKUP(A:A,[1]TDSheet!$A:$X,24,0)</f>
        <v>14</v>
      </c>
      <c r="Y21" s="16">
        <f>VLOOKUP(A:A,[1]TDSheet!$A:$Y,25,0)</f>
        <v>12</v>
      </c>
      <c r="Z21" s="20">
        <f t="shared" si="16"/>
        <v>126</v>
      </c>
      <c r="AA21" s="16">
        <f t="shared" si="13"/>
        <v>1540</v>
      </c>
      <c r="AB21" s="16" t="str">
        <f>VLOOKUP(A:A,[1]TDSheet!$A:$AB,28,0)</f>
        <v>ябмай</v>
      </c>
      <c r="AC21" s="16">
        <f>AA21/12</f>
        <v>128.33333333333334</v>
      </c>
      <c r="AD21" s="21">
        <f>VLOOKUP(A:A,[1]TDSheet!$A:$AD,30,0)</f>
        <v>0.25</v>
      </c>
      <c r="AE21" s="16">
        <f t="shared" si="14"/>
        <v>378</v>
      </c>
      <c r="AF21" s="16"/>
      <c r="AG21" s="16"/>
      <c r="AH21" s="16"/>
    </row>
    <row r="22" spans="1:34" s="1" customFormat="1" ht="11.1" customHeight="1" outlineLevel="1" x14ac:dyDescent="0.2">
      <c r="A22" s="7" t="s">
        <v>16</v>
      </c>
      <c r="B22" s="7" t="s">
        <v>9</v>
      </c>
      <c r="C22" s="8">
        <v>1327</v>
      </c>
      <c r="D22" s="8">
        <v>2722</v>
      </c>
      <c r="E22" s="8">
        <v>2169</v>
      </c>
      <c r="F22" s="8">
        <v>1741</v>
      </c>
      <c r="G22" s="1" t="str">
        <f>VLOOKUP(A:A,[1]TDSheet!$A:$G,7,0)</f>
        <v>яб</v>
      </c>
      <c r="H22" s="1">
        <f>VLOOKUP(A:A,[1]TDSheet!$A:$H,8,0)</f>
        <v>180</v>
      </c>
      <c r="I22" s="16">
        <f>VLOOKUP(A:A,[2]TDSheet!$A:$F,6,0)</f>
        <v>2304</v>
      </c>
      <c r="J22" s="16">
        <f t="shared" si="9"/>
        <v>-135</v>
      </c>
      <c r="K22" s="16">
        <f>VLOOKUP(A:A,[1]TDSheet!$A:$P,16,0)</f>
        <v>640</v>
      </c>
      <c r="L22" s="16"/>
      <c r="M22" s="16"/>
      <c r="N22" s="16">
        <v>420</v>
      </c>
      <c r="O22" s="16">
        <f t="shared" si="10"/>
        <v>349.8</v>
      </c>
      <c r="P22" s="18">
        <v>100</v>
      </c>
      <c r="Q22" s="19">
        <f t="shared" si="11"/>
        <v>7.0926243567752998</v>
      </c>
      <c r="R22" s="16">
        <f t="shared" si="12"/>
        <v>4.9771297884505428</v>
      </c>
      <c r="S22" s="16">
        <f>VLOOKUP(A:A,[1]TDSheet!$A:$T,20,0)</f>
        <v>426.8</v>
      </c>
      <c r="T22" s="16">
        <f>VLOOKUP(A:A,[1]TDSheet!$A:$O,15,0)</f>
        <v>354.6</v>
      </c>
      <c r="U22" s="16">
        <f>VLOOKUP(A:A,[3]TDSheet!$A:$D,4,0)</f>
        <v>442</v>
      </c>
      <c r="V22" s="16">
        <f>VLOOKUP(A:A,[4]TDSheet!$A:$D,4,0)</f>
        <v>420</v>
      </c>
      <c r="W22" s="16">
        <f>VLOOKUP(A:A,[1]TDSheet!$A:$W,23,0)</f>
        <v>126</v>
      </c>
      <c r="X22" s="16">
        <f>VLOOKUP(A:A,[1]TDSheet!$A:$X,24,0)</f>
        <v>14</v>
      </c>
      <c r="Y22" s="16">
        <f>VLOOKUP(A:A,[1]TDSheet!$A:$Y,25,0)</f>
        <v>6</v>
      </c>
      <c r="Z22" s="20">
        <f t="shared" si="16"/>
        <v>84</v>
      </c>
      <c r="AA22" s="16">
        <f t="shared" si="13"/>
        <v>520</v>
      </c>
      <c r="AB22" s="16" t="str">
        <f>VLOOKUP(A:A,[1]TDSheet!$A:$AB,28,0)</f>
        <v>ябмай</v>
      </c>
      <c r="AC22" s="16">
        <f>AA22/6</f>
        <v>86.666666666666671</v>
      </c>
      <c r="AD22" s="21">
        <f>VLOOKUP(A:A,[1]TDSheet!$A:$AD,30,0)</f>
        <v>0.25</v>
      </c>
      <c r="AE22" s="16">
        <f t="shared" si="14"/>
        <v>126</v>
      </c>
      <c r="AF22" s="16"/>
      <c r="AG22" s="16"/>
      <c r="AH22" s="16"/>
    </row>
    <row r="23" spans="1:34" s="1" customFormat="1" ht="11.1" customHeight="1" outlineLevel="1" x14ac:dyDescent="0.2">
      <c r="A23" s="7" t="s">
        <v>17</v>
      </c>
      <c r="B23" s="7" t="s">
        <v>9</v>
      </c>
      <c r="C23" s="8">
        <v>1098</v>
      </c>
      <c r="D23" s="8">
        <v>4078</v>
      </c>
      <c r="E23" s="8">
        <v>3010</v>
      </c>
      <c r="F23" s="8">
        <v>2125</v>
      </c>
      <c r="G23" s="1">
        <f>VLOOKUP(A:A,[1]TDSheet!$A:$G,7,0)</f>
        <v>1</v>
      </c>
      <c r="H23" s="1">
        <f>VLOOKUP(A:A,[1]TDSheet!$A:$H,8,0)</f>
        <v>180</v>
      </c>
      <c r="I23" s="16">
        <f>VLOOKUP(A:A,[2]TDSheet!$A:$F,6,0)</f>
        <v>2974</v>
      </c>
      <c r="J23" s="16">
        <f t="shared" si="9"/>
        <v>36</v>
      </c>
      <c r="K23" s="16">
        <f>VLOOKUP(A:A,[1]TDSheet!$A:$P,16,0)</f>
        <v>840</v>
      </c>
      <c r="L23" s="16"/>
      <c r="M23" s="16"/>
      <c r="N23" s="16">
        <v>720</v>
      </c>
      <c r="O23" s="16">
        <f t="shared" si="10"/>
        <v>482</v>
      </c>
      <c r="P23" s="18">
        <v>420</v>
      </c>
      <c r="Q23" s="19">
        <f t="shared" si="11"/>
        <v>7.0228215767634854</v>
      </c>
      <c r="R23" s="16">
        <f t="shared" si="12"/>
        <v>4.4087136929460584</v>
      </c>
      <c r="S23" s="16">
        <f>VLOOKUP(A:A,[1]TDSheet!$A:$T,20,0)</f>
        <v>452.6</v>
      </c>
      <c r="T23" s="16">
        <f>VLOOKUP(A:A,[1]TDSheet!$A:$O,15,0)</f>
        <v>442.2</v>
      </c>
      <c r="U23" s="16">
        <f>VLOOKUP(A:A,[3]TDSheet!$A:$D,4,0)</f>
        <v>592</v>
      </c>
      <c r="V23" s="16">
        <f>VLOOKUP(A:A,[4]TDSheet!$A:$D,4,0)</f>
        <v>600</v>
      </c>
      <c r="W23" s="16">
        <f>VLOOKUP(A:A,[1]TDSheet!$A:$W,23,0)</f>
        <v>70</v>
      </c>
      <c r="X23" s="16">
        <f>VLOOKUP(A:A,[1]TDSheet!$A:$X,24,0)</f>
        <v>14</v>
      </c>
      <c r="Y23" s="16">
        <f>VLOOKUP(A:A,[1]TDSheet!$A:$Y,25,0)</f>
        <v>12</v>
      </c>
      <c r="Z23" s="20">
        <f t="shared" si="16"/>
        <v>98</v>
      </c>
      <c r="AA23" s="16">
        <f t="shared" si="13"/>
        <v>1140</v>
      </c>
      <c r="AB23" s="16" t="str">
        <f>VLOOKUP(A:A,[1]TDSheet!$A:$AB,28,0)</f>
        <v>ябмай</v>
      </c>
      <c r="AC23" s="16">
        <f>AA23/12</f>
        <v>95</v>
      </c>
      <c r="AD23" s="21">
        <f>VLOOKUP(A:A,[1]TDSheet!$A:$AD,30,0)</f>
        <v>0.25</v>
      </c>
      <c r="AE23" s="16">
        <f t="shared" si="14"/>
        <v>294</v>
      </c>
      <c r="AF23" s="16"/>
      <c r="AG23" s="16"/>
      <c r="AH23" s="16"/>
    </row>
    <row r="24" spans="1:34" s="1" customFormat="1" ht="11.1" customHeight="1" outlineLevel="1" x14ac:dyDescent="0.2">
      <c r="A24" s="7" t="s">
        <v>18</v>
      </c>
      <c r="B24" s="7" t="s">
        <v>9</v>
      </c>
      <c r="C24" s="8">
        <v>1470</v>
      </c>
      <c r="D24" s="8">
        <v>3603</v>
      </c>
      <c r="E24" s="8">
        <v>3212</v>
      </c>
      <c r="F24" s="8">
        <v>1748</v>
      </c>
      <c r="G24" s="1">
        <f>VLOOKUP(A:A,[1]TDSheet!$A:$G,7,0)</f>
        <v>1</v>
      </c>
      <c r="H24" s="1" t="e">
        <f>VLOOKUP(A:A,[1]TDSheet!$A:$H,8,0)</f>
        <v>#N/A</v>
      </c>
      <c r="I24" s="16">
        <f>VLOOKUP(A:A,[2]TDSheet!$A:$F,6,0)</f>
        <v>3280</v>
      </c>
      <c r="J24" s="16">
        <f t="shared" si="9"/>
        <v>-68</v>
      </c>
      <c r="K24" s="16">
        <f>VLOOKUP(A:A,[1]TDSheet!$A:$P,16,0)</f>
        <v>700</v>
      </c>
      <c r="L24" s="16"/>
      <c r="M24" s="16"/>
      <c r="N24" s="16">
        <v>600</v>
      </c>
      <c r="O24" s="16">
        <f t="shared" si="10"/>
        <v>402.4</v>
      </c>
      <c r="P24" s="18">
        <v>380</v>
      </c>
      <c r="Q24" s="19">
        <f t="shared" si="11"/>
        <v>7.0278330019880721</v>
      </c>
      <c r="R24" s="16">
        <f t="shared" si="12"/>
        <v>4.3439363817097414</v>
      </c>
      <c r="S24" s="16">
        <f>VLOOKUP(A:A,[1]TDSheet!$A:$T,20,0)</f>
        <v>462</v>
      </c>
      <c r="T24" s="16">
        <f>VLOOKUP(A:A,[1]TDSheet!$A:$O,15,0)</f>
        <v>370</v>
      </c>
      <c r="U24" s="16">
        <f>VLOOKUP(A:A,[3]TDSheet!$A:$D,4,0)</f>
        <v>470</v>
      </c>
      <c r="V24" s="16">
        <f>VLOOKUP(A:A,[4]TDSheet!$A:$D,4,0)</f>
        <v>1200</v>
      </c>
      <c r="W24" s="16">
        <f>VLOOKUP(A:A,[1]TDSheet!$A:$W,23,0)</f>
        <v>70</v>
      </c>
      <c r="X24" s="16">
        <f>VLOOKUP(A:A,[1]TDSheet!$A:$X,24,0)</f>
        <v>14</v>
      </c>
      <c r="Y24" s="16">
        <f>VLOOKUP(A:A,[1]TDSheet!$A:$Y,25,0)</f>
        <v>12</v>
      </c>
      <c r="Z24" s="20">
        <f t="shared" si="16"/>
        <v>84</v>
      </c>
      <c r="AA24" s="16">
        <f t="shared" si="13"/>
        <v>980</v>
      </c>
      <c r="AB24" s="16" t="str">
        <f>VLOOKUP(A:A,[1]TDSheet!$A:$AB,28,0)</f>
        <v>ябмай</v>
      </c>
      <c r="AC24" s="16">
        <f>AA24/12</f>
        <v>81.666666666666671</v>
      </c>
      <c r="AD24" s="21">
        <f>VLOOKUP(A:A,[1]TDSheet!$A:$AD,30,0)</f>
        <v>0.25</v>
      </c>
      <c r="AE24" s="16">
        <f t="shared" si="14"/>
        <v>252</v>
      </c>
      <c r="AF24" s="16"/>
      <c r="AG24" s="16"/>
      <c r="AH24" s="16"/>
    </row>
    <row r="25" spans="1:34" s="1" customFormat="1" ht="11.1" customHeight="1" outlineLevel="1" x14ac:dyDescent="0.2">
      <c r="A25" s="7" t="s">
        <v>19</v>
      </c>
      <c r="B25" s="7" t="s">
        <v>8</v>
      </c>
      <c r="C25" s="8">
        <v>952</v>
      </c>
      <c r="D25" s="8">
        <v>1908</v>
      </c>
      <c r="E25" s="8">
        <v>1230</v>
      </c>
      <c r="F25" s="8">
        <v>1582</v>
      </c>
      <c r="G25" s="1">
        <f>VLOOKUP(A:A,[1]TDSheet!$A:$G,7,0)</f>
        <v>1</v>
      </c>
      <c r="H25" s="1" t="e">
        <f>VLOOKUP(A:A,[1]TDSheet!$A:$H,8,0)</f>
        <v>#N/A</v>
      </c>
      <c r="I25" s="16">
        <f>VLOOKUP(A:A,[2]TDSheet!$A:$F,6,0)</f>
        <v>1275</v>
      </c>
      <c r="J25" s="16">
        <f t="shared" si="9"/>
        <v>-45</v>
      </c>
      <c r="K25" s="16">
        <f>VLOOKUP(A:A,[1]TDSheet!$A:$P,16,0)</f>
        <v>580</v>
      </c>
      <c r="L25" s="16"/>
      <c r="M25" s="16"/>
      <c r="N25" s="16"/>
      <c r="O25" s="16">
        <f t="shared" si="10"/>
        <v>246</v>
      </c>
      <c r="P25" s="18">
        <v>500</v>
      </c>
      <c r="Q25" s="19">
        <f t="shared" si="11"/>
        <v>10.821138211382113</v>
      </c>
      <c r="R25" s="16">
        <f t="shared" si="12"/>
        <v>6.4308943089430892</v>
      </c>
      <c r="S25" s="16">
        <f>VLOOKUP(A:A,[1]TDSheet!$A:$T,20,0)</f>
        <v>240</v>
      </c>
      <c r="T25" s="16">
        <f>VLOOKUP(A:A,[1]TDSheet!$A:$O,15,0)</f>
        <v>280.60000000000002</v>
      </c>
      <c r="U25" s="16">
        <f>VLOOKUP(A:A,[3]TDSheet!$A:$D,4,0)</f>
        <v>366</v>
      </c>
      <c r="V25" s="16">
        <v>0</v>
      </c>
      <c r="W25" s="16">
        <f>VLOOKUP(A:A,[1]TDSheet!$A:$W,23,0)</f>
        <v>84</v>
      </c>
      <c r="X25" s="16">
        <f>VLOOKUP(A:A,[1]TDSheet!$A:$X,24,0)</f>
        <v>12</v>
      </c>
      <c r="Y25" s="16">
        <f>VLOOKUP(A:A,[1]TDSheet!$A:$Y,25,0)</f>
        <v>6</v>
      </c>
      <c r="Z25" s="20">
        <f t="shared" si="16"/>
        <v>84</v>
      </c>
      <c r="AA25" s="16">
        <f t="shared" si="13"/>
        <v>500</v>
      </c>
      <c r="AB25" s="22" t="s">
        <v>97</v>
      </c>
      <c r="AC25" s="16">
        <f>AA25/6</f>
        <v>83.333333333333329</v>
      </c>
      <c r="AD25" s="21">
        <f>VLOOKUP(A:A,[1]TDSheet!$A:$AD,30,0)</f>
        <v>1</v>
      </c>
      <c r="AE25" s="16">
        <f>Z25*Y25*AD25</f>
        <v>504</v>
      </c>
      <c r="AF25" s="16"/>
      <c r="AG25" s="16"/>
      <c r="AH25" s="16"/>
    </row>
    <row r="26" spans="1:34" s="1" customFormat="1" ht="11.1" customHeight="1" outlineLevel="1" x14ac:dyDescent="0.2">
      <c r="A26" s="7" t="s">
        <v>61</v>
      </c>
      <c r="B26" s="7" t="s">
        <v>9</v>
      </c>
      <c r="C26" s="8">
        <v>314</v>
      </c>
      <c r="D26" s="8">
        <v>517</v>
      </c>
      <c r="E26" s="8">
        <v>324</v>
      </c>
      <c r="F26" s="8">
        <v>490</v>
      </c>
      <c r="G26" s="1" t="str">
        <f>VLOOKUP(A:A,[1]TDSheet!$A:$G,7,0)</f>
        <v>нов</v>
      </c>
      <c r="H26" s="1" t="e">
        <f>VLOOKUP(A:A,[1]TDSheet!$A:$H,8,0)</f>
        <v>#N/A</v>
      </c>
      <c r="I26" s="16">
        <f>VLOOKUP(A:A,[2]TDSheet!$A:$F,6,0)</f>
        <v>335</v>
      </c>
      <c r="J26" s="16">
        <f t="shared" si="9"/>
        <v>-11</v>
      </c>
      <c r="K26" s="16">
        <f>VLOOKUP(A:A,[1]TDSheet!$A:$P,16,0)</f>
        <v>0</v>
      </c>
      <c r="L26" s="16"/>
      <c r="M26" s="16"/>
      <c r="N26" s="16"/>
      <c r="O26" s="16">
        <f t="shared" si="10"/>
        <v>64.8</v>
      </c>
      <c r="P26" s="18"/>
      <c r="Q26" s="19">
        <f t="shared" si="11"/>
        <v>7.5617283950617287</v>
      </c>
      <c r="R26" s="16">
        <f t="shared" si="12"/>
        <v>7.5617283950617287</v>
      </c>
      <c r="S26" s="16">
        <f>VLOOKUP(A:A,[1]TDSheet!$A:$T,20,0)</f>
        <v>61.4</v>
      </c>
      <c r="T26" s="16">
        <f>VLOOKUP(A:A,[1]TDSheet!$A:$O,15,0)</f>
        <v>58.8</v>
      </c>
      <c r="U26" s="16">
        <f>VLOOKUP(A:A,[3]TDSheet!$A:$D,4,0)</f>
        <v>95</v>
      </c>
      <c r="V26" s="16"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20">
        <f t="shared" si="16"/>
        <v>0</v>
      </c>
      <c r="AA26" s="16">
        <f t="shared" si="13"/>
        <v>0</v>
      </c>
      <c r="AB26" s="16" t="e">
        <f>VLOOKUP(A:A,[1]TDSheet!$A:$AB,28,0)</f>
        <v>#N/A</v>
      </c>
      <c r="AC26" s="16">
        <f>AA26/12</f>
        <v>0</v>
      </c>
      <c r="AD26" s="21">
        <f>VLOOKUP(A:A,[1]TDSheet!$A:$AD,30,0)</f>
        <v>0.23</v>
      </c>
      <c r="AE26" s="16">
        <f>Z26*Y26*AD26</f>
        <v>0</v>
      </c>
      <c r="AF26" s="16"/>
      <c r="AG26" s="16"/>
      <c r="AH26" s="16"/>
    </row>
    <row r="27" spans="1:34" s="1" customFormat="1" ht="11.1" customHeight="1" outlineLevel="1" x14ac:dyDescent="0.2">
      <c r="A27" s="7" t="s">
        <v>62</v>
      </c>
      <c r="B27" s="7" t="s">
        <v>9</v>
      </c>
      <c r="C27" s="8">
        <v>541</v>
      </c>
      <c r="D27" s="8">
        <v>358</v>
      </c>
      <c r="E27" s="8">
        <v>404</v>
      </c>
      <c r="F27" s="8">
        <v>473</v>
      </c>
      <c r="G27" s="1" t="str">
        <f>VLOOKUP(A:A,[1]TDSheet!$A:$G,7,0)</f>
        <v>нов</v>
      </c>
      <c r="H27" s="1" t="e">
        <f>VLOOKUP(A:A,[1]TDSheet!$A:$H,8,0)</f>
        <v>#N/A</v>
      </c>
      <c r="I27" s="16">
        <f>VLOOKUP(A:A,[2]TDSheet!$A:$F,6,0)</f>
        <v>423</v>
      </c>
      <c r="J27" s="16">
        <f t="shared" si="9"/>
        <v>-19</v>
      </c>
      <c r="K27" s="16">
        <f>VLOOKUP(A:A,[1]TDSheet!$A:$P,16,0)</f>
        <v>0</v>
      </c>
      <c r="L27" s="16"/>
      <c r="M27" s="16"/>
      <c r="N27" s="16"/>
      <c r="O27" s="16">
        <f t="shared" si="10"/>
        <v>80.8</v>
      </c>
      <c r="P27" s="18">
        <v>120</v>
      </c>
      <c r="Q27" s="19">
        <f t="shared" si="11"/>
        <v>7.3391089108910892</v>
      </c>
      <c r="R27" s="16">
        <f t="shared" si="12"/>
        <v>5.8539603960396045</v>
      </c>
      <c r="S27" s="16">
        <f>VLOOKUP(A:A,[1]TDSheet!$A:$T,20,0)</f>
        <v>115.6</v>
      </c>
      <c r="T27" s="16">
        <f>VLOOKUP(A:A,[1]TDSheet!$A:$O,15,0)</f>
        <v>75.400000000000006</v>
      </c>
      <c r="U27" s="16">
        <f>VLOOKUP(A:A,[3]TDSheet!$A:$D,4,0)</f>
        <v>90</v>
      </c>
      <c r="V27" s="16">
        <v>0</v>
      </c>
      <c r="W27" s="16">
        <f>VLOOKUP(A:A,[1]TDSheet!$A:$W,23,0)</f>
        <v>70</v>
      </c>
      <c r="X27" s="16">
        <f>VLOOKUP(A:A,[1]TDSheet!$A:$X,24,0)</f>
        <v>14</v>
      </c>
      <c r="Y27" s="16">
        <f>VLOOKUP(A:A,[1]TDSheet!$A:$Y,25,0)</f>
        <v>12</v>
      </c>
      <c r="Z27" s="20">
        <f t="shared" si="16"/>
        <v>14</v>
      </c>
      <c r="AA27" s="16">
        <f t="shared" si="13"/>
        <v>120</v>
      </c>
      <c r="AB27" s="16">
        <f>VLOOKUP(A:A,[1]TDSheet!$A:$AB,28,0)</f>
        <v>0</v>
      </c>
      <c r="AC27" s="16">
        <f>AA27/12</f>
        <v>10</v>
      </c>
      <c r="AD27" s="21">
        <f>VLOOKUP(A:A,[1]TDSheet!$A:$AD,30,0)</f>
        <v>0.25</v>
      </c>
      <c r="AE27" s="16">
        <f t="shared" ref="AE27:AE66" si="17">Z27*Y27*AD27</f>
        <v>42</v>
      </c>
      <c r="AF27" s="16"/>
      <c r="AG27" s="16"/>
      <c r="AH27" s="16"/>
    </row>
    <row r="28" spans="1:34" s="1" customFormat="1" ht="10.5" customHeight="1" outlineLevel="1" x14ac:dyDescent="0.2">
      <c r="A28" s="7" t="s">
        <v>20</v>
      </c>
      <c r="B28" s="7" t="s">
        <v>9</v>
      </c>
      <c r="C28" s="8">
        <v>126</v>
      </c>
      <c r="D28" s="8">
        <v>482</v>
      </c>
      <c r="E28" s="8">
        <v>207</v>
      </c>
      <c r="F28" s="8">
        <v>399</v>
      </c>
      <c r="G28" s="1" t="str">
        <f>VLOOKUP(A:A,[1]TDSheet!$A:$G,7,0)</f>
        <v>рот0502</v>
      </c>
      <c r="H28" s="1" t="e">
        <f>VLOOKUP(A:A,[1]TDSheet!$A:$H,8,0)</f>
        <v>#N/A</v>
      </c>
      <c r="I28" s="16">
        <f>VLOOKUP(A:A,[2]TDSheet!$A:$F,6,0)</f>
        <v>209</v>
      </c>
      <c r="J28" s="16">
        <f t="shared" si="9"/>
        <v>-2</v>
      </c>
      <c r="K28" s="16">
        <f>VLOOKUP(A:A,[1]TDSheet!$A:$P,16,0)</f>
        <v>100</v>
      </c>
      <c r="L28" s="16"/>
      <c r="M28" s="16"/>
      <c r="N28" s="16"/>
      <c r="O28" s="16">
        <f t="shared" si="10"/>
        <v>41.4</v>
      </c>
      <c r="P28" s="18"/>
      <c r="Q28" s="19">
        <f t="shared" si="11"/>
        <v>12.053140096618359</v>
      </c>
      <c r="R28" s="16">
        <f t="shared" si="12"/>
        <v>9.6376811594202909</v>
      </c>
      <c r="S28" s="16">
        <f>VLOOKUP(A:A,[1]TDSheet!$A:$T,20,0)</f>
        <v>54.2</v>
      </c>
      <c r="T28" s="16">
        <f>VLOOKUP(A:A,[1]TDSheet!$A:$O,15,0)</f>
        <v>60.6</v>
      </c>
      <c r="U28" s="16">
        <f>VLOOKUP(A:A,[3]TDSheet!$A:$D,4,0)</f>
        <v>86</v>
      </c>
      <c r="V28" s="16">
        <v>0</v>
      </c>
      <c r="W28" s="16">
        <f>VLOOKUP(A:A,[1]TDSheet!$A:$W,23,0)</f>
        <v>84</v>
      </c>
      <c r="X28" s="16">
        <f>VLOOKUP(A:A,[1]TDSheet!$A:$X,24,0)</f>
        <v>12</v>
      </c>
      <c r="Y28" s="16">
        <f>VLOOKUP(A:A,[1]TDSheet!$A:$Y,25,0)</f>
        <v>8</v>
      </c>
      <c r="Z28" s="20">
        <f t="shared" si="16"/>
        <v>0</v>
      </c>
      <c r="AA28" s="16">
        <f t="shared" si="13"/>
        <v>0</v>
      </c>
      <c r="AB28" s="16" t="str">
        <f>VLOOKUP(A:A,[1]TDSheet!$A:$AB,28,0)</f>
        <v>ябмай</v>
      </c>
      <c r="AC28" s="16">
        <f>AA28/8</f>
        <v>0</v>
      </c>
      <c r="AD28" s="21">
        <f>VLOOKUP(A:A,[1]TDSheet!$A:$AD,30,0)</f>
        <v>0.7</v>
      </c>
      <c r="AE28" s="16">
        <f t="shared" si="17"/>
        <v>0</v>
      </c>
      <c r="AF28" s="16"/>
      <c r="AG28" s="16"/>
      <c r="AH28" s="16"/>
    </row>
    <row r="29" spans="1:34" s="1" customFormat="1" ht="21.95" customHeight="1" outlineLevel="1" x14ac:dyDescent="0.2">
      <c r="A29" s="7" t="s">
        <v>21</v>
      </c>
      <c r="B29" s="7" t="s">
        <v>9</v>
      </c>
      <c r="C29" s="8">
        <v>805</v>
      </c>
      <c r="D29" s="8">
        <v>634</v>
      </c>
      <c r="E29" s="8">
        <v>1046</v>
      </c>
      <c r="F29" s="8">
        <v>325</v>
      </c>
      <c r="G29" s="1" t="str">
        <f>VLOOKUP(A:A,[1]TDSheet!$A:$G,7,0)</f>
        <v>4рот</v>
      </c>
      <c r="H29" s="1" t="e">
        <f>VLOOKUP(A:A,[1]TDSheet!$A:$H,8,0)</f>
        <v>#N/A</v>
      </c>
      <c r="I29" s="16">
        <f>VLOOKUP(A:A,[2]TDSheet!$A:$F,6,0)</f>
        <v>1082</v>
      </c>
      <c r="J29" s="16">
        <f t="shared" si="9"/>
        <v>-36</v>
      </c>
      <c r="K29" s="16">
        <f>VLOOKUP(A:A,[1]TDSheet!$A:$P,16,0)</f>
        <v>240</v>
      </c>
      <c r="L29" s="16"/>
      <c r="M29" s="16"/>
      <c r="N29" s="16"/>
      <c r="O29" s="16">
        <f t="shared" si="10"/>
        <v>209.2</v>
      </c>
      <c r="P29" s="18">
        <v>600</v>
      </c>
      <c r="Q29" s="19">
        <f t="shared" si="11"/>
        <v>5.5688336520076485</v>
      </c>
      <c r="R29" s="16">
        <f t="shared" si="12"/>
        <v>1.5535372848948377</v>
      </c>
      <c r="S29" s="16">
        <f>VLOOKUP(A:A,[1]TDSheet!$A:$T,20,0)</f>
        <v>108.2</v>
      </c>
      <c r="T29" s="16">
        <f>VLOOKUP(A:A,[1]TDSheet!$A:$O,15,0)</f>
        <v>137.4</v>
      </c>
      <c r="U29" s="16">
        <f>VLOOKUP(A:A,[3]TDSheet!$A:$D,4,0)</f>
        <v>217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10</v>
      </c>
      <c r="Z29" s="20">
        <f t="shared" si="16"/>
        <v>60</v>
      </c>
      <c r="AA29" s="16">
        <f t="shared" si="13"/>
        <v>600</v>
      </c>
      <c r="AB29" s="16" t="str">
        <f>VLOOKUP(A:A,[1]TDSheet!$A:$AB,28,0)</f>
        <v>ябмай</v>
      </c>
      <c r="AC29" s="16">
        <f>AA29/10</f>
        <v>60</v>
      </c>
      <c r="AD29" s="21">
        <f>VLOOKUP(A:A,[1]TDSheet!$A:$AD,30,0)</f>
        <v>0.7</v>
      </c>
      <c r="AE29" s="16">
        <f t="shared" si="17"/>
        <v>420</v>
      </c>
      <c r="AF29" s="16"/>
      <c r="AG29" s="16"/>
      <c r="AH29" s="16"/>
    </row>
    <row r="30" spans="1:34" s="1" customFormat="1" ht="11.1" customHeight="1" outlineLevel="1" x14ac:dyDescent="0.2">
      <c r="A30" s="7" t="s">
        <v>22</v>
      </c>
      <c r="B30" s="7" t="s">
        <v>9</v>
      </c>
      <c r="C30" s="8">
        <v>384</v>
      </c>
      <c r="D30" s="8">
        <v>198</v>
      </c>
      <c r="E30" s="8">
        <v>252</v>
      </c>
      <c r="F30" s="8">
        <v>319</v>
      </c>
      <c r="G30" s="1" t="str">
        <f>VLOOKUP(A:A,[1]TDSheet!$A:$G,7,0)</f>
        <v>4рот</v>
      </c>
      <c r="H30" s="1" t="e">
        <f>VLOOKUP(A:A,[1]TDSheet!$A:$H,8,0)</f>
        <v>#N/A</v>
      </c>
      <c r="I30" s="16">
        <f>VLOOKUP(A:A,[2]TDSheet!$A:$F,6,0)</f>
        <v>270</v>
      </c>
      <c r="J30" s="16">
        <f t="shared" si="9"/>
        <v>-18</v>
      </c>
      <c r="K30" s="16">
        <f>VLOOKUP(A:A,[1]TDSheet!$A:$P,16,0)</f>
        <v>0</v>
      </c>
      <c r="L30" s="16"/>
      <c r="M30" s="16"/>
      <c r="N30" s="16"/>
      <c r="O30" s="16">
        <f t="shared" si="10"/>
        <v>50.4</v>
      </c>
      <c r="P30" s="18"/>
      <c r="Q30" s="19">
        <f t="shared" si="11"/>
        <v>6.32936507936508</v>
      </c>
      <c r="R30" s="16">
        <f t="shared" si="12"/>
        <v>6.32936507936508</v>
      </c>
      <c r="S30" s="16">
        <f>VLOOKUP(A:A,[1]TDSheet!$A:$T,20,0)</f>
        <v>48</v>
      </c>
      <c r="T30" s="16">
        <f>VLOOKUP(A:A,[1]TDSheet!$A:$O,15,0)</f>
        <v>45.2</v>
      </c>
      <c r="U30" s="16">
        <f>VLOOKUP(A:A,[3]TDSheet!$A:$D,4,0)</f>
        <v>44</v>
      </c>
      <c r="V30" s="16">
        <v>0</v>
      </c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16</v>
      </c>
      <c r="Z30" s="20">
        <f t="shared" si="16"/>
        <v>0</v>
      </c>
      <c r="AA30" s="16">
        <f t="shared" si="13"/>
        <v>0</v>
      </c>
      <c r="AB30" s="16" t="str">
        <f>VLOOKUP(A:A,[1]TDSheet!$A:$AB,28,0)</f>
        <v>увел</v>
      </c>
      <c r="AC30" s="16">
        <f>AA30/16</f>
        <v>0</v>
      </c>
      <c r="AD30" s="21">
        <f>VLOOKUP(A:A,[1]TDSheet!$A:$AD,30,0)</f>
        <v>0.4</v>
      </c>
      <c r="AE30" s="16">
        <f t="shared" si="17"/>
        <v>0</v>
      </c>
      <c r="AF30" s="16"/>
      <c r="AG30" s="16"/>
      <c r="AH30" s="16"/>
    </row>
    <row r="31" spans="1:34" s="1" customFormat="1" ht="11.1" customHeight="1" outlineLevel="1" x14ac:dyDescent="0.2">
      <c r="A31" s="7" t="s">
        <v>23</v>
      </c>
      <c r="B31" s="7" t="s">
        <v>9</v>
      </c>
      <c r="C31" s="8">
        <v>770</v>
      </c>
      <c r="D31" s="8">
        <v>1838</v>
      </c>
      <c r="E31" s="8">
        <v>1600</v>
      </c>
      <c r="F31" s="8">
        <v>930</v>
      </c>
      <c r="G31" s="1" t="str">
        <f>VLOOKUP(A:A,[1]TDSheet!$A:$G,7,0)</f>
        <v>4рот</v>
      </c>
      <c r="H31" s="1" t="e">
        <f>VLOOKUP(A:A,[1]TDSheet!$A:$H,8,0)</f>
        <v>#N/A</v>
      </c>
      <c r="I31" s="16">
        <f>VLOOKUP(A:A,[2]TDSheet!$A:$F,6,0)</f>
        <v>1651</v>
      </c>
      <c r="J31" s="16">
        <f t="shared" si="9"/>
        <v>-51</v>
      </c>
      <c r="K31" s="16">
        <f>VLOOKUP(A:A,[1]TDSheet!$A:$P,16,0)</f>
        <v>480</v>
      </c>
      <c r="L31" s="16"/>
      <c r="M31" s="16"/>
      <c r="N31" s="16">
        <v>840</v>
      </c>
      <c r="O31" s="16">
        <f t="shared" si="10"/>
        <v>280</v>
      </c>
      <c r="P31" s="18">
        <v>900</v>
      </c>
      <c r="Q31" s="19">
        <f t="shared" si="11"/>
        <v>8.25</v>
      </c>
      <c r="R31" s="16">
        <f t="shared" si="12"/>
        <v>3.3214285714285716</v>
      </c>
      <c r="S31" s="16">
        <f>VLOOKUP(A:A,[1]TDSheet!$A:$T,20,0)</f>
        <v>230.2</v>
      </c>
      <c r="T31" s="16">
        <f>VLOOKUP(A:A,[1]TDSheet!$A:$O,15,0)</f>
        <v>238</v>
      </c>
      <c r="U31" s="16">
        <f>VLOOKUP(A:A,[3]TDSheet!$A:$D,4,0)</f>
        <v>349</v>
      </c>
      <c r="V31" s="16">
        <f>VLOOKUP(A:A,[4]TDSheet!$A:$D,4,0)</f>
        <v>200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10</v>
      </c>
      <c r="Z31" s="20">
        <f t="shared" si="16"/>
        <v>180</v>
      </c>
      <c r="AA31" s="16">
        <f t="shared" si="13"/>
        <v>1740</v>
      </c>
      <c r="AB31" s="22" t="s">
        <v>96</v>
      </c>
      <c r="AC31" s="16">
        <f>AA31/10</f>
        <v>174</v>
      </c>
      <c r="AD31" s="21">
        <f>VLOOKUP(A:A,[1]TDSheet!$A:$AD,30,0)</f>
        <v>0.7</v>
      </c>
      <c r="AE31" s="16">
        <f t="shared" si="17"/>
        <v>1260</v>
      </c>
      <c r="AF31" s="16"/>
      <c r="AG31" s="16"/>
      <c r="AH31" s="16"/>
    </row>
    <row r="32" spans="1:34" s="1" customFormat="1" ht="21.95" customHeight="1" outlineLevel="1" x14ac:dyDescent="0.2">
      <c r="A32" s="7" t="s">
        <v>24</v>
      </c>
      <c r="B32" s="7" t="s">
        <v>9</v>
      </c>
      <c r="C32" s="8">
        <v>333</v>
      </c>
      <c r="D32" s="8">
        <v>1964</v>
      </c>
      <c r="E32" s="8">
        <v>1587</v>
      </c>
      <c r="F32" s="8">
        <v>613</v>
      </c>
      <c r="G32" s="1" t="str">
        <f>VLOOKUP(A:A,[1]TDSheet!$A:$G,7,0)</f>
        <v>4рот</v>
      </c>
      <c r="H32" s="1" t="e">
        <f>VLOOKUP(A:A,[1]TDSheet!$A:$H,8,0)</f>
        <v>#N/A</v>
      </c>
      <c r="I32" s="16">
        <f>VLOOKUP(A:A,[2]TDSheet!$A:$F,6,0)</f>
        <v>1623</v>
      </c>
      <c r="J32" s="16">
        <f t="shared" si="9"/>
        <v>-36</v>
      </c>
      <c r="K32" s="16">
        <f>VLOOKUP(A:A,[1]TDSheet!$A:$P,16,0)</f>
        <v>480</v>
      </c>
      <c r="L32" s="16"/>
      <c r="M32" s="16"/>
      <c r="N32" s="16"/>
      <c r="O32" s="16">
        <f t="shared" si="10"/>
        <v>317.39999999999998</v>
      </c>
      <c r="P32" s="18">
        <v>900</v>
      </c>
      <c r="Q32" s="19">
        <f t="shared" si="11"/>
        <v>6.2791430371770645</v>
      </c>
      <c r="R32" s="16">
        <f t="shared" si="12"/>
        <v>1.9313169502205421</v>
      </c>
      <c r="S32" s="16">
        <f>VLOOKUP(A:A,[1]TDSheet!$A:$T,20,0)</f>
        <v>201.2</v>
      </c>
      <c r="T32" s="16">
        <f>VLOOKUP(A:A,[1]TDSheet!$A:$O,15,0)</f>
        <v>222.6</v>
      </c>
      <c r="U32" s="16">
        <f>VLOOKUP(A:A,[3]TDSheet!$A:$D,4,0)</f>
        <v>322</v>
      </c>
      <c r="V32" s="16"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10</v>
      </c>
      <c r="Z32" s="20">
        <f t="shared" si="16"/>
        <v>96</v>
      </c>
      <c r="AA32" s="16">
        <f t="shared" si="13"/>
        <v>900</v>
      </c>
      <c r="AB32" s="22" t="s">
        <v>96</v>
      </c>
      <c r="AC32" s="16">
        <f>AA32/10</f>
        <v>90</v>
      </c>
      <c r="AD32" s="21">
        <f>VLOOKUP(A:A,[1]TDSheet!$A:$AD,30,0)</f>
        <v>0.7</v>
      </c>
      <c r="AE32" s="16">
        <f t="shared" si="17"/>
        <v>672</v>
      </c>
      <c r="AF32" s="16"/>
      <c r="AG32" s="16"/>
      <c r="AH32" s="16"/>
    </row>
    <row r="33" spans="1:34" s="1" customFormat="1" ht="21.95" customHeight="1" outlineLevel="1" x14ac:dyDescent="0.2">
      <c r="A33" s="7" t="s">
        <v>25</v>
      </c>
      <c r="B33" s="7" t="s">
        <v>9</v>
      </c>
      <c r="C33" s="8">
        <v>613</v>
      </c>
      <c r="D33" s="8">
        <v>988</v>
      </c>
      <c r="E33" s="8">
        <v>737</v>
      </c>
      <c r="F33" s="8">
        <v>829</v>
      </c>
      <c r="G33" s="1" t="str">
        <f>VLOOKUP(A:A,[1]TDSheet!$A:$G,7,0)</f>
        <v>нв1304,</v>
      </c>
      <c r="H33" s="1" t="e">
        <f>VLOOKUP(A:A,[1]TDSheet!$A:$H,8,0)</f>
        <v>#N/A</v>
      </c>
      <c r="I33" s="16">
        <f>VLOOKUP(A:A,[2]TDSheet!$A:$F,6,0)</f>
        <v>752</v>
      </c>
      <c r="J33" s="16">
        <f t="shared" si="9"/>
        <v>-15</v>
      </c>
      <c r="K33" s="16">
        <f>VLOOKUP(A:A,[1]TDSheet!$A:$P,16,0)</f>
        <v>240</v>
      </c>
      <c r="L33" s="16"/>
      <c r="M33" s="16"/>
      <c r="N33" s="16"/>
      <c r="O33" s="16">
        <f t="shared" si="10"/>
        <v>147.4</v>
      </c>
      <c r="P33" s="18"/>
      <c r="Q33" s="19">
        <f t="shared" si="11"/>
        <v>7.2523744911804613</v>
      </c>
      <c r="R33" s="16">
        <f t="shared" si="12"/>
        <v>5.6241519674355489</v>
      </c>
      <c r="S33" s="16">
        <f>VLOOKUP(A:A,[1]TDSheet!$A:$T,20,0)</f>
        <v>197.8</v>
      </c>
      <c r="T33" s="16">
        <f>VLOOKUP(A:A,[1]TDSheet!$A:$O,15,0)</f>
        <v>151.80000000000001</v>
      </c>
      <c r="U33" s="16">
        <f>VLOOKUP(A:A,[3]TDSheet!$A:$D,4,0)</f>
        <v>165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20">
        <f t="shared" si="16"/>
        <v>0</v>
      </c>
      <c r="AA33" s="16">
        <f t="shared" si="13"/>
        <v>0</v>
      </c>
      <c r="AB33" s="16" t="e">
        <f>VLOOKUP(A:A,[1]TDSheet!$A:$AB,28,0)</f>
        <v>#N/A</v>
      </c>
      <c r="AC33" s="16">
        <f>AA33/10</f>
        <v>0</v>
      </c>
      <c r="AD33" s="21">
        <f>VLOOKUP(A:A,[1]TDSheet!$A:$AD,30,0)</f>
        <v>0.7</v>
      </c>
      <c r="AE33" s="16">
        <f t="shared" si="17"/>
        <v>0</v>
      </c>
      <c r="AF33" s="16"/>
      <c r="AG33" s="16"/>
      <c r="AH33" s="16"/>
    </row>
    <row r="34" spans="1:34" s="1" customFormat="1" ht="21.95" customHeight="1" outlineLevel="1" x14ac:dyDescent="0.2">
      <c r="A34" s="7" t="s">
        <v>63</v>
      </c>
      <c r="B34" s="7" t="s">
        <v>9</v>
      </c>
      <c r="C34" s="8">
        <v>159</v>
      </c>
      <c r="D34" s="8">
        <v>501</v>
      </c>
      <c r="E34" s="8">
        <v>260</v>
      </c>
      <c r="F34" s="8">
        <v>367</v>
      </c>
      <c r="G34" s="1" t="str">
        <f>VLOOKUP(A:A,[1]TDSheet!$A:$G,7,0)</f>
        <v>нов</v>
      </c>
      <c r="H34" s="1" t="e">
        <f>VLOOKUP(A:A,[1]TDSheet!$A:$H,8,0)</f>
        <v>#N/A</v>
      </c>
      <c r="I34" s="16">
        <f>VLOOKUP(A:A,[2]TDSheet!$A:$F,6,0)</f>
        <v>285</v>
      </c>
      <c r="J34" s="16">
        <f t="shared" si="9"/>
        <v>-25</v>
      </c>
      <c r="K34" s="16">
        <f>VLOOKUP(A:A,[1]TDSheet!$A:$P,16,0)</f>
        <v>0</v>
      </c>
      <c r="L34" s="16"/>
      <c r="M34" s="16"/>
      <c r="N34" s="16"/>
      <c r="O34" s="16">
        <f t="shared" si="10"/>
        <v>52</v>
      </c>
      <c r="P34" s="18">
        <v>240</v>
      </c>
      <c r="Q34" s="19">
        <f t="shared" si="11"/>
        <v>11.673076923076923</v>
      </c>
      <c r="R34" s="16">
        <f t="shared" si="12"/>
        <v>7.0576923076923075</v>
      </c>
      <c r="S34" s="16">
        <f>VLOOKUP(A:A,[1]TDSheet!$A:$T,20,0)</f>
        <v>59.8</v>
      </c>
      <c r="T34" s="16">
        <f>VLOOKUP(A:A,[1]TDSheet!$A:$O,15,0)</f>
        <v>54.4</v>
      </c>
      <c r="U34" s="16">
        <f>VLOOKUP(A:A,[3]TDSheet!$A:$D,4,0)</f>
        <v>61</v>
      </c>
      <c r="V34" s="16"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10</v>
      </c>
      <c r="Z34" s="20">
        <f t="shared" si="16"/>
        <v>24</v>
      </c>
      <c r="AA34" s="16">
        <f t="shared" si="13"/>
        <v>240</v>
      </c>
      <c r="AB34" s="16" t="e">
        <f>VLOOKUP(A:A,[1]TDSheet!$A:$AB,28,0)</f>
        <v>#N/A</v>
      </c>
      <c r="AC34" s="16">
        <f>AA34/10</f>
        <v>24</v>
      </c>
      <c r="AD34" s="21">
        <f>VLOOKUP(A:A,[1]TDSheet!$A:$AD,30,0)</f>
        <v>0.6</v>
      </c>
      <c r="AE34" s="16">
        <f t="shared" si="17"/>
        <v>144</v>
      </c>
      <c r="AF34" s="16"/>
      <c r="AG34" s="16"/>
      <c r="AH34" s="16"/>
    </row>
    <row r="35" spans="1:34" s="1" customFormat="1" ht="21.95" customHeight="1" outlineLevel="1" x14ac:dyDescent="0.2">
      <c r="A35" s="7" t="s">
        <v>26</v>
      </c>
      <c r="B35" s="7" t="s">
        <v>8</v>
      </c>
      <c r="C35" s="8">
        <v>1370</v>
      </c>
      <c r="D35" s="8">
        <v>3725</v>
      </c>
      <c r="E35" s="8">
        <v>3260</v>
      </c>
      <c r="F35" s="8">
        <v>1690</v>
      </c>
      <c r="G35" s="1">
        <f>VLOOKUP(A:A,[1]TDSheet!$A:$G,7,0)</f>
        <v>0</v>
      </c>
      <c r="H35" s="1" t="e">
        <f>VLOOKUP(A:A,[1]TDSheet!$A:$H,8,0)</f>
        <v>#N/A</v>
      </c>
      <c r="I35" s="16">
        <f>VLOOKUP(A:A,[2]TDSheet!$A:$F,6,0)</f>
        <v>3390</v>
      </c>
      <c r="J35" s="16">
        <f t="shared" si="9"/>
        <v>-130</v>
      </c>
      <c r="K35" s="16">
        <f>VLOOKUP(A:A,[1]TDSheet!$A:$P,16,0)</f>
        <v>800</v>
      </c>
      <c r="L35" s="16"/>
      <c r="M35" s="16"/>
      <c r="N35" s="16"/>
      <c r="O35" s="16">
        <f t="shared" si="10"/>
        <v>652</v>
      </c>
      <c r="P35" s="18">
        <v>1600</v>
      </c>
      <c r="Q35" s="19">
        <f t="shared" si="11"/>
        <v>6.2730061349693251</v>
      </c>
      <c r="R35" s="16">
        <f t="shared" si="12"/>
        <v>2.5920245398773005</v>
      </c>
      <c r="S35" s="16">
        <f>VLOOKUP(A:A,[1]TDSheet!$A:$T,20,0)</f>
        <v>480</v>
      </c>
      <c r="T35" s="16">
        <f>VLOOKUP(A:A,[1]TDSheet!$A:$O,15,0)</f>
        <v>501</v>
      </c>
      <c r="U35" s="16">
        <f>VLOOKUP(A:A,[3]TDSheet!$A:$D,4,0)</f>
        <v>710</v>
      </c>
      <c r="V35" s="16">
        <v>0</v>
      </c>
      <c r="W35" s="16">
        <f>VLOOKUP(A:A,[1]TDSheet!$A:$W,23,0)</f>
        <v>144</v>
      </c>
      <c r="X35" s="16">
        <f>VLOOKUP(A:A,[1]TDSheet!$A:$X,24,0)</f>
        <v>12</v>
      </c>
      <c r="Y35" s="16">
        <f>VLOOKUP(A:A,[1]TDSheet!$A:$Y,25,0)</f>
        <v>5</v>
      </c>
      <c r="Z35" s="20">
        <f t="shared" si="16"/>
        <v>324</v>
      </c>
      <c r="AA35" s="16">
        <f t="shared" si="13"/>
        <v>1600</v>
      </c>
      <c r="AB35" s="22" t="s">
        <v>95</v>
      </c>
      <c r="AC35" s="16">
        <f>AA35/5</f>
        <v>320</v>
      </c>
      <c r="AD35" s="21">
        <f>VLOOKUP(A:A,[1]TDSheet!$A:$AD,30,0)</f>
        <v>1</v>
      </c>
      <c r="AE35" s="16">
        <f t="shared" si="17"/>
        <v>1620</v>
      </c>
      <c r="AF35" s="16"/>
      <c r="AG35" s="16"/>
      <c r="AH35" s="16"/>
    </row>
    <row r="36" spans="1:34" s="1" customFormat="1" ht="21.95" customHeight="1" outlineLevel="1" x14ac:dyDescent="0.2">
      <c r="A36" s="7" t="s">
        <v>27</v>
      </c>
      <c r="B36" s="7" t="s">
        <v>9</v>
      </c>
      <c r="C36" s="8">
        <v>336</v>
      </c>
      <c r="D36" s="8">
        <v>505</v>
      </c>
      <c r="E36" s="8">
        <v>357</v>
      </c>
      <c r="F36" s="8">
        <v>459</v>
      </c>
      <c r="G36" s="1" t="str">
        <f>VLOOKUP(A:A,[1]TDSheet!$A:$G,7,0)</f>
        <v>перим</v>
      </c>
      <c r="H36" s="1" t="e">
        <f>VLOOKUP(A:A,[1]TDSheet!$A:$H,8,0)</f>
        <v>#N/A</v>
      </c>
      <c r="I36" s="16">
        <f>VLOOKUP(A:A,[2]TDSheet!$A:$F,6,0)</f>
        <v>326</v>
      </c>
      <c r="J36" s="16">
        <f t="shared" si="9"/>
        <v>31</v>
      </c>
      <c r="K36" s="16">
        <f>VLOOKUP(A:A,[1]TDSheet!$A:$P,16,0)</f>
        <v>120</v>
      </c>
      <c r="L36" s="16"/>
      <c r="M36" s="16"/>
      <c r="N36" s="16"/>
      <c r="O36" s="16">
        <f t="shared" si="10"/>
        <v>71.400000000000006</v>
      </c>
      <c r="P36" s="18"/>
      <c r="Q36" s="19">
        <f t="shared" si="11"/>
        <v>8.1092436974789912</v>
      </c>
      <c r="R36" s="16">
        <f t="shared" si="12"/>
        <v>6.4285714285714279</v>
      </c>
      <c r="S36" s="16">
        <f>VLOOKUP(A:A,[1]TDSheet!$A:$T,20,0)</f>
        <v>87</v>
      </c>
      <c r="T36" s="16">
        <f>VLOOKUP(A:A,[1]TDSheet!$A:$O,15,0)</f>
        <v>79</v>
      </c>
      <c r="U36" s="16">
        <f>VLOOKUP(A:A,[3]TDSheet!$A:$D,4,0)</f>
        <v>106</v>
      </c>
      <c r="V36" s="16">
        <v>0</v>
      </c>
      <c r="W36" s="16">
        <f>VLOOKUP(A:A,[1]TDSheet!$A:$W,23,0)</f>
        <v>84</v>
      </c>
      <c r="X36" s="16">
        <f>VLOOKUP(A:A,[1]TDSheet!$A:$X,24,0)</f>
        <v>12</v>
      </c>
      <c r="Y36" s="16">
        <f>VLOOKUP(A:A,[1]TDSheet!$A:$Y,25,0)</f>
        <v>10</v>
      </c>
      <c r="Z36" s="20">
        <f t="shared" si="16"/>
        <v>0</v>
      </c>
      <c r="AA36" s="16">
        <f t="shared" si="13"/>
        <v>0</v>
      </c>
      <c r="AB36" s="16" t="e">
        <f>VLOOKUP(A:A,[1]TDSheet!$A:$AB,28,0)</f>
        <v>#N/A</v>
      </c>
      <c r="AC36" s="16">
        <f>AA36/10</f>
        <v>0</v>
      </c>
      <c r="AD36" s="21">
        <f>VLOOKUP(A:A,[1]TDSheet!$A:$AD,30,0)</f>
        <v>0.7</v>
      </c>
      <c r="AE36" s="16">
        <f t="shared" si="17"/>
        <v>0</v>
      </c>
      <c r="AF36" s="16"/>
      <c r="AG36" s="16"/>
      <c r="AH36" s="16"/>
    </row>
    <row r="37" spans="1:34" s="1" customFormat="1" ht="21.95" customHeight="1" outlineLevel="1" x14ac:dyDescent="0.2">
      <c r="A37" s="7" t="s">
        <v>28</v>
      </c>
      <c r="B37" s="7" t="s">
        <v>9</v>
      </c>
      <c r="C37" s="8">
        <v>814</v>
      </c>
      <c r="D37" s="8">
        <v>1583</v>
      </c>
      <c r="E37" s="8">
        <v>1213</v>
      </c>
      <c r="F37" s="8">
        <v>1106</v>
      </c>
      <c r="G37" s="1" t="str">
        <f>VLOOKUP(A:A,[1]TDSheet!$A:$G,7,0)</f>
        <v>бнмарт</v>
      </c>
      <c r="H37" s="1" t="e">
        <f>VLOOKUP(A:A,[1]TDSheet!$A:$H,8,0)</f>
        <v>#N/A</v>
      </c>
      <c r="I37" s="16">
        <f>VLOOKUP(A:A,[2]TDSheet!$A:$F,6,0)</f>
        <v>1193</v>
      </c>
      <c r="J37" s="16">
        <f t="shared" si="9"/>
        <v>20</v>
      </c>
      <c r="K37" s="16">
        <f>VLOOKUP(A:A,[1]TDSheet!$A:$P,16,0)</f>
        <v>400</v>
      </c>
      <c r="L37" s="16"/>
      <c r="M37" s="16"/>
      <c r="N37" s="16"/>
      <c r="O37" s="16">
        <f t="shared" si="10"/>
        <v>242.6</v>
      </c>
      <c r="P37" s="18">
        <v>360</v>
      </c>
      <c r="Q37" s="19">
        <f t="shared" si="11"/>
        <v>7.6916735366859026</v>
      </c>
      <c r="R37" s="16">
        <f t="shared" si="12"/>
        <v>4.5589447650453421</v>
      </c>
      <c r="S37" s="16">
        <f>VLOOKUP(A:A,[1]TDSheet!$A:$T,20,0)</f>
        <v>276.60000000000002</v>
      </c>
      <c r="T37" s="16">
        <f>VLOOKUP(A:A,[1]TDSheet!$A:$O,15,0)</f>
        <v>223.6</v>
      </c>
      <c r="U37" s="16">
        <f>VLOOKUP(A:A,[3]TDSheet!$A:$D,4,0)</f>
        <v>311</v>
      </c>
      <c r="V37" s="16">
        <v>0</v>
      </c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16</v>
      </c>
      <c r="Z37" s="20">
        <f t="shared" si="16"/>
        <v>24</v>
      </c>
      <c r="AA37" s="16">
        <f t="shared" si="13"/>
        <v>360</v>
      </c>
      <c r="AB37" s="16" t="e">
        <f>VLOOKUP(A:A,[1]TDSheet!$A:$AB,28,0)</f>
        <v>#N/A</v>
      </c>
      <c r="AC37" s="16">
        <f>AA37/16</f>
        <v>22.5</v>
      </c>
      <c r="AD37" s="21">
        <f>VLOOKUP(A:A,[1]TDSheet!$A:$AD,30,0)</f>
        <v>0.4</v>
      </c>
      <c r="AE37" s="16">
        <f t="shared" si="17"/>
        <v>153.60000000000002</v>
      </c>
      <c r="AF37" s="16"/>
      <c r="AG37" s="16"/>
      <c r="AH37" s="16"/>
    </row>
    <row r="38" spans="1:34" s="1" customFormat="1" ht="21.95" customHeight="1" outlineLevel="1" x14ac:dyDescent="0.2">
      <c r="A38" s="7" t="s">
        <v>29</v>
      </c>
      <c r="B38" s="7" t="s">
        <v>9</v>
      </c>
      <c r="C38" s="8">
        <v>1659</v>
      </c>
      <c r="D38" s="8">
        <v>3427</v>
      </c>
      <c r="E38" s="8">
        <v>2926</v>
      </c>
      <c r="F38" s="8">
        <v>2069</v>
      </c>
      <c r="G38" s="1" t="str">
        <f>VLOOKUP(A:A,[1]TDSheet!$A:$G,7,0)</f>
        <v>бнмай</v>
      </c>
      <c r="H38" s="1" t="e">
        <f>VLOOKUP(A:A,[1]TDSheet!$A:$H,8,0)</f>
        <v>#N/A</v>
      </c>
      <c r="I38" s="16">
        <f>VLOOKUP(A:A,[2]TDSheet!$A:$F,6,0)</f>
        <v>2974</v>
      </c>
      <c r="J38" s="16">
        <f t="shared" si="9"/>
        <v>-48</v>
      </c>
      <c r="K38" s="16">
        <f>VLOOKUP(A:A,[1]TDSheet!$A:$P,16,0)</f>
        <v>800</v>
      </c>
      <c r="L38" s="16"/>
      <c r="M38" s="16"/>
      <c r="N38" s="16">
        <v>1200</v>
      </c>
      <c r="O38" s="16">
        <f t="shared" si="10"/>
        <v>417.2</v>
      </c>
      <c r="P38" s="18">
        <v>360</v>
      </c>
      <c r="Q38" s="19">
        <f t="shared" si="11"/>
        <v>7.739693192713327</v>
      </c>
      <c r="R38" s="16">
        <f t="shared" si="12"/>
        <v>4.9592521572387342</v>
      </c>
      <c r="S38" s="16">
        <f>VLOOKUP(A:A,[1]TDSheet!$A:$T,20,0)</f>
        <v>460.6</v>
      </c>
      <c r="T38" s="16">
        <f>VLOOKUP(A:A,[1]TDSheet!$A:$O,15,0)</f>
        <v>420.6</v>
      </c>
      <c r="U38" s="16">
        <f>VLOOKUP(A:A,[3]TDSheet!$A:$D,4,0)</f>
        <v>459</v>
      </c>
      <c r="V38" s="16">
        <f>VLOOKUP(A:A,[4]TDSheet!$A:$D,4,0)</f>
        <v>840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10</v>
      </c>
      <c r="Z38" s="20">
        <f t="shared" si="16"/>
        <v>156</v>
      </c>
      <c r="AA38" s="16">
        <f t="shared" si="13"/>
        <v>1560</v>
      </c>
      <c r="AB38" s="16">
        <f>VLOOKUP(A:A,[1]TDSheet!$A:$AB,28,0)</f>
        <v>0</v>
      </c>
      <c r="AC38" s="16">
        <f>AA38/10</f>
        <v>156</v>
      </c>
      <c r="AD38" s="21">
        <f>VLOOKUP(A:A,[1]TDSheet!$A:$AD,30,0)</f>
        <v>0.7</v>
      </c>
      <c r="AE38" s="16">
        <f t="shared" si="17"/>
        <v>1092</v>
      </c>
      <c r="AF38" s="16"/>
      <c r="AG38" s="16"/>
      <c r="AH38" s="16"/>
    </row>
    <row r="39" spans="1:34" s="1" customFormat="1" ht="21.95" customHeight="1" outlineLevel="1" x14ac:dyDescent="0.2">
      <c r="A39" s="7" t="s">
        <v>30</v>
      </c>
      <c r="B39" s="7" t="s">
        <v>9</v>
      </c>
      <c r="C39" s="8">
        <v>956</v>
      </c>
      <c r="D39" s="8">
        <v>2025</v>
      </c>
      <c r="E39" s="8">
        <v>1439</v>
      </c>
      <c r="F39" s="8">
        <v>1389</v>
      </c>
      <c r="G39" s="1" t="str">
        <f>VLOOKUP(A:A,[1]TDSheet!$A:$G,7,0)</f>
        <v>4рот</v>
      </c>
      <c r="H39" s="1" t="e">
        <f>VLOOKUP(A:A,[1]TDSheet!$A:$H,8,0)</f>
        <v>#N/A</v>
      </c>
      <c r="I39" s="16">
        <f>VLOOKUP(A:A,[2]TDSheet!$A:$F,6,0)</f>
        <v>1451</v>
      </c>
      <c r="J39" s="16">
        <f t="shared" si="9"/>
        <v>-12</v>
      </c>
      <c r="K39" s="16">
        <f>VLOOKUP(A:A,[1]TDSheet!$A:$P,16,0)</f>
        <v>600</v>
      </c>
      <c r="L39" s="16"/>
      <c r="M39" s="16"/>
      <c r="N39" s="16"/>
      <c r="O39" s="16">
        <f t="shared" si="10"/>
        <v>287.8</v>
      </c>
      <c r="P39" s="18">
        <v>360</v>
      </c>
      <c r="Q39" s="19">
        <f t="shared" si="11"/>
        <v>8.1619179986101464</v>
      </c>
      <c r="R39" s="16">
        <f t="shared" si="12"/>
        <v>4.8262682418346072</v>
      </c>
      <c r="S39" s="16">
        <f>VLOOKUP(A:A,[1]TDSheet!$A:$T,20,0)</f>
        <v>310.2</v>
      </c>
      <c r="T39" s="16">
        <f>VLOOKUP(A:A,[1]TDSheet!$A:$O,15,0)</f>
        <v>277.8</v>
      </c>
      <c r="U39" s="16">
        <f>VLOOKUP(A:A,[3]TDSheet!$A:$D,4,0)</f>
        <v>336</v>
      </c>
      <c r="V39" s="16">
        <v>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16</v>
      </c>
      <c r="Z39" s="20">
        <f t="shared" si="16"/>
        <v>24</v>
      </c>
      <c r="AA39" s="16">
        <f t="shared" si="13"/>
        <v>360</v>
      </c>
      <c r="AB39" s="16" t="e">
        <f>VLOOKUP(A:A,[1]TDSheet!$A:$AB,28,0)</f>
        <v>#N/A</v>
      </c>
      <c r="AC39" s="16">
        <f>AA39/16</f>
        <v>22.5</v>
      </c>
      <c r="AD39" s="21">
        <f>VLOOKUP(A:A,[1]TDSheet!$A:$AD,30,0)</f>
        <v>0.4</v>
      </c>
      <c r="AE39" s="16">
        <f t="shared" si="17"/>
        <v>153.60000000000002</v>
      </c>
      <c r="AF39" s="16"/>
      <c r="AG39" s="16"/>
      <c r="AH39" s="16"/>
    </row>
    <row r="40" spans="1:34" s="1" customFormat="1" ht="21.95" customHeight="1" outlineLevel="1" x14ac:dyDescent="0.2">
      <c r="A40" s="7" t="s">
        <v>31</v>
      </c>
      <c r="B40" s="7" t="s">
        <v>9</v>
      </c>
      <c r="C40" s="8">
        <v>1800</v>
      </c>
      <c r="D40" s="8">
        <v>5280</v>
      </c>
      <c r="E40" s="8">
        <v>3471</v>
      </c>
      <c r="F40" s="8">
        <v>3450</v>
      </c>
      <c r="G40" s="1" t="str">
        <f>VLOOKUP(A:A,[1]TDSheet!$A:$G,7,0)</f>
        <v>4рот</v>
      </c>
      <c r="H40" s="1" t="e">
        <f>VLOOKUP(A:A,[1]TDSheet!$A:$H,8,0)</f>
        <v>#N/A</v>
      </c>
      <c r="I40" s="16">
        <f>VLOOKUP(A:A,[2]TDSheet!$A:$F,6,0)</f>
        <v>3563</v>
      </c>
      <c r="J40" s="16">
        <f t="shared" si="9"/>
        <v>-92</v>
      </c>
      <c r="K40" s="16">
        <f>VLOOKUP(A:A,[1]TDSheet!$A:$P,16,0)</f>
        <v>1400</v>
      </c>
      <c r="L40" s="16"/>
      <c r="M40" s="16"/>
      <c r="N40" s="16">
        <v>2600</v>
      </c>
      <c r="O40" s="16">
        <f t="shared" si="10"/>
        <v>670.2</v>
      </c>
      <c r="P40" s="18">
        <v>360</v>
      </c>
      <c r="Q40" s="19">
        <f t="shared" si="11"/>
        <v>7.7737988660101456</v>
      </c>
      <c r="R40" s="16">
        <f t="shared" si="12"/>
        <v>5.1477170993733212</v>
      </c>
      <c r="S40" s="16">
        <f>VLOOKUP(A:A,[1]TDSheet!$A:$T,20,0)</f>
        <v>669.6</v>
      </c>
      <c r="T40" s="16">
        <f>VLOOKUP(A:A,[1]TDSheet!$A:$O,15,0)</f>
        <v>687.2</v>
      </c>
      <c r="U40" s="16">
        <f>VLOOKUP(A:A,[3]TDSheet!$A:$D,4,0)</f>
        <v>960</v>
      </c>
      <c r="V40" s="16">
        <f>VLOOKUP(A:A,[4]TDSheet!$A:$D,4,0)</f>
        <v>120</v>
      </c>
      <c r="W40" s="16">
        <f>VLOOKUP(A:A,[1]TDSheet!$A:$W,23,0)</f>
        <v>84</v>
      </c>
      <c r="X40" s="16">
        <f>VLOOKUP(A:A,[1]TDSheet!$A:$X,24,0)</f>
        <v>12</v>
      </c>
      <c r="Y40" s="16">
        <f>VLOOKUP(A:A,[1]TDSheet!$A:$Y,25,0)</f>
        <v>10</v>
      </c>
      <c r="Z40" s="20">
        <f t="shared" si="16"/>
        <v>300</v>
      </c>
      <c r="AA40" s="16">
        <f t="shared" si="13"/>
        <v>2960</v>
      </c>
      <c r="AB40" s="16" t="str">
        <f>VLOOKUP(A:A,[1]TDSheet!$A:$AB,28,0)</f>
        <v>скл м-1400</v>
      </c>
      <c r="AC40" s="16">
        <f>AA40/10</f>
        <v>296</v>
      </c>
      <c r="AD40" s="21">
        <f>VLOOKUP(A:A,[1]TDSheet!$A:$AD,30,0)</f>
        <v>0.7</v>
      </c>
      <c r="AE40" s="16">
        <f t="shared" si="17"/>
        <v>2100</v>
      </c>
      <c r="AF40" s="16"/>
      <c r="AG40" s="16"/>
      <c r="AH40" s="16"/>
    </row>
    <row r="41" spans="1:34" s="1" customFormat="1" ht="11.1" customHeight="1" outlineLevel="1" x14ac:dyDescent="0.2">
      <c r="A41" s="7" t="s">
        <v>64</v>
      </c>
      <c r="B41" s="7" t="s">
        <v>9</v>
      </c>
      <c r="C41" s="8">
        <v>142</v>
      </c>
      <c r="D41" s="8">
        <v>338</v>
      </c>
      <c r="E41" s="8">
        <v>219</v>
      </c>
      <c r="F41" s="8">
        <v>258</v>
      </c>
      <c r="G41" s="1" t="str">
        <f>VLOOKUP(A:A,[1]TDSheet!$A:$G,7,0)</f>
        <v>нв1304,</v>
      </c>
      <c r="H41" s="1" t="e">
        <f>VLOOKUP(A:A,[1]TDSheet!$A:$H,8,0)</f>
        <v>#N/A</v>
      </c>
      <c r="I41" s="16">
        <f>VLOOKUP(A:A,[2]TDSheet!$A:$F,6,0)</f>
        <v>218</v>
      </c>
      <c r="J41" s="16">
        <f t="shared" si="9"/>
        <v>1</v>
      </c>
      <c r="K41" s="16">
        <f>VLOOKUP(A:A,[1]TDSheet!$A:$P,16,0)</f>
        <v>120</v>
      </c>
      <c r="L41" s="16"/>
      <c r="M41" s="16"/>
      <c r="N41" s="16"/>
      <c r="O41" s="16">
        <f t="shared" si="10"/>
        <v>43.8</v>
      </c>
      <c r="P41" s="18"/>
      <c r="Q41" s="19">
        <f t="shared" si="11"/>
        <v>8.6301369863013697</v>
      </c>
      <c r="R41" s="16">
        <f t="shared" si="12"/>
        <v>5.89041095890411</v>
      </c>
      <c r="S41" s="16">
        <f>VLOOKUP(A:A,[1]TDSheet!$A:$T,20,0)</f>
        <v>50</v>
      </c>
      <c r="T41" s="16">
        <f>VLOOKUP(A:A,[1]TDSheet!$A:$O,15,0)</f>
        <v>39.6</v>
      </c>
      <c r="U41" s="16">
        <f>VLOOKUP(A:A,[3]TDSheet!$A:$D,4,0)</f>
        <v>52</v>
      </c>
      <c r="V41" s="16">
        <v>0</v>
      </c>
      <c r="W41" s="16">
        <f>VLOOKUP(A:A,[1]TDSheet!$A:$W,23,0)</f>
        <v>70</v>
      </c>
      <c r="X41" s="16">
        <f>VLOOKUP(A:A,[1]TDSheet!$A:$X,24,0)</f>
        <v>14</v>
      </c>
      <c r="Y41" s="16">
        <f>VLOOKUP(A:A,[1]TDSheet!$A:$Y,25,0)</f>
        <v>12</v>
      </c>
      <c r="Z41" s="20">
        <f t="shared" si="16"/>
        <v>0</v>
      </c>
      <c r="AA41" s="16">
        <f t="shared" si="13"/>
        <v>0</v>
      </c>
      <c r="AB41" s="16" t="e">
        <f>VLOOKUP(A:A,[1]TDSheet!$A:$AB,28,0)</f>
        <v>#N/A</v>
      </c>
      <c r="AC41" s="16">
        <f>AA41/12</f>
        <v>0</v>
      </c>
      <c r="AD41" s="21">
        <f>VLOOKUP(A:A,[1]TDSheet!$A:$AD,30,0)</f>
        <v>0.22</v>
      </c>
      <c r="AE41" s="16">
        <f t="shared" si="17"/>
        <v>0</v>
      </c>
      <c r="AF41" s="16"/>
      <c r="AG41" s="16"/>
      <c r="AH41" s="16"/>
    </row>
    <row r="42" spans="1:34" s="1" customFormat="1" ht="21.95" customHeight="1" outlineLevel="1" x14ac:dyDescent="0.2">
      <c r="A42" s="7" t="s">
        <v>65</v>
      </c>
      <c r="B42" s="7" t="s">
        <v>9</v>
      </c>
      <c r="C42" s="8">
        <v>406</v>
      </c>
      <c r="D42" s="8">
        <v>786</v>
      </c>
      <c r="E42" s="8">
        <v>608</v>
      </c>
      <c r="F42" s="8">
        <v>551</v>
      </c>
      <c r="G42" s="1" t="str">
        <f>VLOOKUP(A:A,[1]TDSheet!$A:$G,7,0)</f>
        <v>нов</v>
      </c>
      <c r="H42" s="1" t="e">
        <f>VLOOKUP(A:A,[1]TDSheet!$A:$H,8,0)</f>
        <v>#N/A</v>
      </c>
      <c r="I42" s="16">
        <f>VLOOKUP(A:A,[2]TDSheet!$A:$F,6,0)</f>
        <v>631</v>
      </c>
      <c r="J42" s="16">
        <f t="shared" si="9"/>
        <v>-23</v>
      </c>
      <c r="K42" s="16">
        <f>VLOOKUP(A:A,[1]TDSheet!$A:$P,16,0)</f>
        <v>200</v>
      </c>
      <c r="L42" s="16"/>
      <c r="M42" s="16"/>
      <c r="N42" s="16"/>
      <c r="O42" s="16">
        <f t="shared" si="10"/>
        <v>121.6</v>
      </c>
      <c r="P42" s="18">
        <v>200</v>
      </c>
      <c r="Q42" s="19">
        <f t="shared" si="11"/>
        <v>7.8207236842105265</v>
      </c>
      <c r="R42" s="16">
        <f t="shared" si="12"/>
        <v>4.53125</v>
      </c>
      <c r="S42" s="16">
        <f>VLOOKUP(A:A,[1]TDSheet!$A:$T,20,0)</f>
        <v>50.8</v>
      </c>
      <c r="T42" s="16">
        <f>VLOOKUP(A:A,[1]TDSheet!$A:$O,15,0)</f>
        <v>34.200000000000003</v>
      </c>
      <c r="U42" s="16">
        <f>VLOOKUP(A:A,[3]TDSheet!$A:$D,4,0)</f>
        <v>131</v>
      </c>
      <c r="V42" s="16">
        <v>0</v>
      </c>
      <c r="W42" s="16">
        <f>VLOOKUP(A:A,[1]TDSheet!$A:$W,23,0)</f>
        <v>84</v>
      </c>
      <c r="X42" s="16">
        <f>VLOOKUP(A:A,[1]TDSheet!$A:$X,24,0)</f>
        <v>12</v>
      </c>
      <c r="Y42" s="16">
        <f>VLOOKUP(A:A,[1]TDSheet!$A:$Y,25,0)</f>
        <v>8</v>
      </c>
      <c r="Z42" s="20">
        <f t="shared" si="16"/>
        <v>24</v>
      </c>
      <c r="AA42" s="16">
        <f t="shared" si="13"/>
        <v>200</v>
      </c>
      <c r="AB42" s="16" t="str">
        <f>VLOOKUP(A:A,[1]TDSheet!$A:$AB,28,0)</f>
        <v>склад</v>
      </c>
      <c r="AC42" s="16">
        <f>AA42/8</f>
        <v>25</v>
      </c>
      <c r="AD42" s="21">
        <f>VLOOKUP(A:A,[1]TDSheet!$A:$AD,30,0)</f>
        <v>0.65</v>
      </c>
      <c r="AE42" s="16">
        <f t="shared" si="17"/>
        <v>124.80000000000001</v>
      </c>
      <c r="AF42" s="16"/>
      <c r="AG42" s="16"/>
      <c r="AH42" s="16"/>
    </row>
    <row r="43" spans="1:34" s="1" customFormat="1" ht="11.1" customHeight="1" outlineLevel="1" x14ac:dyDescent="0.2">
      <c r="A43" s="7" t="s">
        <v>66</v>
      </c>
      <c r="B43" s="7" t="s">
        <v>8</v>
      </c>
      <c r="C43" s="8">
        <v>70</v>
      </c>
      <c r="D43" s="8">
        <v>60</v>
      </c>
      <c r="E43" s="8">
        <v>25</v>
      </c>
      <c r="F43" s="8">
        <v>105</v>
      </c>
      <c r="G43" s="1">
        <f>VLOOKUP(A:A,[1]TDSheet!$A:$G,7,0)</f>
        <v>0</v>
      </c>
      <c r="H43" s="1" t="e">
        <f>VLOOKUP(A:A,[1]TDSheet!$A:$H,8,0)</f>
        <v>#N/A</v>
      </c>
      <c r="I43" s="16">
        <f>VLOOKUP(A:A,[2]TDSheet!$A:$F,6,0)</f>
        <v>25</v>
      </c>
      <c r="J43" s="16">
        <f t="shared" si="9"/>
        <v>0</v>
      </c>
      <c r="K43" s="16">
        <f>VLOOKUP(A:A,[1]TDSheet!$A:$P,16,0)</f>
        <v>0</v>
      </c>
      <c r="L43" s="16"/>
      <c r="M43" s="16"/>
      <c r="N43" s="16"/>
      <c r="O43" s="16">
        <f t="shared" si="10"/>
        <v>5</v>
      </c>
      <c r="P43" s="18"/>
      <c r="Q43" s="19">
        <f t="shared" si="11"/>
        <v>21</v>
      </c>
      <c r="R43" s="16">
        <f t="shared" si="12"/>
        <v>21</v>
      </c>
      <c r="S43" s="16">
        <f>VLOOKUP(A:A,[1]TDSheet!$A:$T,20,0)</f>
        <v>10</v>
      </c>
      <c r="T43" s="16">
        <f>VLOOKUP(A:A,[1]TDSheet!$A:$O,15,0)</f>
        <v>6</v>
      </c>
      <c r="U43" s="16">
        <v>0</v>
      </c>
      <c r="V43" s="16">
        <v>0</v>
      </c>
      <c r="W43" s="16">
        <f>VLOOKUP(A:A,[1]TDSheet!$A:$W,23,0)</f>
        <v>144</v>
      </c>
      <c r="X43" s="16">
        <f>VLOOKUP(A:A,[1]TDSheet!$A:$X,24,0)</f>
        <v>12</v>
      </c>
      <c r="Y43" s="16">
        <f>VLOOKUP(A:A,[1]TDSheet!$A:$Y,25,0)</f>
        <v>5</v>
      </c>
      <c r="Z43" s="20">
        <f t="shared" si="16"/>
        <v>0</v>
      </c>
      <c r="AA43" s="16">
        <f t="shared" si="13"/>
        <v>0</v>
      </c>
      <c r="AB43" s="24" t="str">
        <f>VLOOKUP(A:A,[1]TDSheet!$A:$AB,28,0)</f>
        <v>увел</v>
      </c>
      <c r="AC43" s="16">
        <f>AA43/5</f>
        <v>0</v>
      </c>
      <c r="AD43" s="21">
        <f>VLOOKUP(A:A,[1]TDSheet!$A:$AD,30,0)</f>
        <v>1</v>
      </c>
      <c r="AE43" s="16">
        <f t="shared" si="17"/>
        <v>0</v>
      </c>
      <c r="AF43" s="16"/>
      <c r="AG43" s="16"/>
      <c r="AH43" s="16"/>
    </row>
    <row r="44" spans="1:34" s="1" customFormat="1" ht="11.1" customHeight="1" outlineLevel="1" x14ac:dyDescent="0.2">
      <c r="A44" s="7" t="s">
        <v>32</v>
      </c>
      <c r="B44" s="7" t="s">
        <v>9</v>
      </c>
      <c r="C44" s="8">
        <v>188</v>
      </c>
      <c r="D44" s="8">
        <v>318</v>
      </c>
      <c r="E44" s="8">
        <v>232</v>
      </c>
      <c r="F44" s="8">
        <v>251</v>
      </c>
      <c r="G44" s="1">
        <f>VLOOKUP(A:A,[1]TDSheet!$A:$G,7,0)</f>
        <v>1</v>
      </c>
      <c r="H44" s="1" t="e">
        <f>VLOOKUP(A:A,[1]TDSheet!$A:$H,8,0)</f>
        <v>#N/A</v>
      </c>
      <c r="I44" s="16">
        <f>VLOOKUP(A:A,[2]TDSheet!$A:$F,6,0)</f>
        <v>245</v>
      </c>
      <c r="J44" s="16">
        <f t="shared" si="9"/>
        <v>-13</v>
      </c>
      <c r="K44" s="16">
        <f>VLOOKUP(A:A,[1]TDSheet!$A:$P,16,0)</f>
        <v>0</v>
      </c>
      <c r="L44" s="16"/>
      <c r="M44" s="16"/>
      <c r="N44" s="16"/>
      <c r="O44" s="16">
        <f t="shared" si="10"/>
        <v>46.4</v>
      </c>
      <c r="P44" s="18">
        <v>80</v>
      </c>
      <c r="Q44" s="19">
        <f t="shared" si="11"/>
        <v>7.1336206896551726</v>
      </c>
      <c r="R44" s="16">
        <f t="shared" si="12"/>
        <v>5.4094827586206895</v>
      </c>
      <c r="S44" s="16">
        <f>VLOOKUP(A:A,[1]TDSheet!$A:$T,20,0)</f>
        <v>54.4</v>
      </c>
      <c r="T44" s="16">
        <f>VLOOKUP(A:A,[1]TDSheet!$A:$O,15,0)</f>
        <v>44.6</v>
      </c>
      <c r="U44" s="16">
        <f>VLOOKUP(A:A,[3]TDSheet!$A:$D,4,0)</f>
        <v>55</v>
      </c>
      <c r="V44" s="16"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8</v>
      </c>
      <c r="Z44" s="20">
        <f t="shared" si="16"/>
        <v>12</v>
      </c>
      <c r="AA44" s="16">
        <f t="shared" si="13"/>
        <v>80</v>
      </c>
      <c r="AB44" s="16" t="str">
        <f>VLOOKUP(A:A,[1]TDSheet!$A:$AB,28,0)</f>
        <v>хз</v>
      </c>
      <c r="AC44" s="16">
        <f>AA44/8</f>
        <v>10</v>
      </c>
      <c r="AD44" s="21">
        <f>VLOOKUP(A:A,[1]TDSheet!$A:$AD,30,0)</f>
        <v>0.7</v>
      </c>
      <c r="AE44" s="16">
        <f t="shared" si="17"/>
        <v>67.199999999999989</v>
      </c>
      <c r="AF44" s="16"/>
      <c r="AG44" s="16"/>
      <c r="AH44" s="16"/>
    </row>
    <row r="45" spans="1:34" s="1" customFormat="1" ht="11.1" customHeight="1" outlineLevel="1" x14ac:dyDescent="0.2">
      <c r="A45" s="7" t="s">
        <v>33</v>
      </c>
      <c r="B45" s="7" t="s">
        <v>9</v>
      </c>
      <c r="C45" s="8">
        <v>-10</v>
      </c>
      <c r="D45" s="8"/>
      <c r="E45" s="8">
        <v>0</v>
      </c>
      <c r="F45" s="8">
        <v>-10</v>
      </c>
      <c r="G45" s="1">
        <f>VLOOKUP(A:A,[1]TDSheet!$A:$G,7,0)</f>
        <v>1</v>
      </c>
      <c r="H45" s="1" t="e">
        <f>VLOOKUP(A:A,[1]TDSheet!$A:$H,8,0)</f>
        <v>#N/A</v>
      </c>
      <c r="I45" s="16">
        <f>VLOOKUP(A:A,[2]TDSheet!$A:$F,6,0)</f>
        <v>1</v>
      </c>
      <c r="J45" s="16">
        <f t="shared" si="9"/>
        <v>-1</v>
      </c>
      <c r="K45" s="16">
        <f>VLOOKUP(A:A,[1]TDSheet!$A:$P,16,0)</f>
        <v>0</v>
      </c>
      <c r="L45" s="16"/>
      <c r="M45" s="16"/>
      <c r="N45" s="16"/>
      <c r="O45" s="16">
        <f t="shared" si="10"/>
        <v>0</v>
      </c>
      <c r="P45" s="18"/>
      <c r="Q45" s="19" t="e">
        <f t="shared" si="11"/>
        <v>#DIV/0!</v>
      </c>
      <c r="R45" s="16" t="e">
        <f t="shared" si="12"/>
        <v>#DIV/0!</v>
      </c>
      <c r="S45" s="16">
        <f>VLOOKUP(A:A,[1]TDSheet!$A:$T,20,0)</f>
        <v>0</v>
      </c>
      <c r="T45" s="16">
        <f>VLOOKUP(A:A,[1]TDSheet!$A:$O,15,0)</f>
        <v>0</v>
      </c>
      <c r="U45" s="16">
        <v>0</v>
      </c>
      <c r="V45" s="16">
        <v>0</v>
      </c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8</v>
      </c>
      <c r="Z45" s="20">
        <f t="shared" si="16"/>
        <v>0</v>
      </c>
      <c r="AA45" s="16">
        <f t="shared" si="13"/>
        <v>0</v>
      </c>
      <c r="AB45" s="16" t="str">
        <f>VLOOKUP(A:A,[1]TDSheet!$A:$AB,28,0)</f>
        <v>хз</v>
      </c>
      <c r="AC45" s="16">
        <f>AA45/8</f>
        <v>0</v>
      </c>
      <c r="AD45" s="21">
        <f>VLOOKUP(A:A,[1]TDSheet!$A:$AD,30,0)</f>
        <v>0.7</v>
      </c>
      <c r="AE45" s="16">
        <f t="shared" si="17"/>
        <v>0</v>
      </c>
      <c r="AF45" s="16"/>
      <c r="AG45" s="16"/>
      <c r="AH45" s="16"/>
    </row>
    <row r="46" spans="1:34" s="1" customFormat="1" ht="11.1" customHeight="1" outlineLevel="1" x14ac:dyDescent="0.2">
      <c r="A46" s="7" t="s">
        <v>34</v>
      </c>
      <c r="B46" s="7" t="s">
        <v>9</v>
      </c>
      <c r="C46" s="8">
        <v>573</v>
      </c>
      <c r="D46" s="8">
        <v>1368</v>
      </c>
      <c r="E46" s="8">
        <v>702</v>
      </c>
      <c r="F46" s="8">
        <v>1160</v>
      </c>
      <c r="G46" s="1" t="str">
        <f>VLOOKUP(A:A,[1]TDSheet!$A:$G,7,0)</f>
        <v>нов</v>
      </c>
      <c r="H46" s="1" t="e">
        <f>VLOOKUP(A:A,[1]TDSheet!$A:$H,8,0)</f>
        <v>#N/A</v>
      </c>
      <c r="I46" s="16">
        <f>VLOOKUP(A:A,[2]TDSheet!$A:$F,6,0)</f>
        <v>743</v>
      </c>
      <c r="J46" s="16">
        <f t="shared" si="9"/>
        <v>-41</v>
      </c>
      <c r="K46" s="16">
        <f>VLOOKUP(A:A,[1]TDSheet!$A:$P,16,0)</f>
        <v>240</v>
      </c>
      <c r="L46" s="16"/>
      <c r="M46" s="16"/>
      <c r="N46" s="16"/>
      <c r="O46" s="16">
        <f t="shared" si="10"/>
        <v>140.4</v>
      </c>
      <c r="P46" s="18"/>
      <c r="Q46" s="19">
        <f t="shared" si="11"/>
        <v>9.9715099715099704</v>
      </c>
      <c r="R46" s="16">
        <f t="shared" si="12"/>
        <v>8.2621082621082618</v>
      </c>
      <c r="S46" s="16">
        <f>VLOOKUP(A:A,[1]TDSheet!$A:$T,20,0)</f>
        <v>158</v>
      </c>
      <c r="T46" s="16">
        <f>VLOOKUP(A:A,[1]TDSheet!$A:$O,15,0)</f>
        <v>135.80000000000001</v>
      </c>
      <c r="U46" s="16">
        <f>VLOOKUP(A:A,[3]TDSheet!$A:$D,4,0)</f>
        <v>148</v>
      </c>
      <c r="V46" s="16"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5</v>
      </c>
      <c r="Z46" s="20">
        <f t="shared" si="16"/>
        <v>0</v>
      </c>
      <c r="AA46" s="16">
        <f t="shared" si="13"/>
        <v>0</v>
      </c>
      <c r="AB46" s="16" t="str">
        <f>VLOOKUP(A:A,[1]TDSheet!$A:$AB,28,0)</f>
        <v>Паша*1,25</v>
      </c>
      <c r="AC46" s="16">
        <f>AA46/5</f>
        <v>0</v>
      </c>
      <c r="AD46" s="21">
        <f>VLOOKUP(A:A,[1]TDSheet!$A:$AD,30,0)</f>
        <v>1</v>
      </c>
      <c r="AE46" s="16">
        <f t="shared" si="17"/>
        <v>0</v>
      </c>
      <c r="AF46" s="16"/>
      <c r="AG46" s="16"/>
      <c r="AH46" s="16"/>
    </row>
    <row r="47" spans="1:34" s="1" customFormat="1" ht="21.95" customHeight="1" outlineLevel="1" x14ac:dyDescent="0.2">
      <c r="A47" s="7" t="s">
        <v>35</v>
      </c>
      <c r="B47" s="7" t="s">
        <v>9</v>
      </c>
      <c r="C47" s="8">
        <v>29</v>
      </c>
      <c r="D47" s="8"/>
      <c r="E47" s="8">
        <v>1</v>
      </c>
      <c r="F47" s="8">
        <v>28</v>
      </c>
      <c r="G47" s="1" t="str">
        <f>VLOOKUP(A:A,[1]TDSheet!$A:$G,7,0)</f>
        <v>выв2108</v>
      </c>
      <c r="H47" s="1" t="e">
        <f>VLOOKUP(A:A,[1]TDSheet!$A:$H,8,0)</f>
        <v>#N/A</v>
      </c>
      <c r="I47" s="16">
        <f>VLOOKUP(A:A,[2]TDSheet!$A:$F,6,0)</f>
        <v>1</v>
      </c>
      <c r="J47" s="16">
        <f t="shared" si="9"/>
        <v>0</v>
      </c>
      <c r="K47" s="16">
        <f>VLOOKUP(A:A,[1]TDSheet!$A:$P,16,0)</f>
        <v>0</v>
      </c>
      <c r="L47" s="16"/>
      <c r="M47" s="16"/>
      <c r="N47" s="16"/>
      <c r="O47" s="16">
        <f t="shared" si="10"/>
        <v>0.2</v>
      </c>
      <c r="P47" s="18"/>
      <c r="Q47" s="19">
        <f t="shared" si="11"/>
        <v>140</v>
      </c>
      <c r="R47" s="16">
        <f t="shared" si="12"/>
        <v>140</v>
      </c>
      <c r="S47" s="16">
        <f>VLOOKUP(A:A,[1]TDSheet!$A:$T,20,0)</f>
        <v>1</v>
      </c>
      <c r="T47" s="16">
        <f>VLOOKUP(A:A,[1]TDSheet!$A:$O,15,0)</f>
        <v>0</v>
      </c>
      <c r="U47" s="16">
        <f>VLOOKUP(A:A,[3]TDSheet!$A:$D,4,0)</f>
        <v>1</v>
      </c>
      <c r="V47" s="16"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8</v>
      </c>
      <c r="Z47" s="20">
        <f t="shared" si="16"/>
        <v>0</v>
      </c>
      <c r="AA47" s="16">
        <f t="shared" si="13"/>
        <v>0</v>
      </c>
      <c r="AB47" s="24" t="str">
        <f>VLOOKUP(A:A,[1]TDSheet!$A:$AB,28,0)</f>
        <v>выв2108</v>
      </c>
      <c r="AC47" s="16">
        <f>AA47/8</f>
        <v>0</v>
      </c>
      <c r="AD47" s="21">
        <f>VLOOKUP(A:A,[1]TDSheet!$A:$AD,30,0)</f>
        <v>0</v>
      </c>
      <c r="AE47" s="16">
        <f t="shared" si="17"/>
        <v>0</v>
      </c>
      <c r="AF47" s="16"/>
      <c r="AG47" s="16"/>
      <c r="AH47" s="16"/>
    </row>
    <row r="48" spans="1:34" s="1" customFormat="1" ht="21.95" customHeight="1" outlineLevel="1" x14ac:dyDescent="0.2">
      <c r="A48" s="7" t="s">
        <v>36</v>
      </c>
      <c r="B48" s="7" t="s">
        <v>9</v>
      </c>
      <c r="C48" s="8">
        <v>398</v>
      </c>
      <c r="D48" s="8">
        <v>794</v>
      </c>
      <c r="E48" s="8">
        <v>495</v>
      </c>
      <c r="F48" s="8">
        <v>667</v>
      </c>
      <c r="G48" s="1" t="str">
        <f>VLOOKUP(A:A,[1]TDSheet!$A:$G,7,0)</f>
        <v>ак</v>
      </c>
      <c r="H48" s="1">
        <f>VLOOKUP(A:A,[1]TDSheet!$A:$H,8,0)</f>
        <v>180</v>
      </c>
      <c r="I48" s="16">
        <f>VLOOKUP(A:A,[2]TDSheet!$A:$F,6,0)</f>
        <v>509</v>
      </c>
      <c r="J48" s="16">
        <f t="shared" si="9"/>
        <v>-14</v>
      </c>
      <c r="K48" s="16">
        <f>VLOOKUP(A:A,[1]TDSheet!$A:$P,16,0)</f>
        <v>200</v>
      </c>
      <c r="L48" s="16"/>
      <c r="M48" s="16"/>
      <c r="N48" s="16"/>
      <c r="O48" s="16">
        <f t="shared" si="10"/>
        <v>99</v>
      </c>
      <c r="P48" s="18"/>
      <c r="Q48" s="19">
        <f t="shared" si="11"/>
        <v>8.7575757575757578</v>
      </c>
      <c r="R48" s="16">
        <f t="shared" si="12"/>
        <v>6.737373737373737</v>
      </c>
      <c r="S48" s="16">
        <f>VLOOKUP(A:A,[1]TDSheet!$A:$T,20,0)</f>
        <v>134.4</v>
      </c>
      <c r="T48" s="16">
        <f>VLOOKUP(A:A,[1]TDSheet!$A:$O,15,0)</f>
        <v>118.8</v>
      </c>
      <c r="U48" s="16">
        <f>VLOOKUP(A:A,[3]TDSheet!$A:$D,4,0)</f>
        <v>122</v>
      </c>
      <c r="V48" s="16"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8</v>
      </c>
      <c r="Z48" s="20">
        <f t="shared" si="16"/>
        <v>0</v>
      </c>
      <c r="AA48" s="16">
        <f t="shared" si="13"/>
        <v>0</v>
      </c>
      <c r="AB48" s="16" t="str">
        <f>VLOOKUP(A:A,[1]TDSheet!$A:$AB,28,0)</f>
        <v>бонус</v>
      </c>
      <c r="AC48" s="16">
        <f>AA48/8</f>
        <v>0</v>
      </c>
      <c r="AD48" s="21">
        <f>VLOOKUP(A:A,[1]TDSheet!$A:$AD,30,0)</f>
        <v>0.9</v>
      </c>
      <c r="AE48" s="16">
        <f t="shared" si="17"/>
        <v>0</v>
      </c>
      <c r="AF48" s="16"/>
      <c r="AG48" s="16"/>
      <c r="AH48" s="16"/>
    </row>
    <row r="49" spans="1:34" s="1" customFormat="1" ht="11.1" customHeight="1" outlineLevel="1" x14ac:dyDescent="0.2">
      <c r="A49" s="7" t="s">
        <v>37</v>
      </c>
      <c r="B49" s="7" t="s">
        <v>8</v>
      </c>
      <c r="C49" s="8">
        <v>245</v>
      </c>
      <c r="D49" s="8">
        <v>310</v>
      </c>
      <c r="E49" s="8">
        <v>330</v>
      </c>
      <c r="F49" s="8">
        <v>220</v>
      </c>
      <c r="G49" s="1">
        <f>VLOOKUP(A:A,[1]TDSheet!$A:$G,7,0)</f>
        <v>1</v>
      </c>
      <c r="H49" s="1">
        <f>VLOOKUP(A:A,[1]TDSheet!$A:$H,8,0)</f>
        <v>90</v>
      </c>
      <c r="I49" s="16">
        <f>VLOOKUP(A:A,[2]TDSheet!$A:$F,6,0)</f>
        <v>335</v>
      </c>
      <c r="J49" s="16">
        <f t="shared" si="9"/>
        <v>-5</v>
      </c>
      <c r="K49" s="16">
        <f>VLOOKUP(A:A,[1]TDSheet!$A:$P,16,0)</f>
        <v>120</v>
      </c>
      <c r="L49" s="16"/>
      <c r="M49" s="16"/>
      <c r="N49" s="16"/>
      <c r="O49" s="16">
        <f t="shared" si="10"/>
        <v>66</v>
      </c>
      <c r="P49" s="18">
        <v>120</v>
      </c>
      <c r="Q49" s="19">
        <f t="shared" si="11"/>
        <v>6.9696969696969697</v>
      </c>
      <c r="R49" s="16">
        <f t="shared" si="12"/>
        <v>3.3333333333333335</v>
      </c>
      <c r="S49" s="16">
        <f>VLOOKUP(A:A,[1]TDSheet!$A:$T,20,0)</f>
        <v>60</v>
      </c>
      <c r="T49" s="16">
        <f>VLOOKUP(A:A,[1]TDSheet!$A:$O,15,0)</f>
        <v>55</v>
      </c>
      <c r="U49" s="16">
        <f>VLOOKUP(A:A,[3]TDSheet!$A:$D,4,0)</f>
        <v>60</v>
      </c>
      <c r="V49" s="16">
        <v>0</v>
      </c>
      <c r="W49" s="16">
        <f>VLOOKUP(A:A,[1]TDSheet!$A:$W,23,0)</f>
        <v>144</v>
      </c>
      <c r="X49" s="16">
        <f>VLOOKUP(A:A,[1]TDSheet!$A:$X,24,0)</f>
        <v>12</v>
      </c>
      <c r="Y49" s="16">
        <f>VLOOKUP(A:A,[1]TDSheet!$A:$Y,25,0)</f>
        <v>5</v>
      </c>
      <c r="Z49" s="20">
        <f t="shared" si="16"/>
        <v>24</v>
      </c>
      <c r="AA49" s="16">
        <f t="shared" si="13"/>
        <v>120</v>
      </c>
      <c r="AB49" s="16">
        <f>VLOOKUP(A:A,[1]TDSheet!$A:$AB,28,0)</f>
        <v>0</v>
      </c>
      <c r="AC49" s="16">
        <f>AA49/5</f>
        <v>24</v>
      </c>
      <c r="AD49" s="21">
        <f>VLOOKUP(A:A,[1]TDSheet!$A:$AD,30,0)</f>
        <v>1</v>
      </c>
      <c r="AE49" s="16">
        <f t="shared" si="17"/>
        <v>120</v>
      </c>
      <c r="AF49" s="16"/>
      <c r="AG49" s="16"/>
      <c r="AH49" s="16"/>
    </row>
    <row r="50" spans="1:34" s="1" customFormat="1" ht="11.1" customHeight="1" outlineLevel="1" x14ac:dyDescent="0.2">
      <c r="A50" s="7" t="s">
        <v>38</v>
      </c>
      <c r="B50" s="7" t="s">
        <v>9</v>
      </c>
      <c r="C50" s="8">
        <v>388</v>
      </c>
      <c r="D50" s="8">
        <v>974</v>
      </c>
      <c r="E50" s="8">
        <v>639</v>
      </c>
      <c r="F50" s="8">
        <v>695</v>
      </c>
      <c r="G50" s="1">
        <f>VLOOKUP(A:A,[1]TDSheet!$A:$G,7,0)</f>
        <v>1</v>
      </c>
      <c r="H50" s="1">
        <f>VLOOKUP(A:A,[1]TDSheet!$A:$H,8,0)</f>
        <v>120</v>
      </c>
      <c r="I50" s="16">
        <f>VLOOKUP(A:A,[2]TDSheet!$A:$F,6,0)</f>
        <v>656</v>
      </c>
      <c r="J50" s="16">
        <f t="shared" si="9"/>
        <v>-17</v>
      </c>
      <c r="K50" s="16">
        <f>VLOOKUP(A:A,[1]TDSheet!$A:$P,16,0)</f>
        <v>240</v>
      </c>
      <c r="L50" s="16"/>
      <c r="M50" s="16"/>
      <c r="N50" s="16"/>
      <c r="O50" s="16">
        <f t="shared" si="10"/>
        <v>127.8</v>
      </c>
      <c r="P50" s="18">
        <v>700</v>
      </c>
      <c r="Q50" s="19">
        <f t="shared" si="11"/>
        <v>12.793427230046948</v>
      </c>
      <c r="R50" s="16">
        <f t="shared" si="12"/>
        <v>5.4381846635367763</v>
      </c>
      <c r="S50" s="16">
        <f>VLOOKUP(A:A,[1]TDSheet!$A:$T,20,0)</f>
        <v>146.80000000000001</v>
      </c>
      <c r="T50" s="16">
        <f>VLOOKUP(A:A,[1]TDSheet!$A:$O,15,0)</f>
        <v>132.6</v>
      </c>
      <c r="U50" s="16">
        <f>VLOOKUP(A:A,[3]TDSheet!$A:$D,4,0)</f>
        <v>131</v>
      </c>
      <c r="V50" s="16">
        <v>0</v>
      </c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5</v>
      </c>
      <c r="Z50" s="20">
        <f t="shared" si="16"/>
        <v>144</v>
      </c>
      <c r="AA50" s="16">
        <f t="shared" si="13"/>
        <v>700</v>
      </c>
      <c r="AB50" s="22" t="s">
        <v>96</v>
      </c>
      <c r="AC50" s="16">
        <f>AA50/5</f>
        <v>140</v>
      </c>
      <c r="AD50" s="21">
        <f>VLOOKUP(A:A,[1]TDSheet!$A:$AD,30,0)</f>
        <v>1</v>
      </c>
      <c r="AE50" s="16">
        <f t="shared" si="17"/>
        <v>720</v>
      </c>
      <c r="AF50" s="16"/>
      <c r="AG50" s="16"/>
      <c r="AH50" s="16"/>
    </row>
    <row r="51" spans="1:34" s="1" customFormat="1" ht="11.1" customHeight="1" outlineLevel="1" x14ac:dyDescent="0.2">
      <c r="A51" s="7" t="s">
        <v>39</v>
      </c>
      <c r="B51" s="7" t="s">
        <v>9</v>
      </c>
      <c r="C51" s="8">
        <v>127</v>
      </c>
      <c r="D51" s="8">
        <v>195</v>
      </c>
      <c r="E51" s="8">
        <v>109</v>
      </c>
      <c r="F51" s="8">
        <v>205</v>
      </c>
      <c r="G51" s="1">
        <f>VLOOKUP(A:A,[1]TDSheet!$A:$G,7,0)</f>
        <v>1</v>
      </c>
      <c r="H51" s="1" t="e">
        <f>VLOOKUP(A:A,[1]TDSheet!$A:$H,8,0)</f>
        <v>#N/A</v>
      </c>
      <c r="I51" s="16">
        <f>VLOOKUP(A:A,[2]TDSheet!$A:$F,6,0)</f>
        <v>112</v>
      </c>
      <c r="J51" s="16">
        <f t="shared" si="9"/>
        <v>-3</v>
      </c>
      <c r="K51" s="16">
        <f>VLOOKUP(A:A,[1]TDSheet!$A:$P,16,0)</f>
        <v>80</v>
      </c>
      <c r="L51" s="16"/>
      <c r="M51" s="16"/>
      <c r="N51" s="16"/>
      <c r="O51" s="16">
        <f t="shared" si="10"/>
        <v>21.8</v>
      </c>
      <c r="P51" s="18"/>
      <c r="Q51" s="19">
        <f t="shared" si="11"/>
        <v>13.073394495412844</v>
      </c>
      <c r="R51" s="16">
        <f t="shared" si="12"/>
        <v>9.4036697247706424</v>
      </c>
      <c r="S51" s="16">
        <f>VLOOKUP(A:A,[1]TDSheet!$A:$T,20,0)</f>
        <v>38.799999999999997</v>
      </c>
      <c r="T51" s="16">
        <f>VLOOKUP(A:A,[1]TDSheet!$A:$O,15,0)</f>
        <v>31.4</v>
      </c>
      <c r="U51" s="16">
        <f>VLOOKUP(A:A,[3]TDSheet!$A:$D,4,0)</f>
        <v>27</v>
      </c>
      <c r="V51" s="16">
        <v>0</v>
      </c>
      <c r="W51" s="16">
        <f>VLOOKUP(A:A,[1]TDSheet!$A:$W,23,0)</f>
        <v>84</v>
      </c>
      <c r="X51" s="16">
        <f>VLOOKUP(A:A,[1]TDSheet!$A:$X,24,0)</f>
        <v>12</v>
      </c>
      <c r="Y51" s="16">
        <f>VLOOKUP(A:A,[1]TDSheet!$A:$Y,25,0)</f>
        <v>8</v>
      </c>
      <c r="Z51" s="20">
        <f t="shared" si="16"/>
        <v>0</v>
      </c>
      <c r="AA51" s="16">
        <f t="shared" si="13"/>
        <v>0</v>
      </c>
      <c r="AB51" s="16" t="str">
        <f>VLOOKUP(A:A,[1]TDSheet!$A:$AB,28,0)</f>
        <v>увел</v>
      </c>
      <c r="AC51" s="16">
        <f>AA51/8</f>
        <v>0</v>
      </c>
      <c r="AD51" s="21">
        <f>VLOOKUP(A:A,[1]TDSheet!$A:$AD,30,0)</f>
        <v>0.8</v>
      </c>
      <c r="AE51" s="16">
        <f t="shared" si="17"/>
        <v>0</v>
      </c>
      <c r="AF51" s="16"/>
      <c r="AG51" s="16"/>
      <c r="AH51" s="16"/>
    </row>
    <row r="52" spans="1:34" s="1" customFormat="1" ht="11.1" customHeight="1" outlineLevel="1" x14ac:dyDescent="0.2">
      <c r="A52" s="7" t="s">
        <v>40</v>
      </c>
      <c r="B52" s="7" t="s">
        <v>9</v>
      </c>
      <c r="C52" s="8">
        <v>39</v>
      </c>
      <c r="D52" s="8"/>
      <c r="E52" s="8">
        <v>0</v>
      </c>
      <c r="F52" s="8"/>
      <c r="G52" s="1" t="str">
        <f>VLOOKUP(A:A,[1]TDSheet!$A:$G,7,0)</f>
        <v>выв04,06</v>
      </c>
      <c r="H52" s="1" t="e">
        <f>VLOOKUP(A:A,[1]TDSheet!$A:$H,8,0)</f>
        <v>#N/A</v>
      </c>
      <c r="I52" s="16">
        <v>0</v>
      </c>
      <c r="J52" s="16">
        <f t="shared" si="9"/>
        <v>0</v>
      </c>
      <c r="K52" s="16">
        <f>VLOOKUP(A:A,[1]TDSheet!$A:$P,16,0)</f>
        <v>0</v>
      </c>
      <c r="L52" s="16"/>
      <c r="M52" s="16"/>
      <c r="N52" s="16"/>
      <c r="O52" s="16">
        <f t="shared" si="10"/>
        <v>0</v>
      </c>
      <c r="P52" s="18"/>
      <c r="Q52" s="19" t="e">
        <f t="shared" si="11"/>
        <v>#DIV/0!</v>
      </c>
      <c r="R52" s="16" t="e">
        <f t="shared" si="12"/>
        <v>#DIV/0!</v>
      </c>
      <c r="S52" s="16">
        <f>VLOOKUP(A:A,[1]TDSheet!$A:$T,20,0)</f>
        <v>0.6</v>
      </c>
      <c r="T52" s="16">
        <f>VLOOKUP(A:A,[1]TDSheet!$A:$O,15,0)</f>
        <v>0</v>
      </c>
      <c r="U52" s="16">
        <v>0</v>
      </c>
      <c r="V52" s="16">
        <v>0</v>
      </c>
      <c r="W52" s="16">
        <f>VLOOKUP(A:A,[1]TDSheet!$A:$W,23,0)</f>
        <v>234</v>
      </c>
      <c r="X52" s="16">
        <f>VLOOKUP(A:A,[1]TDSheet!$A:$X,24,0)</f>
        <v>18</v>
      </c>
      <c r="Y52" s="16">
        <f>VLOOKUP(A:A,[1]TDSheet!$A:$Y,25,0)</f>
        <v>9</v>
      </c>
      <c r="Z52" s="20">
        <v>0</v>
      </c>
      <c r="AA52" s="16">
        <f t="shared" si="13"/>
        <v>0</v>
      </c>
      <c r="AB52" s="24" t="str">
        <f>VLOOKUP(A:A,[1]TDSheet!$A:$AB,28,0)</f>
        <v>вывод 04,06,</v>
      </c>
      <c r="AC52" s="16">
        <v>0</v>
      </c>
      <c r="AD52" s="21">
        <f>VLOOKUP(A:A,[1]TDSheet!$A:$AD,30,0)</f>
        <v>0</v>
      </c>
      <c r="AE52" s="16">
        <f t="shared" si="17"/>
        <v>0</v>
      </c>
      <c r="AF52" s="16"/>
      <c r="AG52" s="16"/>
      <c r="AH52" s="16"/>
    </row>
    <row r="53" spans="1:34" s="1" customFormat="1" ht="11.1" customHeight="1" outlineLevel="1" x14ac:dyDescent="0.2">
      <c r="A53" s="7" t="s">
        <v>41</v>
      </c>
      <c r="B53" s="7" t="s">
        <v>8</v>
      </c>
      <c r="C53" s="8">
        <v>99.899000000000001</v>
      </c>
      <c r="D53" s="8">
        <v>159.1</v>
      </c>
      <c r="E53" s="8">
        <v>111</v>
      </c>
      <c r="F53" s="8">
        <v>144.29900000000001</v>
      </c>
      <c r="G53" s="1" t="str">
        <f>VLOOKUP(A:A,[1]TDSheet!$A:$G,7,0)</f>
        <v>рот</v>
      </c>
      <c r="H53" s="1" t="e">
        <f>VLOOKUP(A:A,[1]TDSheet!$A:$H,8,0)</f>
        <v>#N/A</v>
      </c>
      <c r="I53" s="16">
        <f>VLOOKUP(A:A,[2]TDSheet!$A:$F,6,0)</f>
        <v>114.7</v>
      </c>
      <c r="J53" s="16">
        <f t="shared" si="9"/>
        <v>-3.7000000000000028</v>
      </c>
      <c r="K53" s="16">
        <f>VLOOKUP(A:A,[1]TDSheet!$A:$P,16,0)</f>
        <v>50</v>
      </c>
      <c r="L53" s="16"/>
      <c r="M53" s="16"/>
      <c r="N53" s="16"/>
      <c r="O53" s="16">
        <f t="shared" si="10"/>
        <v>22.2</v>
      </c>
      <c r="P53" s="18"/>
      <c r="Q53" s="19">
        <f t="shared" si="11"/>
        <v>8.7522072072072081</v>
      </c>
      <c r="R53" s="16">
        <f t="shared" si="12"/>
        <v>6.4999549549549558</v>
      </c>
      <c r="S53" s="16">
        <f>VLOOKUP(A:A,[1]TDSheet!$A:$T,20,0)</f>
        <v>28.119999999999997</v>
      </c>
      <c r="T53" s="16">
        <f>VLOOKUP(A:A,[1]TDSheet!$A:$O,15,0)</f>
        <v>25.9</v>
      </c>
      <c r="U53" s="16">
        <f>VLOOKUP(A:A,[3]TDSheet!$A:$D,4,0)</f>
        <v>25.9</v>
      </c>
      <c r="V53" s="16">
        <v>0</v>
      </c>
      <c r="W53" s="16">
        <f>VLOOKUP(A:A,[1]TDSheet!$A:$W,23,0)</f>
        <v>126</v>
      </c>
      <c r="X53" s="16">
        <f>VLOOKUP(A:A,[1]TDSheet!$A:$X,24,0)</f>
        <v>14</v>
      </c>
      <c r="Y53" s="16">
        <f>VLOOKUP(A:A,[1]TDSheet!$A:$Y,25,0)</f>
        <v>3.7</v>
      </c>
      <c r="Z53" s="20">
        <f t="shared" si="16"/>
        <v>0</v>
      </c>
      <c r="AA53" s="16">
        <f t="shared" si="13"/>
        <v>0</v>
      </c>
      <c r="AB53" s="16" t="e">
        <f>VLOOKUP(A:A,[1]TDSheet!$A:$AB,28,0)</f>
        <v>#N/A</v>
      </c>
      <c r="AC53" s="16">
        <f>AA53/3.7</f>
        <v>0</v>
      </c>
      <c r="AD53" s="21">
        <f>VLOOKUP(A:A,[1]TDSheet!$A:$AD,30,0)</f>
        <v>1</v>
      </c>
      <c r="AE53" s="16">
        <f t="shared" si="17"/>
        <v>0</v>
      </c>
      <c r="AF53" s="16"/>
      <c r="AG53" s="16"/>
      <c r="AH53" s="16"/>
    </row>
    <row r="54" spans="1:34" s="1" customFormat="1" ht="11.1" customHeight="1" outlineLevel="1" x14ac:dyDescent="0.2">
      <c r="A54" s="7" t="s">
        <v>67</v>
      </c>
      <c r="B54" s="7" t="s">
        <v>8</v>
      </c>
      <c r="C54" s="8">
        <v>222</v>
      </c>
      <c r="D54" s="8">
        <v>35.840000000000003</v>
      </c>
      <c r="E54" s="8">
        <v>125.44</v>
      </c>
      <c r="F54" s="8">
        <v>123.44</v>
      </c>
      <c r="G54" s="1">
        <f>VLOOKUP(A:A,[1]TDSheet!$A:$G,7,0)</f>
        <v>0</v>
      </c>
      <c r="H54" s="1" t="e">
        <f>VLOOKUP(A:A,[1]TDSheet!$A:$H,8,0)</f>
        <v>#N/A</v>
      </c>
      <c r="I54" s="16">
        <f>VLOOKUP(A:A,[2]TDSheet!$A:$F,6,0)</f>
        <v>130.04</v>
      </c>
      <c r="J54" s="16">
        <f t="shared" si="9"/>
        <v>-4.5999999999999943</v>
      </c>
      <c r="K54" s="16">
        <f>VLOOKUP(A:A,[1]TDSheet!$A:$P,16,0)</f>
        <v>30</v>
      </c>
      <c r="L54" s="16"/>
      <c r="M54" s="16"/>
      <c r="N54" s="16"/>
      <c r="O54" s="16">
        <f t="shared" si="10"/>
        <v>25.088000000000001</v>
      </c>
      <c r="P54" s="18">
        <v>60</v>
      </c>
      <c r="Q54" s="19">
        <f t="shared" si="11"/>
        <v>8.5076530612244898</v>
      </c>
      <c r="R54" s="16">
        <f t="shared" si="12"/>
        <v>4.9202806122448974</v>
      </c>
      <c r="S54" s="16">
        <f>VLOOKUP(A:A,[1]TDSheet!$A:$T,20,0)</f>
        <v>25.536000000000001</v>
      </c>
      <c r="T54" s="16">
        <f>VLOOKUP(A:A,[1]TDSheet!$A:$O,15,0)</f>
        <v>23.744</v>
      </c>
      <c r="U54" s="16">
        <f>VLOOKUP(A:A,[3]TDSheet!$A:$D,4,0)</f>
        <v>26.88</v>
      </c>
      <c r="V54" s="16">
        <v>0</v>
      </c>
      <c r="W54" s="16">
        <f>VLOOKUP(A:A,[1]TDSheet!$A:$W,23,0)</f>
        <v>126</v>
      </c>
      <c r="X54" s="16">
        <f>VLOOKUP(A:A,[1]TDSheet!$A:$X,24,0)</f>
        <v>14</v>
      </c>
      <c r="Y54" s="16">
        <f>VLOOKUP(A:A,[1]TDSheet!$A:$Y,25,0)</f>
        <v>2.2400000000000002</v>
      </c>
      <c r="Z54" s="20">
        <f t="shared" si="16"/>
        <v>28</v>
      </c>
      <c r="AA54" s="16">
        <f t="shared" si="13"/>
        <v>60</v>
      </c>
      <c r="AB54" s="16" t="e">
        <f>VLOOKUP(A:A,[1]TDSheet!$A:$AB,28,0)</f>
        <v>#N/A</v>
      </c>
      <c r="AC54" s="16">
        <f>AA54/2.24</f>
        <v>26.785714285714285</v>
      </c>
      <c r="AD54" s="21">
        <f>VLOOKUP(A:A,[1]TDSheet!$A:$AD,30,0)</f>
        <v>1</v>
      </c>
      <c r="AE54" s="16">
        <f t="shared" si="17"/>
        <v>62.720000000000006</v>
      </c>
      <c r="AF54" s="16"/>
      <c r="AG54" s="16"/>
      <c r="AH54" s="16"/>
    </row>
    <row r="55" spans="1:34" s="1" customFormat="1" ht="11.1" customHeight="1" outlineLevel="1" x14ac:dyDescent="0.2">
      <c r="A55" s="7" t="s">
        <v>42</v>
      </c>
      <c r="B55" s="7" t="s">
        <v>9</v>
      </c>
      <c r="C55" s="8">
        <v>517</v>
      </c>
      <c r="D55" s="8">
        <v>20</v>
      </c>
      <c r="E55" s="8">
        <v>248</v>
      </c>
      <c r="F55" s="8">
        <v>269</v>
      </c>
      <c r="G55" s="1" t="str">
        <f>VLOOKUP(A:A,[1]TDSheet!$A:$G,7,0)</f>
        <v>нов1</v>
      </c>
      <c r="H55" s="1" t="e">
        <f>VLOOKUP(A:A,[1]TDSheet!$A:$H,8,0)</f>
        <v>#N/A</v>
      </c>
      <c r="I55" s="16">
        <f>VLOOKUP(A:A,[2]TDSheet!$A:$F,6,0)</f>
        <v>241</v>
      </c>
      <c r="J55" s="16">
        <f t="shared" si="9"/>
        <v>7</v>
      </c>
      <c r="K55" s="16">
        <f>VLOOKUP(A:A,[1]TDSheet!$A:$P,16,0)</f>
        <v>0</v>
      </c>
      <c r="L55" s="16"/>
      <c r="M55" s="16"/>
      <c r="N55" s="16"/>
      <c r="O55" s="16">
        <f t="shared" si="10"/>
        <v>49.6</v>
      </c>
      <c r="P55" s="18">
        <v>700</v>
      </c>
      <c r="Q55" s="19">
        <f t="shared" si="11"/>
        <v>19.536290322580644</v>
      </c>
      <c r="R55" s="16">
        <f t="shared" si="12"/>
        <v>5.4233870967741931</v>
      </c>
      <c r="S55" s="16">
        <f>VLOOKUP(A:A,[1]TDSheet!$A:$T,20,0)</f>
        <v>59.8</v>
      </c>
      <c r="T55" s="16">
        <f>VLOOKUP(A:A,[1]TDSheet!$A:$O,15,0)</f>
        <v>47</v>
      </c>
      <c r="U55" s="16">
        <f>VLOOKUP(A:A,[3]TDSheet!$A:$D,4,0)</f>
        <v>46</v>
      </c>
      <c r="V55" s="16">
        <v>0</v>
      </c>
      <c r="W55" s="16">
        <f>VLOOKUP(A:A,[1]TDSheet!$A:$W,23,0)</f>
        <v>126</v>
      </c>
      <c r="X55" s="16">
        <f>VLOOKUP(A:A,[1]TDSheet!$A:$X,24,0)</f>
        <v>14</v>
      </c>
      <c r="Y55" s="16">
        <f>VLOOKUP(A:A,[1]TDSheet!$A:$Y,25,0)</f>
        <v>30</v>
      </c>
      <c r="Z55" s="20">
        <f t="shared" si="16"/>
        <v>28</v>
      </c>
      <c r="AA55" s="16">
        <f t="shared" si="13"/>
        <v>700</v>
      </c>
      <c r="AB55" s="16" t="str">
        <f>VLOOKUP(A:A,[1]TDSheet!$A:$AB,28,0)</f>
        <v>яблоко</v>
      </c>
      <c r="AC55" s="16">
        <f>AA55/30</f>
        <v>23.333333333333332</v>
      </c>
      <c r="AD55" s="21">
        <f>VLOOKUP(A:A,[1]TDSheet!$A:$AD,30,0)</f>
        <v>0.09</v>
      </c>
      <c r="AE55" s="16">
        <f t="shared" si="17"/>
        <v>75.599999999999994</v>
      </c>
      <c r="AF55" s="16"/>
      <c r="AG55" s="16"/>
      <c r="AH55" s="16"/>
    </row>
    <row r="56" spans="1:34" s="1" customFormat="1" ht="11.1" customHeight="1" outlineLevel="1" x14ac:dyDescent="0.2">
      <c r="A56" s="7" t="s">
        <v>43</v>
      </c>
      <c r="B56" s="7" t="s">
        <v>9</v>
      </c>
      <c r="C56" s="8">
        <v>439</v>
      </c>
      <c r="D56" s="8">
        <v>1028</v>
      </c>
      <c r="E56" s="8">
        <v>667</v>
      </c>
      <c r="F56" s="8">
        <v>763</v>
      </c>
      <c r="G56" s="1" t="str">
        <f>VLOOKUP(A:A,[1]TDSheet!$A:$G,7,0)</f>
        <v>нов</v>
      </c>
      <c r="H56" s="1" t="e">
        <f>VLOOKUP(A:A,[1]TDSheet!$A:$H,8,0)</f>
        <v>#N/A</v>
      </c>
      <c r="I56" s="16">
        <f>VLOOKUP(A:A,[2]TDSheet!$A:$F,6,0)</f>
        <v>690</v>
      </c>
      <c r="J56" s="16">
        <f t="shared" si="9"/>
        <v>-23</v>
      </c>
      <c r="K56" s="16">
        <f>VLOOKUP(A:A,[1]TDSheet!$A:$P,16,0)</f>
        <v>160</v>
      </c>
      <c r="L56" s="16"/>
      <c r="M56" s="16"/>
      <c r="N56" s="16"/>
      <c r="O56" s="16">
        <f t="shared" si="10"/>
        <v>133.4</v>
      </c>
      <c r="P56" s="18"/>
      <c r="Q56" s="19">
        <f t="shared" si="11"/>
        <v>6.9190404797601195</v>
      </c>
      <c r="R56" s="16">
        <f t="shared" si="12"/>
        <v>5.7196401799100451</v>
      </c>
      <c r="S56" s="16">
        <f>VLOOKUP(A:A,[1]TDSheet!$A:$T,20,0)</f>
        <v>133</v>
      </c>
      <c r="T56" s="16">
        <f>VLOOKUP(A:A,[1]TDSheet!$A:$O,15,0)</f>
        <v>126.4</v>
      </c>
      <c r="U56" s="16">
        <f>VLOOKUP(A:A,[3]TDSheet!$A:$D,4,0)</f>
        <v>159</v>
      </c>
      <c r="V56" s="16">
        <v>0</v>
      </c>
      <c r="W56" s="16">
        <f>VLOOKUP(A:A,[1]TDSheet!$A:$W,23,0)</f>
        <v>70</v>
      </c>
      <c r="X56" s="16">
        <f>VLOOKUP(A:A,[1]TDSheet!$A:$X,24,0)</f>
        <v>14</v>
      </c>
      <c r="Y56" s="16">
        <f>VLOOKUP(A:A,[1]TDSheet!$A:$Y,25,0)</f>
        <v>12</v>
      </c>
      <c r="Z56" s="20">
        <f t="shared" si="16"/>
        <v>0</v>
      </c>
      <c r="AA56" s="16">
        <f t="shared" si="13"/>
        <v>0</v>
      </c>
      <c r="AB56" s="16" t="e">
        <f>VLOOKUP(A:A,[1]TDSheet!$A:$AB,28,0)</f>
        <v>#N/A</v>
      </c>
      <c r="AC56" s="16">
        <f>AA56/12</f>
        <v>0</v>
      </c>
      <c r="AD56" s="21">
        <f>VLOOKUP(A:A,[1]TDSheet!$A:$AD,30,0)</f>
        <v>0.25</v>
      </c>
      <c r="AE56" s="16">
        <f t="shared" si="17"/>
        <v>0</v>
      </c>
      <c r="AF56" s="16"/>
      <c r="AG56" s="16"/>
      <c r="AH56" s="16"/>
    </row>
    <row r="57" spans="1:34" s="1" customFormat="1" ht="11.1" customHeight="1" outlineLevel="1" x14ac:dyDescent="0.2">
      <c r="A57" s="7" t="s">
        <v>44</v>
      </c>
      <c r="B57" s="7" t="s">
        <v>9</v>
      </c>
      <c r="C57" s="8">
        <v>1494</v>
      </c>
      <c r="D57" s="8">
        <v>2917</v>
      </c>
      <c r="E57" s="8">
        <v>2543</v>
      </c>
      <c r="F57" s="8">
        <v>1757</v>
      </c>
      <c r="G57" s="1" t="str">
        <f>VLOOKUP(A:A,[1]TDSheet!$A:$G,7,0)</f>
        <v>пуд,яб</v>
      </c>
      <c r="H57" s="1">
        <f>VLOOKUP(A:A,[1]TDSheet!$A:$H,8,0)</f>
        <v>180</v>
      </c>
      <c r="I57" s="16">
        <f>VLOOKUP(A:A,[2]TDSheet!$A:$F,6,0)</f>
        <v>2573</v>
      </c>
      <c r="J57" s="16">
        <f t="shared" si="9"/>
        <v>-30</v>
      </c>
      <c r="K57" s="16">
        <f>VLOOKUP(A:A,[1]TDSheet!$A:$P,16,0)</f>
        <v>480</v>
      </c>
      <c r="L57" s="16"/>
      <c r="M57" s="16"/>
      <c r="N57" s="16">
        <v>600</v>
      </c>
      <c r="O57" s="16">
        <f t="shared" si="10"/>
        <v>436.6</v>
      </c>
      <c r="P57" s="18">
        <v>960</v>
      </c>
      <c r="Q57" s="19">
        <f t="shared" si="11"/>
        <v>7.3224919835089324</v>
      </c>
      <c r="R57" s="16">
        <f t="shared" si="12"/>
        <v>4.0242785158039389</v>
      </c>
      <c r="S57" s="16">
        <f>VLOOKUP(A:A,[1]TDSheet!$A:$T,20,0)</f>
        <v>429.6</v>
      </c>
      <c r="T57" s="16">
        <f>VLOOKUP(A:A,[1]TDSheet!$A:$O,15,0)</f>
        <v>397.2</v>
      </c>
      <c r="U57" s="16">
        <f>VLOOKUP(A:A,[3]TDSheet!$A:$D,4,0)</f>
        <v>535</v>
      </c>
      <c r="V57" s="16">
        <f>VLOOKUP(A:A,[4]TDSheet!$A:$D,4,0)</f>
        <v>360</v>
      </c>
      <c r="W57" s="16">
        <f>VLOOKUP(A:A,[1]TDSheet!$A:$W,23,0)</f>
        <v>70</v>
      </c>
      <c r="X57" s="16">
        <f>VLOOKUP(A:A,[1]TDSheet!$A:$X,24,0)</f>
        <v>14</v>
      </c>
      <c r="Y57" s="16">
        <f>VLOOKUP(A:A,[1]TDSheet!$A:$Y,25,0)</f>
        <v>12</v>
      </c>
      <c r="Z57" s="20">
        <f t="shared" si="16"/>
        <v>126</v>
      </c>
      <c r="AA57" s="16">
        <f t="shared" si="13"/>
        <v>1560</v>
      </c>
      <c r="AB57" s="16">
        <f>VLOOKUP(A:A,[1]TDSheet!$A:$AB,28,0)</f>
        <v>0</v>
      </c>
      <c r="AC57" s="16">
        <f>AA57/12</f>
        <v>130</v>
      </c>
      <c r="AD57" s="21">
        <f>VLOOKUP(A:A,[1]TDSheet!$A:$AD,30,0)</f>
        <v>0.25</v>
      </c>
      <c r="AE57" s="16">
        <f t="shared" si="17"/>
        <v>378</v>
      </c>
      <c r="AF57" s="16"/>
      <c r="AG57" s="16"/>
      <c r="AH57" s="16"/>
    </row>
    <row r="58" spans="1:34" s="1" customFormat="1" ht="11.1" customHeight="1" outlineLevel="1" x14ac:dyDescent="0.2">
      <c r="A58" s="7" t="s">
        <v>45</v>
      </c>
      <c r="B58" s="7" t="s">
        <v>9</v>
      </c>
      <c r="C58" s="8">
        <v>418</v>
      </c>
      <c r="D58" s="8">
        <v>858</v>
      </c>
      <c r="E58" s="8">
        <v>676</v>
      </c>
      <c r="F58" s="8">
        <v>567</v>
      </c>
      <c r="G58" s="1">
        <f>VLOOKUP(A:A,[1]TDSheet!$A:$G,7,0)</f>
        <v>1</v>
      </c>
      <c r="H58" s="1">
        <f>VLOOKUP(A:A,[1]TDSheet!$A:$H,8,0)</f>
        <v>180</v>
      </c>
      <c r="I58" s="16">
        <f>VLOOKUP(A:A,[2]TDSheet!$A:$F,6,0)</f>
        <v>703</v>
      </c>
      <c r="J58" s="16">
        <f t="shared" si="9"/>
        <v>-27</v>
      </c>
      <c r="K58" s="16">
        <f>VLOOKUP(A:A,[1]TDSheet!$A:$P,16,0)</f>
        <v>180</v>
      </c>
      <c r="L58" s="16"/>
      <c r="M58" s="16"/>
      <c r="N58" s="16"/>
      <c r="O58" s="16">
        <f t="shared" si="10"/>
        <v>135.19999999999999</v>
      </c>
      <c r="P58" s="18">
        <v>360</v>
      </c>
      <c r="Q58" s="19">
        <f t="shared" si="11"/>
        <v>8.187869822485208</v>
      </c>
      <c r="R58" s="16">
        <f t="shared" si="12"/>
        <v>4.193786982248521</v>
      </c>
      <c r="S58" s="16">
        <f>VLOOKUP(A:A,[1]TDSheet!$A:$T,20,0)</f>
        <v>157.19999999999999</v>
      </c>
      <c r="T58" s="16">
        <f>VLOOKUP(A:A,[1]TDSheet!$A:$O,15,0)</f>
        <v>124.2</v>
      </c>
      <c r="U58" s="16">
        <f>VLOOKUP(A:A,[3]TDSheet!$A:$D,4,0)</f>
        <v>178</v>
      </c>
      <c r="V58" s="16">
        <v>0</v>
      </c>
      <c r="W58" s="16">
        <f>VLOOKUP(A:A,[1]TDSheet!$A:$W,23,0)</f>
        <v>70</v>
      </c>
      <c r="X58" s="16">
        <f>VLOOKUP(A:A,[1]TDSheet!$A:$X,24,0)</f>
        <v>14</v>
      </c>
      <c r="Y58" s="16">
        <f>VLOOKUP(A:A,[1]TDSheet!$A:$Y,25,0)</f>
        <v>12</v>
      </c>
      <c r="Z58" s="20">
        <f t="shared" si="16"/>
        <v>28</v>
      </c>
      <c r="AA58" s="16">
        <f t="shared" si="13"/>
        <v>360</v>
      </c>
      <c r="AB58" s="16">
        <f>VLOOKUP(A:A,[1]TDSheet!$A:$AB,28,0)</f>
        <v>0</v>
      </c>
      <c r="AC58" s="16">
        <f>AA58/12</f>
        <v>30</v>
      </c>
      <c r="AD58" s="21">
        <f>VLOOKUP(A:A,[1]TDSheet!$A:$AD,30,0)</f>
        <v>0.3</v>
      </c>
      <c r="AE58" s="16">
        <f t="shared" si="17"/>
        <v>100.8</v>
      </c>
      <c r="AF58" s="16"/>
      <c r="AG58" s="16"/>
      <c r="AH58" s="16"/>
    </row>
    <row r="59" spans="1:34" s="1" customFormat="1" ht="11.1" customHeight="1" outlineLevel="1" x14ac:dyDescent="0.2">
      <c r="A59" s="7" t="s">
        <v>46</v>
      </c>
      <c r="B59" s="7" t="s">
        <v>9</v>
      </c>
      <c r="C59" s="8">
        <v>436</v>
      </c>
      <c r="D59" s="8">
        <v>1197</v>
      </c>
      <c r="E59" s="8">
        <v>702</v>
      </c>
      <c r="F59" s="8">
        <v>893</v>
      </c>
      <c r="G59" s="1">
        <f>VLOOKUP(A:A,[1]TDSheet!$A:$G,7,0)</f>
        <v>1</v>
      </c>
      <c r="H59" s="1">
        <f>VLOOKUP(A:A,[1]TDSheet!$A:$H,8,0)</f>
        <v>180</v>
      </c>
      <c r="I59" s="16">
        <f>VLOOKUP(A:A,[2]TDSheet!$A:$F,6,0)</f>
        <v>718</v>
      </c>
      <c r="J59" s="16">
        <f t="shared" si="9"/>
        <v>-16</v>
      </c>
      <c r="K59" s="16">
        <f>VLOOKUP(A:A,[1]TDSheet!$A:$P,16,0)</f>
        <v>180</v>
      </c>
      <c r="L59" s="16"/>
      <c r="M59" s="16"/>
      <c r="N59" s="16"/>
      <c r="O59" s="16">
        <f t="shared" si="10"/>
        <v>140.4</v>
      </c>
      <c r="P59" s="18"/>
      <c r="Q59" s="19">
        <f t="shared" si="11"/>
        <v>7.6424501424501425</v>
      </c>
      <c r="R59" s="16">
        <f t="shared" si="12"/>
        <v>6.3603988603988597</v>
      </c>
      <c r="S59" s="16">
        <f>VLOOKUP(A:A,[1]TDSheet!$A:$T,20,0)</f>
        <v>154</v>
      </c>
      <c r="T59" s="16">
        <f>VLOOKUP(A:A,[1]TDSheet!$A:$O,15,0)</f>
        <v>133.6</v>
      </c>
      <c r="U59" s="16">
        <f>VLOOKUP(A:A,[3]TDSheet!$A:$D,4,0)</f>
        <v>168</v>
      </c>
      <c r="V59" s="16">
        <v>0</v>
      </c>
      <c r="W59" s="16">
        <f>VLOOKUP(A:A,[1]TDSheet!$A:$W,23,0)</f>
        <v>70</v>
      </c>
      <c r="X59" s="16">
        <f>VLOOKUP(A:A,[1]TDSheet!$A:$X,24,0)</f>
        <v>14</v>
      </c>
      <c r="Y59" s="16">
        <f>VLOOKUP(A:A,[1]TDSheet!$A:$Y,25,0)</f>
        <v>12</v>
      </c>
      <c r="Z59" s="20">
        <f t="shared" si="16"/>
        <v>0</v>
      </c>
      <c r="AA59" s="16">
        <f t="shared" si="13"/>
        <v>0</v>
      </c>
      <c r="AB59" s="16">
        <f>VLOOKUP(A:A,[1]TDSheet!$A:$AB,28,0)</f>
        <v>0</v>
      </c>
      <c r="AC59" s="16">
        <f>AA59/12</f>
        <v>0</v>
      </c>
      <c r="AD59" s="21">
        <f>VLOOKUP(A:A,[1]TDSheet!$A:$AD,30,0)</f>
        <v>0.3</v>
      </c>
      <c r="AE59" s="16">
        <f t="shared" si="17"/>
        <v>0</v>
      </c>
      <c r="AF59" s="16"/>
      <c r="AG59" s="16"/>
      <c r="AH59" s="16"/>
    </row>
    <row r="60" spans="1:34" s="1" customFormat="1" ht="11.1" customHeight="1" outlineLevel="1" x14ac:dyDescent="0.2">
      <c r="A60" s="7" t="s">
        <v>47</v>
      </c>
      <c r="B60" s="7" t="s">
        <v>9</v>
      </c>
      <c r="C60" s="8">
        <v>310</v>
      </c>
      <c r="D60" s="8">
        <v>603</v>
      </c>
      <c r="E60" s="8">
        <v>361</v>
      </c>
      <c r="F60" s="8">
        <v>534</v>
      </c>
      <c r="G60" s="1">
        <f>VLOOKUP(A:A,[1]TDSheet!$A:$G,7,0)</f>
        <v>1</v>
      </c>
      <c r="H60" s="1">
        <f>VLOOKUP(A:A,[1]TDSheet!$A:$H,8,0)</f>
        <v>180</v>
      </c>
      <c r="I60" s="16">
        <f>VLOOKUP(A:A,[2]TDSheet!$A:$F,6,0)</f>
        <v>378</v>
      </c>
      <c r="J60" s="16">
        <f t="shared" si="9"/>
        <v>-17</v>
      </c>
      <c r="K60" s="16">
        <f>VLOOKUP(A:A,[1]TDSheet!$A:$P,16,0)</f>
        <v>0</v>
      </c>
      <c r="L60" s="16"/>
      <c r="M60" s="16"/>
      <c r="N60" s="16"/>
      <c r="O60" s="16">
        <f t="shared" si="10"/>
        <v>72.2</v>
      </c>
      <c r="P60" s="18"/>
      <c r="Q60" s="19">
        <f t="shared" si="11"/>
        <v>7.3961218836565097</v>
      </c>
      <c r="R60" s="16">
        <f t="shared" si="12"/>
        <v>7.3961218836565097</v>
      </c>
      <c r="S60" s="16">
        <f>VLOOKUP(A:A,[1]TDSheet!$A:$T,20,0)</f>
        <v>63</v>
      </c>
      <c r="T60" s="16">
        <f>VLOOKUP(A:A,[1]TDSheet!$A:$O,15,0)</f>
        <v>64.2</v>
      </c>
      <c r="U60" s="16">
        <f>VLOOKUP(A:A,[3]TDSheet!$A:$D,4,0)</f>
        <v>89</v>
      </c>
      <c r="V60" s="16">
        <v>0</v>
      </c>
      <c r="W60" s="16">
        <f>VLOOKUP(A:A,[1]TDSheet!$A:$W,23,0)</f>
        <v>70</v>
      </c>
      <c r="X60" s="16">
        <f>VLOOKUP(A:A,[1]TDSheet!$A:$X,24,0)</f>
        <v>14</v>
      </c>
      <c r="Y60" s="16">
        <f>VLOOKUP(A:A,[1]TDSheet!$A:$Y,25,0)</f>
        <v>14</v>
      </c>
      <c r="Z60" s="20">
        <f t="shared" si="16"/>
        <v>0</v>
      </c>
      <c r="AA60" s="16">
        <f t="shared" si="13"/>
        <v>0</v>
      </c>
      <c r="AB60" s="16">
        <f>VLOOKUP(A:A,[1]TDSheet!$A:$AB,28,0)</f>
        <v>0</v>
      </c>
      <c r="AC60" s="16">
        <f>AA60/14</f>
        <v>0</v>
      </c>
      <c r="AD60" s="21">
        <f>VLOOKUP(A:A,[1]TDSheet!$A:$AD,30,0)</f>
        <v>0.3</v>
      </c>
      <c r="AE60" s="16">
        <f t="shared" si="17"/>
        <v>0</v>
      </c>
      <c r="AF60" s="16"/>
      <c r="AG60" s="16"/>
      <c r="AH60" s="16"/>
    </row>
    <row r="61" spans="1:34" s="1" customFormat="1" ht="11.1" customHeight="1" outlineLevel="1" x14ac:dyDescent="0.2">
      <c r="A61" s="7" t="s">
        <v>48</v>
      </c>
      <c r="B61" s="7" t="s">
        <v>9</v>
      </c>
      <c r="C61" s="8">
        <v>1698</v>
      </c>
      <c r="D61" s="8">
        <v>3618</v>
      </c>
      <c r="E61" s="8">
        <v>3043</v>
      </c>
      <c r="F61" s="8">
        <v>2152</v>
      </c>
      <c r="G61" s="1">
        <f>VLOOKUP(A:A,[1]TDSheet!$A:$G,7,0)</f>
        <v>1</v>
      </c>
      <c r="H61" s="1">
        <f>VLOOKUP(A:A,[1]TDSheet!$A:$H,8,0)</f>
        <v>180</v>
      </c>
      <c r="I61" s="16">
        <f>VLOOKUP(A:A,[2]TDSheet!$A:$F,6,0)</f>
        <v>3130</v>
      </c>
      <c r="J61" s="16">
        <f t="shared" si="9"/>
        <v>-87</v>
      </c>
      <c r="K61" s="16">
        <f>VLOOKUP(A:A,[1]TDSheet!$A:$P,16,0)</f>
        <v>600</v>
      </c>
      <c r="L61" s="16"/>
      <c r="M61" s="16"/>
      <c r="N61" s="16">
        <v>1200</v>
      </c>
      <c r="O61" s="16">
        <f t="shared" si="10"/>
        <v>464.6</v>
      </c>
      <c r="P61" s="18">
        <v>720</v>
      </c>
      <c r="Q61" s="19">
        <f t="shared" si="11"/>
        <v>7.4730951356005164</v>
      </c>
      <c r="R61" s="16">
        <f t="shared" si="12"/>
        <v>4.6319414550150668</v>
      </c>
      <c r="S61" s="16">
        <f>VLOOKUP(A:A,[1]TDSheet!$A:$T,20,0)</f>
        <v>501.6</v>
      </c>
      <c r="T61" s="16">
        <f>VLOOKUP(A:A,[1]TDSheet!$A:$O,15,0)</f>
        <v>437.4</v>
      </c>
      <c r="U61" s="16">
        <f>VLOOKUP(A:A,[3]TDSheet!$A:$D,4,0)</f>
        <v>624</v>
      </c>
      <c r="V61" s="16">
        <f>VLOOKUP(A:A,[4]TDSheet!$A:$D,4,0)</f>
        <v>720</v>
      </c>
      <c r="W61" s="16">
        <f>VLOOKUP(A:A,[1]TDSheet!$A:$W,23,0)</f>
        <v>70</v>
      </c>
      <c r="X61" s="16">
        <f>VLOOKUP(A:A,[1]TDSheet!$A:$X,24,0)</f>
        <v>14</v>
      </c>
      <c r="Y61" s="16">
        <f>VLOOKUP(A:A,[1]TDSheet!$A:$Y,25,0)</f>
        <v>12</v>
      </c>
      <c r="Z61" s="20">
        <f t="shared" si="16"/>
        <v>154</v>
      </c>
      <c r="AA61" s="16">
        <f t="shared" si="13"/>
        <v>1920</v>
      </c>
      <c r="AB61" s="16">
        <f>VLOOKUP(A:A,[1]TDSheet!$A:$AB,28,0)</f>
        <v>0</v>
      </c>
      <c r="AC61" s="16">
        <f>AA61/12</f>
        <v>160</v>
      </c>
      <c r="AD61" s="21">
        <f>VLOOKUP(A:A,[1]TDSheet!$A:$AD,30,0)</f>
        <v>0.25</v>
      </c>
      <c r="AE61" s="16">
        <f t="shared" si="17"/>
        <v>462</v>
      </c>
      <c r="AF61" s="16"/>
      <c r="AG61" s="16"/>
      <c r="AH61" s="16"/>
    </row>
    <row r="62" spans="1:34" s="1" customFormat="1" ht="11.1" customHeight="1" outlineLevel="1" x14ac:dyDescent="0.2">
      <c r="A62" s="7" t="s">
        <v>49</v>
      </c>
      <c r="B62" s="7" t="s">
        <v>9</v>
      </c>
      <c r="C62" s="8">
        <v>264</v>
      </c>
      <c r="D62" s="8">
        <v>604</v>
      </c>
      <c r="E62" s="8">
        <v>438</v>
      </c>
      <c r="F62" s="8">
        <v>419</v>
      </c>
      <c r="G62" s="1">
        <f>VLOOKUP(A:A,[1]TDSheet!$A:$G,7,0)</f>
        <v>0</v>
      </c>
      <c r="H62" s="1">
        <f>VLOOKUP(A:A,[1]TDSheet!$A:$H,8,0)</f>
        <v>0</v>
      </c>
      <c r="I62" s="16">
        <f>VLOOKUP(A:A,[2]TDSheet!$A:$F,6,0)</f>
        <v>456</v>
      </c>
      <c r="J62" s="16">
        <f t="shared" si="9"/>
        <v>-18</v>
      </c>
      <c r="K62" s="16">
        <f>VLOOKUP(A:A,[1]TDSheet!$A:$P,16,0)</f>
        <v>160</v>
      </c>
      <c r="L62" s="16"/>
      <c r="M62" s="16"/>
      <c r="N62" s="16"/>
      <c r="O62" s="16">
        <f t="shared" si="10"/>
        <v>87.6</v>
      </c>
      <c r="P62" s="18">
        <v>100</v>
      </c>
      <c r="Q62" s="19">
        <f t="shared" si="11"/>
        <v>7.7511415525114158</v>
      </c>
      <c r="R62" s="16">
        <f t="shared" si="12"/>
        <v>4.7831050228310508</v>
      </c>
      <c r="S62" s="16">
        <f>VLOOKUP(A:A,[1]TDSheet!$A:$T,20,0)</f>
        <v>96.4</v>
      </c>
      <c r="T62" s="16">
        <f>VLOOKUP(A:A,[1]TDSheet!$A:$O,15,0)</f>
        <v>86.8</v>
      </c>
      <c r="U62" s="16">
        <f>VLOOKUP(A:A,[3]TDSheet!$A:$D,4,0)</f>
        <v>99</v>
      </c>
      <c r="V62" s="16">
        <v>0</v>
      </c>
      <c r="W62" s="16">
        <f>VLOOKUP(A:A,[1]TDSheet!$A:$W,23,0)</f>
        <v>140</v>
      </c>
      <c r="X62" s="16">
        <f>VLOOKUP(A:A,[1]TDSheet!$A:$X,24,0)</f>
        <v>14</v>
      </c>
      <c r="Y62" s="16">
        <f>VLOOKUP(A:A,[1]TDSheet!$A:$Y,25,0)</f>
        <v>6</v>
      </c>
      <c r="Z62" s="20">
        <f t="shared" si="16"/>
        <v>14</v>
      </c>
      <c r="AA62" s="16">
        <f t="shared" si="13"/>
        <v>100</v>
      </c>
      <c r="AB62" s="16">
        <f>VLOOKUP(A:A,[1]TDSheet!$A:$AB,28,0)</f>
        <v>0</v>
      </c>
      <c r="AC62" s="16">
        <f>AA62/6</f>
        <v>16.666666666666668</v>
      </c>
      <c r="AD62" s="21">
        <f>VLOOKUP(A:A,[1]TDSheet!$A:$AD,30,0)</f>
        <v>0.2</v>
      </c>
      <c r="AE62" s="16">
        <f t="shared" si="17"/>
        <v>16.8</v>
      </c>
      <c r="AF62" s="16"/>
      <c r="AG62" s="16"/>
      <c r="AH62" s="16"/>
    </row>
    <row r="63" spans="1:34" s="1" customFormat="1" ht="11.1" customHeight="1" outlineLevel="1" x14ac:dyDescent="0.2">
      <c r="A63" s="7" t="s">
        <v>50</v>
      </c>
      <c r="B63" s="7" t="s">
        <v>9</v>
      </c>
      <c r="C63" s="8">
        <v>2253</v>
      </c>
      <c r="D63" s="8">
        <v>8547</v>
      </c>
      <c r="E63" s="8">
        <v>5979</v>
      </c>
      <c r="F63" s="8">
        <v>4601</v>
      </c>
      <c r="G63" s="1">
        <f>VLOOKUP(A:A,[1]TDSheet!$A:$G,7,0)</f>
        <v>1</v>
      </c>
      <c r="H63" s="1">
        <f>VLOOKUP(A:A,[1]TDSheet!$A:$H,8,0)</f>
        <v>180</v>
      </c>
      <c r="I63" s="16">
        <f>VLOOKUP(A:A,[2]TDSheet!$A:$F,6,0)</f>
        <v>6143</v>
      </c>
      <c r="J63" s="16">
        <f t="shared" si="9"/>
        <v>-164</v>
      </c>
      <c r="K63" s="16">
        <f>VLOOKUP(A:A,[1]TDSheet!$A:$P,16,0)</f>
        <v>1200</v>
      </c>
      <c r="L63" s="16"/>
      <c r="M63" s="16"/>
      <c r="N63" s="16">
        <v>1440</v>
      </c>
      <c r="O63" s="16">
        <f t="shared" si="10"/>
        <v>955.8</v>
      </c>
      <c r="P63" s="18">
        <v>1200</v>
      </c>
      <c r="Q63" s="19">
        <f t="shared" si="11"/>
        <v>7.3247541326637373</v>
      </c>
      <c r="R63" s="16">
        <f t="shared" si="12"/>
        <v>4.8137685708307183</v>
      </c>
      <c r="S63" s="16">
        <f>VLOOKUP(A:A,[1]TDSheet!$A:$T,20,0)</f>
        <v>908.8</v>
      </c>
      <c r="T63" s="16">
        <f>VLOOKUP(A:A,[1]TDSheet!$A:$O,15,0)</f>
        <v>934.8</v>
      </c>
      <c r="U63" s="16">
        <f>VLOOKUP(A:A,[3]TDSheet!$A:$D,4,0)</f>
        <v>1135</v>
      </c>
      <c r="V63" s="16">
        <f>VLOOKUP(A:A,[4]TDSheet!$A:$D,4,0)</f>
        <v>1200</v>
      </c>
      <c r="W63" s="16">
        <f>VLOOKUP(A:A,[1]TDSheet!$A:$W,23,0)</f>
        <v>70</v>
      </c>
      <c r="X63" s="16">
        <f>VLOOKUP(A:A,[1]TDSheet!$A:$X,24,0)</f>
        <v>14</v>
      </c>
      <c r="Y63" s="16">
        <f>VLOOKUP(A:A,[1]TDSheet!$A:$Y,25,0)</f>
        <v>12</v>
      </c>
      <c r="Z63" s="20">
        <f t="shared" si="16"/>
        <v>224</v>
      </c>
      <c r="AA63" s="16">
        <f t="shared" si="13"/>
        <v>2640</v>
      </c>
      <c r="AB63" s="16">
        <f>VLOOKUP(A:A,[1]TDSheet!$A:$AB,28,0)</f>
        <v>0</v>
      </c>
      <c r="AC63" s="16">
        <f>AA63/12</f>
        <v>220</v>
      </c>
      <c r="AD63" s="21">
        <f>VLOOKUP(A:A,[1]TDSheet!$A:$AD,30,0)</f>
        <v>0.25</v>
      </c>
      <c r="AE63" s="16">
        <f t="shared" si="17"/>
        <v>672</v>
      </c>
      <c r="AF63" s="16"/>
      <c r="AG63" s="16"/>
      <c r="AH63" s="16"/>
    </row>
    <row r="64" spans="1:34" s="1" customFormat="1" ht="11.1" customHeight="1" outlineLevel="1" x14ac:dyDescent="0.2">
      <c r="A64" s="7" t="s">
        <v>68</v>
      </c>
      <c r="B64" s="7" t="s">
        <v>9</v>
      </c>
      <c r="C64" s="8">
        <v>248</v>
      </c>
      <c r="D64" s="8">
        <v>519</v>
      </c>
      <c r="E64" s="8">
        <v>328</v>
      </c>
      <c r="F64" s="8">
        <v>425</v>
      </c>
      <c r="G64" s="1">
        <f>VLOOKUP(A:A,[1]TDSheet!$A:$G,7,0)</f>
        <v>0</v>
      </c>
      <c r="H64" s="1">
        <f>VLOOKUP(A:A,[1]TDSheet!$A:$H,8,0)</f>
        <v>0</v>
      </c>
      <c r="I64" s="16">
        <f>VLOOKUP(A:A,[2]TDSheet!$A:$F,6,0)</f>
        <v>347</v>
      </c>
      <c r="J64" s="16">
        <f t="shared" si="9"/>
        <v>-19</v>
      </c>
      <c r="K64" s="16">
        <f>VLOOKUP(A:A,[1]TDSheet!$A:$P,16,0)</f>
        <v>100</v>
      </c>
      <c r="L64" s="16"/>
      <c r="M64" s="16"/>
      <c r="N64" s="16"/>
      <c r="O64" s="16">
        <f t="shared" si="10"/>
        <v>65.599999999999994</v>
      </c>
      <c r="P64" s="18"/>
      <c r="Q64" s="19">
        <f t="shared" si="11"/>
        <v>8.0030487804878057</v>
      </c>
      <c r="R64" s="16">
        <f t="shared" si="12"/>
        <v>6.4786585365853666</v>
      </c>
      <c r="S64" s="16">
        <f>VLOOKUP(A:A,[1]TDSheet!$A:$T,20,0)</f>
        <v>71</v>
      </c>
      <c r="T64" s="16">
        <f>VLOOKUP(A:A,[1]TDSheet!$A:$O,15,0)</f>
        <v>69.400000000000006</v>
      </c>
      <c r="U64" s="16">
        <f>VLOOKUP(A:A,[3]TDSheet!$A:$D,4,0)</f>
        <v>73</v>
      </c>
      <c r="V64" s="16">
        <v>0</v>
      </c>
      <c r="W64" s="16">
        <f>VLOOKUP(A:A,[1]TDSheet!$A:$W,23,0)</f>
        <v>140</v>
      </c>
      <c r="X64" s="16">
        <f>VLOOKUP(A:A,[1]TDSheet!$A:$X,24,0)</f>
        <v>14</v>
      </c>
      <c r="Y64" s="16">
        <f>VLOOKUP(A:A,[1]TDSheet!$A:$Y,25,0)</f>
        <v>6</v>
      </c>
      <c r="Z64" s="20">
        <f t="shared" si="16"/>
        <v>0</v>
      </c>
      <c r="AA64" s="16">
        <f t="shared" si="13"/>
        <v>0</v>
      </c>
      <c r="AB64" s="16">
        <f>VLOOKUP(A:A,[1]TDSheet!$A:$AB,28,0)</f>
        <v>0</v>
      </c>
      <c r="AC64" s="16">
        <f>AA64/6</f>
        <v>0</v>
      </c>
      <c r="AD64" s="21">
        <f>VLOOKUP(A:A,[1]TDSheet!$A:$AD,30,0)</f>
        <v>0.2</v>
      </c>
      <c r="AE64" s="16">
        <f t="shared" si="17"/>
        <v>0</v>
      </c>
      <c r="AF64" s="16"/>
      <c r="AG64" s="16"/>
      <c r="AH64" s="16"/>
    </row>
    <row r="65" spans="1:34" s="1" customFormat="1" ht="11.1" customHeight="1" outlineLevel="1" x14ac:dyDescent="0.2">
      <c r="A65" s="7" t="s">
        <v>69</v>
      </c>
      <c r="B65" s="7" t="s">
        <v>8</v>
      </c>
      <c r="C65" s="8">
        <v>35.1</v>
      </c>
      <c r="D65" s="8"/>
      <c r="E65" s="8">
        <v>7.7</v>
      </c>
      <c r="F65" s="8">
        <v>27.4</v>
      </c>
      <c r="G65" s="1">
        <f>VLOOKUP(A:A,[1]TDSheet!$A:$G,7,0)</f>
        <v>1</v>
      </c>
      <c r="H65" s="1" t="e">
        <f>VLOOKUP(A:A,[1]TDSheet!$A:$H,8,0)</f>
        <v>#N/A</v>
      </c>
      <c r="I65" s="16">
        <f>VLOOKUP(A:A,[2]TDSheet!$A:$F,6,0)</f>
        <v>7.7</v>
      </c>
      <c r="J65" s="16">
        <f t="shared" si="9"/>
        <v>0</v>
      </c>
      <c r="K65" s="16">
        <f>VLOOKUP(A:A,[1]TDSheet!$A:$P,16,0)</f>
        <v>0</v>
      </c>
      <c r="L65" s="16"/>
      <c r="M65" s="16"/>
      <c r="N65" s="16"/>
      <c r="O65" s="16">
        <f t="shared" si="10"/>
        <v>1.54</v>
      </c>
      <c r="P65" s="18"/>
      <c r="Q65" s="19">
        <f t="shared" si="11"/>
        <v>17.79220779220779</v>
      </c>
      <c r="R65" s="16">
        <f t="shared" si="12"/>
        <v>17.79220779220779</v>
      </c>
      <c r="S65" s="16">
        <f>VLOOKUP(A:A,[1]TDSheet!$A:$T,20,0)</f>
        <v>1.6199999999999999</v>
      </c>
      <c r="T65" s="16">
        <f>VLOOKUP(A:A,[1]TDSheet!$A:$O,15,0)</f>
        <v>1.08</v>
      </c>
      <c r="U65" s="16">
        <v>0</v>
      </c>
      <c r="V65" s="16">
        <v>0</v>
      </c>
      <c r="W65" s="16">
        <f>VLOOKUP(A:A,[1]TDSheet!$A:$W,23,0)</f>
        <v>126</v>
      </c>
      <c r="X65" s="16">
        <f>VLOOKUP(A:A,[1]TDSheet!$A:$X,24,0)</f>
        <v>14</v>
      </c>
      <c r="Y65" s="16">
        <f>VLOOKUP(A:A,[1]TDSheet!$A:$Y,25,0)</f>
        <v>2.7</v>
      </c>
      <c r="Z65" s="20">
        <f t="shared" si="16"/>
        <v>0</v>
      </c>
      <c r="AA65" s="16">
        <f t="shared" si="13"/>
        <v>0</v>
      </c>
      <c r="AB65" s="16" t="str">
        <f>VLOOKUP(A:A,[1]TDSheet!$A:$AB,28,0)</f>
        <v>увел</v>
      </c>
      <c r="AC65" s="16">
        <f>AA65/2.7</f>
        <v>0</v>
      </c>
      <c r="AD65" s="21">
        <f>VLOOKUP(A:A,[1]TDSheet!$A:$AD,30,0)</f>
        <v>1</v>
      </c>
      <c r="AE65" s="16">
        <f t="shared" si="17"/>
        <v>0</v>
      </c>
      <c r="AF65" s="16"/>
      <c r="AG65" s="16"/>
      <c r="AH65" s="16"/>
    </row>
    <row r="66" spans="1:34" s="1" customFormat="1" ht="11.1" customHeight="1" outlineLevel="1" x14ac:dyDescent="0.2">
      <c r="A66" s="7" t="s">
        <v>51</v>
      </c>
      <c r="B66" s="7" t="s">
        <v>8</v>
      </c>
      <c r="C66" s="8">
        <v>839</v>
      </c>
      <c r="D66" s="8">
        <v>2905</v>
      </c>
      <c r="E66" s="8">
        <v>1777</v>
      </c>
      <c r="F66" s="8">
        <v>1842</v>
      </c>
      <c r="G66" s="1">
        <f>VLOOKUP(A:A,[1]TDSheet!$A:$G,7,0)</f>
        <v>1</v>
      </c>
      <c r="H66" s="1" t="e">
        <f>VLOOKUP(A:A,[1]TDSheet!$A:$H,8,0)</f>
        <v>#N/A</v>
      </c>
      <c r="I66" s="16">
        <f>VLOOKUP(A:A,[2]TDSheet!$A:$F,6,0)</f>
        <v>1912</v>
      </c>
      <c r="J66" s="16">
        <f t="shared" si="9"/>
        <v>-135</v>
      </c>
      <c r="K66" s="16">
        <f>VLOOKUP(A:A,[1]TDSheet!$A:$P,16,0)</f>
        <v>400</v>
      </c>
      <c r="L66" s="16"/>
      <c r="M66" s="16"/>
      <c r="N66" s="16"/>
      <c r="O66" s="16">
        <f t="shared" si="10"/>
        <v>355.4</v>
      </c>
      <c r="P66" s="18">
        <v>350</v>
      </c>
      <c r="Q66" s="19">
        <f t="shared" si="11"/>
        <v>7.2931907709622967</v>
      </c>
      <c r="R66" s="16">
        <f t="shared" si="12"/>
        <v>5.1828925154755208</v>
      </c>
      <c r="S66" s="16">
        <f>VLOOKUP(A:A,[1]TDSheet!$A:$T,20,0)</f>
        <v>268</v>
      </c>
      <c r="T66" s="16">
        <f>VLOOKUP(A:A,[1]TDSheet!$A:$O,15,0)</f>
        <v>355.2</v>
      </c>
      <c r="U66" s="16">
        <f>VLOOKUP(A:A,[3]TDSheet!$A:$D,4,0)</f>
        <v>417</v>
      </c>
      <c r="V66" s="16">
        <v>0</v>
      </c>
      <c r="W66" s="16">
        <f>VLOOKUP(A:A,[1]TDSheet!$A:$W,23,0)</f>
        <v>84</v>
      </c>
      <c r="X66" s="16">
        <f>VLOOKUP(A:A,[1]TDSheet!$A:$X,24,0)</f>
        <v>12</v>
      </c>
      <c r="Y66" s="16">
        <f>VLOOKUP(A:A,[1]TDSheet!$A:$Y,25,0)</f>
        <v>5</v>
      </c>
      <c r="Z66" s="20">
        <f t="shared" si="16"/>
        <v>72</v>
      </c>
      <c r="AA66" s="16">
        <f t="shared" si="13"/>
        <v>350</v>
      </c>
      <c r="AB66" s="23" t="s">
        <v>98</v>
      </c>
      <c r="AC66" s="16">
        <f>AA66/5</f>
        <v>70</v>
      </c>
      <c r="AD66" s="21">
        <f>VLOOKUP(A:A,[1]TDSheet!$A:$AD,30,0)</f>
        <v>1</v>
      </c>
      <c r="AE66" s="16">
        <f t="shared" si="17"/>
        <v>360</v>
      </c>
      <c r="AF66" s="16"/>
      <c r="AG66" s="16"/>
      <c r="AH66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2025-09-24T10:31:42Z</dcterms:modified>
</cp:coreProperties>
</file>