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FA5C40-C326-4895-AD35-50DC8E378E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6" i="1"/>
  <c r="BN194" i="1"/>
  <c r="Y59" i="1"/>
  <c r="Y58" i="1"/>
  <c r="BP57" i="1"/>
  <c r="BN57" i="1"/>
  <c r="BP131" i="1"/>
  <c r="BN131" i="1"/>
  <c r="Y178" i="1"/>
  <c r="Y177" i="1"/>
  <c r="BP176" i="1"/>
  <c r="BN176" i="1"/>
  <c r="BP255" i="1"/>
  <c r="BN255" i="1"/>
  <c r="Y51" i="1"/>
  <c r="Y50" i="1"/>
  <c r="BP163" i="1"/>
  <c r="BN163" i="1"/>
  <c r="BP218" i="1"/>
  <c r="BN218" i="1"/>
  <c r="Y233" i="1"/>
  <c r="Y232" i="1"/>
  <c r="BP231" i="1"/>
  <c r="BN231" i="1"/>
  <c r="Y245" i="1"/>
  <c r="Y244" i="1"/>
  <c r="BP243" i="1"/>
  <c r="BN243" i="1"/>
  <c r="Y257" i="1"/>
  <c r="BP253" i="1"/>
  <c r="BN253" i="1"/>
  <c r="BP265" i="1"/>
  <c r="BN265" i="1"/>
  <c r="J9" i="1"/>
  <c r="X285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3" i="1"/>
  <c r="BP187" i="1"/>
  <c r="BN187" i="1"/>
  <c r="BP189" i="1"/>
  <c r="BN189" i="1"/>
  <c r="BP201" i="1"/>
  <c r="BN201" i="1"/>
  <c r="BP203" i="1"/>
  <c r="BN203" i="1"/>
  <c r="Y239" i="1"/>
  <c r="Y238" i="1"/>
  <c r="BP237" i="1"/>
  <c r="BN237" i="1"/>
  <c r="Y249" i="1"/>
  <c r="Y248" i="1"/>
  <c r="BP247" i="1"/>
  <c r="BN247" i="1"/>
  <c r="Z283" i="1"/>
  <c r="Z63" i="1"/>
  <c r="Y76" i="1"/>
  <c r="Y86" i="1"/>
  <c r="Y97" i="1"/>
  <c r="Y102" i="1"/>
  <c r="Y112" i="1"/>
  <c r="Z112" i="1"/>
  <c r="Y126" i="1"/>
  <c r="Y133" i="1"/>
  <c r="Y138" i="1"/>
  <c r="Z165" i="1"/>
  <c r="Y196" i="1"/>
  <c r="Y197" i="1"/>
  <c r="Z220" i="1"/>
  <c r="Z226" i="1"/>
  <c r="Z256" i="1"/>
  <c r="Y261" i="1"/>
  <c r="Y262" i="1"/>
  <c r="Z267" i="1"/>
  <c r="Y31" i="1"/>
  <c r="Y38" i="1"/>
  <c r="Y45" i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Z290" i="1" s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7" i="1" l="1"/>
  <c r="Y286" i="1"/>
  <c r="Y289" i="1"/>
  <c r="Y285" i="1"/>
  <c r="X288" i="1"/>
  <c r="Y288" i="1" l="1"/>
  <c r="C298" i="1"/>
  <c r="B298" i="1"/>
  <c r="A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<sst xmlns="http://schemas.openxmlformats.org/spreadsheetml/2006/main" count="1281" uniqueCount="414">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</sst>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10"/>
      <c r="F1" s="310"/>
      <c r="G1" s="12" t="s">
        <v>1</v>
      </c>
      <c r="H1" s="332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1" t="s">
        <v>8</v>
      </c>
      <c r="B5" s="290"/>
      <c r="C5" s="291"/>
      <c r="D5" s="321"/>
      <c r="E5" s="322"/>
      <c r="F5" s="456" t="s">
        <v>9</v>
      </c>
      <c r="G5" s="291"/>
      <c r="H5" s="321"/>
      <c r="I5" s="426"/>
      <c r="J5" s="426"/>
      <c r="K5" s="426"/>
      <c r="L5" s="426"/>
      <c r="M5" s="322"/>
      <c r="N5" s="61"/>
      <c r="P5" s="24" t="s">
        <v>10</v>
      </c>
      <c r="Q5" s="460">
        <v>45926</v>
      </c>
      <c r="R5" s="347"/>
      <c r="T5" s="389" t="s">
        <v>11</v>
      </c>
      <c r="U5" s="380"/>
      <c r="V5" s="390" t="s">
        <v>12</v>
      </c>
      <c r="W5" s="347"/>
      <c r="AB5" s="51"/>
      <c r="AC5" s="51"/>
      <c r="AD5" s="51"/>
      <c r="AE5" s="51"/>
    </row>
    <row r="6" spans="1:32" s="270" customFormat="1" ht="24" customHeight="1" x14ac:dyDescent="0.2">
      <c r="A6" s="351" t="s">
        <v>13</v>
      </c>
      <c r="B6" s="290"/>
      <c r="C6" s="291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47"/>
      <c r="N6" s="62"/>
      <c r="P6" s="24" t="s">
        <v>15</v>
      </c>
      <c r="Q6" s="461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2" t="s">
        <v>16</v>
      </c>
      <c r="U6" s="380"/>
      <c r="V6" s="411" t="s">
        <v>17</v>
      </c>
      <c r="W6" s="314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81"/>
      <c r="U7" s="380"/>
      <c r="V7" s="412"/>
      <c r="W7" s="413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84"/>
      <c r="C8" s="285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5">
        <v>0.375</v>
      </c>
      <c r="R8" s="328"/>
      <c r="T8" s="281"/>
      <c r="U8" s="380"/>
      <c r="V8" s="412"/>
      <c r="W8" s="413"/>
      <c r="AB8" s="51"/>
      <c r="AC8" s="51"/>
      <c r="AD8" s="51"/>
      <c r="AE8" s="51"/>
    </row>
    <row r="9" spans="1:32" s="270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2"/>
      <c r="E9" s="31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268"/>
      <c r="P9" s="26" t="s">
        <v>21</v>
      </c>
      <c r="Q9" s="344"/>
      <c r="R9" s="345"/>
      <c r="T9" s="281"/>
      <c r="U9" s="380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2"/>
      <c r="E10" s="31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6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3"/>
      <c r="R10" s="394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6"/>
      <c r="R11" s="347"/>
      <c r="U11" s="24" t="s">
        <v>27</v>
      </c>
      <c r="V11" s="436" t="s">
        <v>28</v>
      </c>
      <c r="W11" s="345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65"/>
      <c r="P12" s="24" t="s">
        <v>30</v>
      </c>
      <c r="Q12" s="355"/>
      <c r="R12" s="328"/>
      <c r="S12" s="23"/>
      <c r="U12" s="24"/>
      <c r="V12" s="310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65"/>
      <c r="O13" s="26"/>
      <c r="P13" s="26" t="s">
        <v>32</v>
      </c>
      <c r="Q13" s="436"/>
      <c r="R13" s="3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66"/>
      <c r="P15" s="36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1" t="s">
        <v>36</v>
      </c>
      <c r="B17" s="311" t="s">
        <v>37</v>
      </c>
      <c r="C17" s="359" t="s">
        <v>38</v>
      </c>
      <c r="D17" s="311" t="s">
        <v>39</v>
      </c>
      <c r="E17" s="335"/>
      <c r="F17" s="311" t="s">
        <v>40</v>
      </c>
      <c r="G17" s="311" t="s">
        <v>41</v>
      </c>
      <c r="H17" s="311" t="s">
        <v>42</v>
      </c>
      <c r="I17" s="311" t="s">
        <v>43</v>
      </c>
      <c r="J17" s="311" t="s">
        <v>44</v>
      </c>
      <c r="K17" s="311" t="s">
        <v>45</v>
      </c>
      <c r="L17" s="311" t="s">
        <v>46</v>
      </c>
      <c r="M17" s="311" t="s">
        <v>47</v>
      </c>
      <c r="N17" s="311" t="s">
        <v>48</v>
      </c>
      <c r="O17" s="311" t="s">
        <v>49</v>
      </c>
      <c r="P17" s="311" t="s">
        <v>50</v>
      </c>
      <c r="Q17" s="334"/>
      <c r="R17" s="334"/>
      <c r="S17" s="334"/>
      <c r="T17" s="335"/>
      <c r="U17" s="447" t="s">
        <v>51</v>
      </c>
      <c r="V17" s="291"/>
      <c r="W17" s="311" t="s">
        <v>52</v>
      </c>
      <c r="X17" s="311" t="s">
        <v>53</v>
      </c>
      <c r="Y17" s="448" t="s">
        <v>54</v>
      </c>
      <c r="Z17" s="420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51"/>
      <c r="AF17" s="452"/>
      <c r="AG17" s="69"/>
      <c r="BD17" s="68" t="s">
        <v>60</v>
      </c>
    </row>
    <row r="18" spans="1:68" ht="14.25" customHeight="1" x14ac:dyDescent="0.2">
      <c r="A18" s="312"/>
      <c r="B18" s="312"/>
      <c r="C18" s="312"/>
      <c r="D18" s="336"/>
      <c r="E18" s="338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12"/>
      <c r="X18" s="312"/>
      <c r="Y18" s="449"/>
      <c r="Z18" s="421"/>
      <c r="AA18" s="402"/>
      <c r="AB18" s="402"/>
      <c r="AC18" s="402"/>
      <c r="AD18" s="453"/>
      <c r="AE18" s="454"/>
      <c r="AF18" s="455"/>
      <c r="AG18" s="69"/>
      <c r="BD18" s="68"/>
    </row>
    <row r="19" spans="1:68" ht="27.75" hidden="1" customHeight="1" x14ac:dyDescent="0.2">
      <c r="A19" s="306" t="s">
        <v>63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48"/>
      <c r="AB19" s="48"/>
      <c r="AC19" s="48"/>
    </row>
    <row r="20" spans="1:68" ht="16.5" hidden="1" customHeight="1" x14ac:dyDescent="0.25">
      <c r="A20" s="295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06" t="s">
        <v>75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48"/>
      <c r="AB25" s="48"/>
      <c r="AC25" s="48"/>
    </row>
    <row r="26" spans="1:68" ht="16.5" hidden="1" customHeight="1" x14ac:dyDescent="0.25">
      <c r="A26" s="295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8">
        <f>IFERROR(SUM(X28:X29),"0")</f>
        <v>84</v>
      </c>
      <c r="Y30" s="278">
        <f>IFERROR(SUM(Y28:Y29),"0")</f>
        <v>84</v>
      </c>
      <c r="Z30" s="278">
        <f>IFERROR(IF(Z28="",0,Z28),"0")+IFERROR(IF(Z29="",0,Z29),"0")</f>
        <v>0.79044000000000003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8">
        <f>IFERROR(SUMPRODUCT(X28:X29*H28:H29),"0")</f>
        <v>126</v>
      </c>
      <c r="Y31" s="278">
        <f>IFERROR(SUMPRODUCT(Y28:Y29*H28:H29),"0")</f>
        <v>126</v>
      </c>
      <c r="Z31" s="37"/>
      <c r="AA31" s="279"/>
      <c r="AB31" s="279"/>
      <c r="AC31" s="279"/>
    </row>
    <row r="32" spans="1:68" ht="16.5" hidden="1" customHeight="1" x14ac:dyDescent="0.25">
      <c r="A32" s="295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hidden="1" customHeight="1" x14ac:dyDescent="0.25">
      <c r="A39" s="295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70</v>
      </c>
      <c r="X41" s="276">
        <v>60</v>
      </c>
      <c r="Y41" s="277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70</v>
      </c>
      <c r="X42" s="276">
        <v>96</v>
      </c>
      <c r="Y42" s="277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70</v>
      </c>
      <c r="X44" s="276">
        <v>180</v>
      </c>
      <c r="Y44" s="277">
        <f>IFERROR(IF(X44="","",X44),"")</f>
        <v>180</v>
      </c>
      <c r="Z44" s="36">
        <f>IFERROR(IF(X44="","",X44*0.0155),"")</f>
        <v>2.79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1314</v>
      </c>
      <c r="BN44" s="67">
        <f>IFERROR(Y44*I44,"0")</f>
        <v>1314</v>
      </c>
      <c r="BO44" s="67">
        <f>IFERROR(X44/J44,"0")</f>
        <v>2.1428571428571428</v>
      </c>
      <c r="BP44" s="67">
        <f>IFERROR(Y44/J44,"0")</f>
        <v>2.1428571428571428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8">
        <f>IFERROR(SUM(X41:X44),"0")</f>
        <v>336</v>
      </c>
      <c r="Y45" s="278">
        <f>IFERROR(SUM(Y41:Y44),"0")</f>
        <v>336</v>
      </c>
      <c r="Z45" s="278">
        <f>IFERROR(IF(Z41="",0,Z41),"0")+IFERROR(IF(Z42="",0,Z42),"0")+IFERROR(IF(Z43="",0,Z43),"0")+IFERROR(IF(Z44="",0,Z44),"0")</f>
        <v>5.2080000000000002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8">
        <f>IFERROR(SUMPRODUCT(X41:X44*H41:H44),"0")</f>
        <v>2352</v>
      </c>
      <c r="Y46" s="278">
        <f>IFERROR(SUMPRODUCT(Y41:Y44*H41:H44),"0")</f>
        <v>2352</v>
      </c>
      <c r="Z46" s="37"/>
      <c r="AA46" s="279"/>
      <c r="AB46" s="279"/>
      <c r="AC46" s="279"/>
    </row>
    <row r="47" spans="1:68" ht="16.5" hidden="1" customHeight="1" x14ac:dyDescent="0.25">
      <c r="A47" s="295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70</v>
      </c>
      <c r="X67" s="276">
        <v>14</v>
      </c>
      <c r="Y67" s="27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8">
        <f>IFERROR(SUM(X66:X68),"0")</f>
        <v>14</v>
      </c>
      <c r="Y69" s="278">
        <f>IFERROR(SUM(Y66:Y68),"0")</f>
        <v>14</v>
      </c>
      <c r="Z69" s="278">
        <f>IFERROR(IF(Z66="",0,Z66),"0")+IFERROR(IF(Z67="",0,Z67),"0")+IFERROR(IF(Z68="",0,Z68),"0")</f>
        <v>0.13174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8">
        <f>IFERROR(SUMPRODUCT(X66:X68*H66:H68),"0")</f>
        <v>16.8</v>
      </c>
      <c r="Y70" s="278">
        <f>IFERROR(SUMPRODUCT(Y66:Y68*H66:H68),"0")</f>
        <v>16.8</v>
      </c>
      <c r="Z70" s="37"/>
      <c r="AA70" s="279"/>
      <c r="AB70" s="279"/>
      <c r="AC70" s="279"/>
    </row>
    <row r="71" spans="1:68" ht="16.5" hidden="1" customHeight="1" x14ac:dyDescent="0.25">
      <c r="A71" s="295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70</v>
      </c>
      <c r="X74" s="276">
        <v>324</v>
      </c>
      <c r="Y74" s="277">
        <f>IFERROR(IF(X74="","",X74),"")</f>
        <v>324</v>
      </c>
      <c r="Z74" s="36">
        <f>IFERROR(IF(X74="","",X74*0.00866),"")</f>
        <v>2.8058399999999999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1689.0767999999998</v>
      </c>
      <c r="BN74" s="67">
        <f>IFERROR(Y74*I74,"0")</f>
        <v>1689.0767999999998</v>
      </c>
      <c r="BO74" s="67">
        <f>IFERROR(X74/J74,"0")</f>
        <v>2.25</v>
      </c>
      <c r="BP74" s="67">
        <f>IFERROR(Y74/J74,"0")</f>
        <v>2.25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8">
        <f>IFERROR(SUM(X73:X74),"0")</f>
        <v>324</v>
      </c>
      <c r="Y75" s="278">
        <f>IFERROR(SUM(Y73:Y74),"0")</f>
        <v>324</v>
      </c>
      <c r="Z75" s="278">
        <f>IFERROR(IF(Z73="",0,Z73),"0")+IFERROR(IF(Z74="",0,Z74),"0")</f>
        <v>2.8058399999999999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8">
        <f>IFERROR(SUMPRODUCT(X73:X74*H73:H74),"0")</f>
        <v>1620</v>
      </c>
      <c r="Y76" s="278">
        <f>IFERROR(SUMPRODUCT(Y73:Y74*H73:H74),"0")</f>
        <v>1620</v>
      </c>
      <c r="Z76" s="37"/>
      <c r="AA76" s="279"/>
      <c r="AB76" s="279"/>
      <c r="AC76" s="279"/>
    </row>
    <row r="77" spans="1:68" ht="16.5" hidden="1" customHeight="1" x14ac:dyDescent="0.25">
      <c r="A77" s="295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hidden="1" customHeight="1" x14ac:dyDescent="0.25">
      <c r="A82" s="295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hidden="1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3"/>
      <c r="R84" s="293"/>
      <c r="S84" s="293"/>
      <c r="T84" s="294"/>
      <c r="U84" s="34"/>
      <c r="V84" s="34"/>
      <c r="W84" s="35" t="s">
        <v>70</v>
      </c>
      <c r="X84" s="276">
        <v>0</v>
      </c>
      <c r="Y84" s="277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70</v>
      </c>
      <c r="X85" s="276">
        <v>28</v>
      </c>
      <c r="Y85" s="27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hidden="1" customHeight="1" x14ac:dyDescent="0.25">
      <c r="A88" s="295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3"/>
      <c r="R90" s="293"/>
      <c r="S90" s="293"/>
      <c r="T90" s="294"/>
      <c r="U90" s="34"/>
      <c r="V90" s="34"/>
      <c r="W90" s="35" t="s">
        <v>70</v>
      </c>
      <c r="X90" s="276">
        <v>0</v>
      </c>
      <c r="Y90" s="27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3"/>
      <c r="R91" s="293"/>
      <c r="S91" s="293"/>
      <c r="T91" s="294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3"/>
      <c r="R92" s="293"/>
      <c r="S92" s="293"/>
      <c r="T92" s="294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3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3"/>
      <c r="R93" s="293"/>
      <c r="S93" s="293"/>
      <c r="T93" s="294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3"/>
      <c r="R94" s="293"/>
      <c r="S94" s="293"/>
      <c r="T94" s="294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3"/>
      <c r="R95" s="293"/>
      <c r="S95" s="293"/>
      <c r="T95" s="294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8">
        <f>IFERROR(SUM(X90:X95),"0")</f>
        <v>168</v>
      </c>
      <c r="Y96" s="278">
        <f>IFERROR(SUM(Y90:Y95),"0")</f>
        <v>168</v>
      </c>
      <c r="Z96" s="278">
        <f>IFERROR(IF(Z90="",0,Z90),"0")+IFERROR(IF(Z91="",0,Z91),"0")+IFERROR(IF(Z92="",0,Z92),"0")+IFERROR(IF(Z93="",0,Z93),"0")+IFERROR(IF(Z94="",0,Z94),"0")+IFERROR(IF(Z95="",0,Z95),"0")</f>
        <v>3.0038400000000003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8">
        <f>IFERROR(SUMPRODUCT(X90:X95*H90:H95),"0")</f>
        <v>483.84000000000003</v>
      </c>
      <c r="Y97" s="278">
        <f>IFERROR(SUMPRODUCT(Y90:Y95*H90:H95),"0")</f>
        <v>483.84000000000003</v>
      </c>
      <c r="Z97" s="37"/>
      <c r="AA97" s="279"/>
      <c r="AB97" s="279"/>
      <c r="AC97" s="279"/>
    </row>
    <row r="98" spans="1:68" ht="16.5" hidden="1" customHeight="1" x14ac:dyDescent="0.25">
      <c r="A98" s="295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hidden="1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3"/>
      <c r="R100" s="293"/>
      <c r="S100" s="293"/>
      <c r="T100" s="294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3"/>
      <c r="R101" s="293"/>
      <c r="S101" s="293"/>
      <c r="T101" s="294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hidden="1" customHeight="1" x14ac:dyDescent="0.25">
      <c r="A104" s="295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hidden="1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70</v>
      </c>
      <c r="X106" s="276">
        <v>0</v>
      </c>
      <c r="Y106" s="277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70</v>
      </c>
      <c r="X107" s="276">
        <v>24</v>
      </c>
      <c r="Y107" s="277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70</v>
      </c>
      <c r="X108" s="276">
        <v>156</v>
      </c>
      <c r="Y108" s="277">
        <f t="shared" si="6"/>
        <v>156</v>
      </c>
      <c r="Z108" s="36">
        <f t="shared" si="7"/>
        <v>2.4180000000000001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1138.8</v>
      </c>
      <c r="BN108" s="67">
        <f t="shared" si="9"/>
        <v>1138.8</v>
      </c>
      <c r="BO108" s="67">
        <f t="shared" si="10"/>
        <v>1.8571428571428572</v>
      </c>
      <c r="BP108" s="67">
        <f t="shared" si="11"/>
        <v>1.8571428571428572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70</v>
      </c>
      <c r="X109" s="276">
        <v>24</v>
      </c>
      <c r="Y109" s="277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70</v>
      </c>
      <c r="X110" s="276">
        <v>300</v>
      </c>
      <c r="Y110" s="277">
        <f t="shared" si="6"/>
        <v>300</v>
      </c>
      <c r="Z110" s="36">
        <f t="shared" si="7"/>
        <v>4.6500000000000004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2190</v>
      </c>
      <c r="BN110" s="67">
        <f t="shared" si="9"/>
        <v>2190</v>
      </c>
      <c r="BO110" s="67">
        <f t="shared" si="10"/>
        <v>3.5714285714285716</v>
      </c>
      <c r="BP110" s="67">
        <f t="shared" si="11"/>
        <v>3.5714285714285716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93"/>
      <c r="R111" s="293"/>
      <c r="S111" s="293"/>
      <c r="T111" s="294"/>
      <c r="U111" s="34"/>
      <c r="V111" s="34"/>
      <c r="W111" s="35" t="s">
        <v>70</v>
      </c>
      <c r="X111" s="276">
        <v>0</v>
      </c>
      <c r="Y111" s="277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8">
        <f>IFERROR(SUM(X106:X111),"0")</f>
        <v>504</v>
      </c>
      <c r="Y112" s="278">
        <f>IFERROR(SUM(Y106:Y111),"0")</f>
        <v>504</v>
      </c>
      <c r="Z112" s="278">
        <f>IFERROR(IF(Z106="",0,Z106),"0")+IFERROR(IF(Z107="",0,Z107),"0")+IFERROR(IF(Z108="",0,Z108),"0")+IFERROR(IF(Z109="",0,Z109),"0")+IFERROR(IF(Z110="",0,Z110),"0")+IFERROR(IF(Z111="",0,Z111),"0")</f>
        <v>7.8120000000000003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8">
        <f>IFERROR(SUMPRODUCT(X106:X111*H106:H111),"0")</f>
        <v>3499.2</v>
      </c>
      <c r="Y113" s="278">
        <f>IFERROR(SUMPRODUCT(Y106:Y111*H106:H111),"0")</f>
        <v>3499.2</v>
      </c>
      <c r="Z113" s="37"/>
      <c r="AA113" s="279"/>
      <c r="AB113" s="279"/>
      <c r="AC113" s="279"/>
    </row>
    <row r="114" spans="1:68" ht="14.25" hidden="1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86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197</v>
      </c>
      <c r="Q119" s="293"/>
      <c r="R119" s="293"/>
      <c r="S119" s="293"/>
      <c r="T119" s="294"/>
      <c r="U119" s="34"/>
      <c r="V119" s="34"/>
      <c r="W119" s="35" t="s">
        <v>70</v>
      </c>
      <c r="X119" s="276">
        <v>24</v>
      </c>
      <c r="Y119" s="277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8">
        <f>IFERROR(SUM(X119:X119),"0")</f>
        <v>24</v>
      </c>
      <c r="Y120" s="278">
        <f>IFERROR(SUM(Y119:Y119),"0")</f>
        <v>24</v>
      </c>
      <c r="Z120" s="278">
        <f>IFERROR(IF(Z119="",0,Z119),"0")</f>
        <v>0.372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8">
        <f>IFERROR(SUMPRODUCT(X119:X119*H119:H119),"0")</f>
        <v>144</v>
      </c>
      <c r="Y121" s="278">
        <f>IFERROR(SUMPRODUCT(Y119:Y119*H119:H119),"0")</f>
        <v>144</v>
      </c>
      <c r="Z121" s="37"/>
      <c r="AA121" s="279"/>
      <c r="AB121" s="279"/>
      <c r="AC121" s="279"/>
    </row>
    <row r="122" spans="1:68" ht="16.5" hidden="1" customHeight="1" x14ac:dyDescent="0.25">
      <c r="A122" s="295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9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70</v>
      </c>
      <c r="X124" s="276">
        <v>154</v>
      </c>
      <c r="Y124" s="27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70</v>
      </c>
      <c r="X125" s="276">
        <v>224</v>
      </c>
      <c r="Y125" s="277">
        <f>IFERROR(IF(X125="","",X125),"")</f>
        <v>224</v>
      </c>
      <c r="Z125" s="36">
        <f>IFERROR(IF(X125="","",X125*0.01788),"")</f>
        <v>4.0051199999999998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829.60639999999989</v>
      </c>
      <c r="BN125" s="67">
        <f>IFERROR(Y125*I125,"0")</f>
        <v>829.60639999999989</v>
      </c>
      <c r="BO125" s="67">
        <f>IFERROR(X125/J125,"0")</f>
        <v>3.2</v>
      </c>
      <c r="BP125" s="67">
        <f>IFERROR(Y125/J125,"0")</f>
        <v>3.2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8">
        <f>IFERROR(SUM(X124:X125),"0")</f>
        <v>378</v>
      </c>
      <c r="Y126" s="278">
        <f>IFERROR(SUM(Y124:Y125),"0")</f>
        <v>378</v>
      </c>
      <c r="Z126" s="278">
        <f>IFERROR(IF(Z124="",0,Z124),"0")+IFERROR(IF(Z125="",0,Z125),"0")</f>
        <v>6.7586399999999998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8">
        <f>IFERROR(SUMPRODUCT(X124:X125*H124:H125),"0")</f>
        <v>1134</v>
      </c>
      <c r="Y127" s="278">
        <f>IFERROR(SUMPRODUCT(Y124:Y125*H124:H125),"0")</f>
        <v>1134</v>
      </c>
      <c r="Z127" s="37"/>
      <c r="AA127" s="279"/>
      <c r="AB127" s="279"/>
      <c r="AC127" s="279"/>
    </row>
    <row r="128" spans="1:68" ht="16.5" hidden="1" customHeight="1" x14ac:dyDescent="0.25">
      <c r="A128" s="295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hidden="1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70</v>
      </c>
      <c r="X131" s="276">
        <v>126</v>
      </c>
      <c r="Y131" s="27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8">
        <f>IFERROR(SUM(X130:X131),"0")</f>
        <v>126</v>
      </c>
      <c r="Y132" s="278">
        <f>IFERROR(SUM(Y130:Y131),"0")</f>
        <v>126</v>
      </c>
      <c r="Z132" s="278">
        <f>IFERROR(IF(Z130="",0,Z130),"0")+IFERROR(IF(Z131="",0,Z131),"0")</f>
        <v>2.2528800000000002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8">
        <f>IFERROR(SUMPRODUCT(X130:X131*H130:H131),"0")</f>
        <v>378</v>
      </c>
      <c r="Y133" s="278">
        <f>IFERROR(SUMPRODUCT(Y130:Y131*H130:H131),"0")</f>
        <v>378</v>
      </c>
      <c r="Z133" s="37"/>
      <c r="AA133" s="279"/>
      <c r="AB133" s="279"/>
      <c r="AC133" s="279"/>
    </row>
    <row r="134" spans="1:68" ht="16.5" hidden="1" customHeight="1" x14ac:dyDescent="0.25">
      <c r="A134" s="295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hidden="1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3"/>
      <c r="R136" s="293"/>
      <c r="S136" s="293"/>
      <c r="T136" s="294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3"/>
      <c r="R137" s="293"/>
      <c r="S137" s="293"/>
      <c r="T137" s="294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8">
        <f>IFERROR(SUMPRODUCT(X136:X137*H136:H137),"0")</f>
        <v>100.8</v>
      </c>
      <c r="Y139" s="278">
        <f>IFERROR(SUMPRODUCT(Y136:Y137*H136:H137),"0")</f>
        <v>100.8</v>
      </c>
      <c r="Z139" s="37"/>
      <c r="AA139" s="279"/>
      <c r="AB139" s="279"/>
      <c r="AC139" s="279"/>
    </row>
    <row r="140" spans="1:68" ht="16.5" hidden="1" customHeight="1" x14ac:dyDescent="0.25">
      <c r="A140" s="295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hidden="1" customHeight="1" x14ac:dyDescent="0.25">
      <c r="A145" s="295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70</v>
      </c>
      <c r="X147" s="276">
        <v>28</v>
      </c>
      <c r="Y147" s="277">
        <f>IFERROR(IF(X147="","",X147),"")</f>
        <v>28</v>
      </c>
      <c r="Z147" s="36">
        <f>IFERROR(IF(X147="","",X147*0.00936),"")</f>
        <v>0.26207999999999998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86.52</v>
      </c>
      <c r="BN147" s="67">
        <f>IFERROR(Y147*I147,"0")</f>
        <v>86.52</v>
      </c>
      <c r="BO147" s="67">
        <f>IFERROR(X147/J147,"0")</f>
        <v>0.22222222222222221</v>
      </c>
      <c r="BP147" s="67">
        <f>IFERROR(Y147/J147,"0")</f>
        <v>0.22222222222222221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8">
        <f>IFERROR(SUM(X147:X147),"0")</f>
        <v>28</v>
      </c>
      <c r="Y148" s="278">
        <f>IFERROR(SUM(Y147:Y147),"0")</f>
        <v>28</v>
      </c>
      <c r="Z148" s="278">
        <f>IFERROR(IF(Z147="",0,Z147),"0")</f>
        <v>0.26207999999999998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8">
        <f>IFERROR(SUMPRODUCT(X147:X147*H147:H147),"0")</f>
        <v>75.600000000000009</v>
      </c>
      <c r="Y149" s="278">
        <f>IFERROR(SUMPRODUCT(Y147:Y147*H147:H147),"0")</f>
        <v>75.600000000000009</v>
      </c>
      <c r="Z149" s="37"/>
      <c r="AA149" s="279"/>
      <c r="AB149" s="279"/>
      <c r="AC149" s="279"/>
    </row>
    <row r="150" spans="1:68" ht="16.5" hidden="1" customHeight="1" x14ac:dyDescent="0.25">
      <c r="A150" s="295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86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5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48"/>
      <c r="AB160" s="48"/>
      <c r="AC160" s="48"/>
    </row>
    <row r="161" spans="1:68" ht="16.5" hidden="1" customHeight="1" x14ac:dyDescent="0.25">
      <c r="A161" s="295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2" t="s">
        <v>237</v>
      </c>
      <c r="Q163" s="293"/>
      <c r="R163" s="293"/>
      <c r="S163" s="293"/>
      <c r="T163" s="294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hidden="1" customHeight="1" x14ac:dyDescent="0.2">
      <c r="A167" s="306" t="s">
        <v>242</v>
      </c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48"/>
      <c r="AB167" s="48"/>
      <c r="AC167" s="48"/>
    </row>
    <row r="168" spans="1:68" ht="16.5" hidden="1" customHeight="1" x14ac:dyDescent="0.25">
      <c r="A168" s="295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70</v>
      </c>
      <c r="X170" s="276">
        <v>126</v>
      </c>
      <c r="Y170" s="277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70</v>
      </c>
      <c r="X172" s="276">
        <v>84</v>
      </c>
      <c r="Y172" s="277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8">
        <f>IFERROR(SUM(X170:X172),"0")</f>
        <v>308</v>
      </c>
      <c r="Y173" s="278">
        <f>IFERROR(SUM(Y170:Y172),"0")</f>
        <v>308</v>
      </c>
      <c r="Z173" s="278">
        <f>IFERROR(IF(Z170="",0,Z170),"0")+IFERROR(IF(Z171="",0,Z171),"0")+IFERROR(IF(Z172="",0,Z172),"0")</f>
        <v>5.5070399999999999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8">
        <f>IFERROR(SUMPRODUCT(X170:X172*H170:H172),"0")</f>
        <v>924</v>
      </c>
      <c r="Y174" s="278">
        <f>IFERROR(SUMPRODUCT(Y170:Y172*H170:H172),"0")</f>
        <v>924</v>
      </c>
      <c r="Z174" s="37"/>
      <c r="AA174" s="279"/>
      <c r="AB174" s="279"/>
      <c r="AC174" s="279"/>
    </row>
    <row r="175" spans="1:68" ht="14.25" hidden="1" customHeight="1" x14ac:dyDescent="0.25">
      <c r="A175" s="286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8" t="s">
        <v>258</v>
      </c>
      <c r="Q176" s="293"/>
      <c r="R176" s="293"/>
      <c r="S176" s="293"/>
      <c r="T176" s="294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06" t="s">
        <v>261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48"/>
      <c r="AB179" s="48"/>
      <c r="AC179" s="48"/>
    </row>
    <row r="180" spans="1:68" ht="16.5" hidden="1" customHeight="1" x14ac:dyDescent="0.25">
      <c r="A180" s="295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hidden="1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265</v>
      </c>
      <c r="Q182" s="293"/>
      <c r="R182" s="293"/>
      <c r="S182" s="293"/>
      <c r="T182" s="294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hidden="1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5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2"/>
      <c r="P196" s="283" t="s">
        <v>73</v>
      </c>
      <c r="Q196" s="284"/>
      <c r="R196" s="284"/>
      <c r="S196" s="284"/>
      <c r="T196" s="284"/>
      <c r="U196" s="284"/>
      <c r="V196" s="285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2"/>
      <c r="P197" s="283" t="s">
        <v>73</v>
      </c>
      <c r="Q197" s="284"/>
      <c r="R197" s="284"/>
      <c r="S197" s="284"/>
      <c r="T197" s="284"/>
      <c r="U197" s="284"/>
      <c r="V197" s="285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hidden="1" customHeight="1" x14ac:dyDescent="0.25">
      <c r="A198" s="295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93"/>
      <c r="R200" s="293"/>
      <c r="S200" s="293"/>
      <c r="T200" s="294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93"/>
      <c r="R201" s="293"/>
      <c r="S201" s="293"/>
      <c r="T201" s="294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93"/>
      <c r="R202" s="293"/>
      <c r="S202" s="293"/>
      <c r="T202" s="294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93"/>
      <c r="R203" s="293"/>
      <c r="S203" s="293"/>
      <c r="T203" s="294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5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hidden="1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48" t="s">
        <v>299</v>
      </c>
      <c r="Q208" s="293"/>
      <c r="R208" s="293"/>
      <c r="S208" s="293"/>
      <c r="T208" s="294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hidden="1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hidden="1" customHeight="1" x14ac:dyDescent="0.25">
      <c r="A211" s="295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86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93"/>
      <c r="R213" s="293"/>
      <c r="S213" s="293"/>
      <c r="T213" s="294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3" t="s">
        <v>73</v>
      </c>
      <c r="Q214" s="284"/>
      <c r="R214" s="284"/>
      <c r="S214" s="284"/>
      <c r="T214" s="284"/>
      <c r="U214" s="284"/>
      <c r="V214" s="285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hidden="1" customHeight="1" x14ac:dyDescent="0.25">
      <c r="A216" s="286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93"/>
      <c r="R217" s="293"/>
      <c r="S217" s="293"/>
      <c r="T217" s="294"/>
      <c r="U217" s="34"/>
      <c r="V217" s="34"/>
      <c r="W217" s="35" t="s">
        <v>70</v>
      </c>
      <c r="X217" s="276">
        <v>14</v>
      </c>
      <c r="Y217" s="277">
        <f>IFERROR(IF(X217="","",X217),"")</f>
        <v>14</v>
      </c>
      <c r="Z217" s="36">
        <f>IFERROR(IF(X217="","",X217*0.01788),"")</f>
        <v>0.25031999999999999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43.450400000000002</v>
      </c>
      <c r="BN217" s="67">
        <f>IFERROR(Y217*I217,"0")</f>
        <v>43.450400000000002</v>
      </c>
      <c r="BO217" s="67">
        <f>IFERROR(X217/J217,"0")</f>
        <v>0.2</v>
      </c>
      <c r="BP217" s="67">
        <f>IFERROR(Y217/J217,"0")</f>
        <v>0.2</v>
      </c>
    </row>
    <row r="218" spans="1:68" ht="27" hidden="1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93"/>
      <c r="R218" s="293"/>
      <c r="S218" s="293"/>
      <c r="T218" s="294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93"/>
      <c r="R219" s="293"/>
      <c r="S219" s="293"/>
      <c r="T219" s="294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3" t="s">
        <v>73</v>
      </c>
      <c r="Q220" s="284"/>
      <c r="R220" s="284"/>
      <c r="S220" s="284"/>
      <c r="T220" s="284"/>
      <c r="U220" s="284"/>
      <c r="V220" s="285"/>
      <c r="W220" s="37" t="s">
        <v>70</v>
      </c>
      <c r="X220" s="278">
        <f>IFERROR(SUM(X217:X219),"0")</f>
        <v>14</v>
      </c>
      <c r="Y220" s="278">
        <f>IFERROR(SUM(Y217:Y219),"0")</f>
        <v>14</v>
      </c>
      <c r="Z220" s="278">
        <f>IFERROR(IF(Z217="",0,Z217),"0")+IFERROR(IF(Z218="",0,Z218),"0")+IFERROR(IF(Z219="",0,Z219),"0")</f>
        <v>0.25031999999999999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74</v>
      </c>
      <c r="X221" s="278">
        <f>IFERROR(SUMPRODUCT(X217:X219*H217:H219),"0")</f>
        <v>33.6</v>
      </c>
      <c r="Y221" s="278">
        <f>IFERROR(SUMPRODUCT(Y217:Y219*H217:H219),"0")</f>
        <v>33.6</v>
      </c>
      <c r="Z221" s="37"/>
      <c r="AA221" s="279"/>
      <c r="AB221" s="279"/>
      <c r="AC221" s="279"/>
    </row>
    <row r="222" spans="1:68" ht="16.5" hidden="1" customHeight="1" x14ac:dyDescent="0.25">
      <c r="A222" s="295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86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93"/>
      <c r="R224" s="293"/>
      <c r="S224" s="293"/>
      <c r="T224" s="294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93"/>
      <c r="R225" s="293"/>
      <c r="S225" s="293"/>
      <c r="T225" s="294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3" t="s">
        <v>73</v>
      </c>
      <c r="Q226" s="284"/>
      <c r="R226" s="284"/>
      <c r="S226" s="284"/>
      <c r="T226" s="284"/>
      <c r="U226" s="284"/>
      <c r="V226" s="285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06" t="s">
        <v>318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48"/>
      <c r="AB228" s="48"/>
      <c r="AC228" s="48"/>
    </row>
    <row r="229" spans="1:68" ht="16.5" hidden="1" customHeight="1" x14ac:dyDescent="0.25">
      <c r="A229" s="295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86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93"/>
      <c r="R231" s="293"/>
      <c r="S231" s="293"/>
      <c r="T231" s="294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3" t="s">
        <v>73</v>
      </c>
      <c r="Q232" s="284"/>
      <c r="R232" s="284"/>
      <c r="S232" s="284"/>
      <c r="T232" s="284"/>
      <c r="U232" s="284"/>
      <c r="V232" s="285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06" t="s">
        <v>323</v>
      </c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48"/>
      <c r="AB234" s="48"/>
      <c r="AC234" s="48"/>
    </row>
    <row r="235" spans="1:68" ht="16.5" hidden="1" customHeight="1" x14ac:dyDescent="0.25">
      <c r="A235" s="295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86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93"/>
      <c r="R237" s="293"/>
      <c r="S237" s="293"/>
      <c r="T237" s="294"/>
      <c r="U237" s="34"/>
      <c r="V237" s="34"/>
      <c r="W237" s="35" t="s">
        <v>70</v>
      </c>
      <c r="X237" s="276">
        <v>144</v>
      </c>
      <c r="Y237" s="277">
        <f>IFERROR(IF(X237="","",X237),"")</f>
        <v>144</v>
      </c>
      <c r="Z237" s="36">
        <f>IFERROR(IF(X237="","",X237*0.0155),"")</f>
        <v>2.2320000000000002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757.72799999999995</v>
      </c>
      <c r="BN237" s="67">
        <f>IFERROR(Y237*I237,"0")</f>
        <v>757.72799999999995</v>
      </c>
      <c r="BO237" s="67">
        <f>IFERROR(X237/J237,"0")</f>
        <v>1.7142857142857142</v>
      </c>
      <c r="BP237" s="67">
        <f>IFERROR(Y237/J237,"0")</f>
        <v>1.7142857142857142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3" t="s">
        <v>73</v>
      </c>
      <c r="Q238" s="284"/>
      <c r="R238" s="284"/>
      <c r="S238" s="284"/>
      <c r="T238" s="284"/>
      <c r="U238" s="284"/>
      <c r="V238" s="285"/>
      <c r="W238" s="37" t="s">
        <v>70</v>
      </c>
      <c r="X238" s="278">
        <f>IFERROR(SUM(X237:X237),"0")</f>
        <v>144</v>
      </c>
      <c r="Y238" s="278">
        <f>IFERROR(SUM(Y237:Y237),"0")</f>
        <v>144</v>
      </c>
      <c r="Z238" s="278">
        <f>IFERROR(IF(Z237="",0,Z237),"0")</f>
        <v>2.2320000000000002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74</v>
      </c>
      <c r="X239" s="278">
        <f>IFERROR(SUMPRODUCT(X237:X237*H237:H237),"0")</f>
        <v>720</v>
      </c>
      <c r="Y239" s="278">
        <f>IFERROR(SUMPRODUCT(Y237:Y237*H237:H237),"0")</f>
        <v>720</v>
      </c>
      <c r="Z239" s="37"/>
      <c r="AA239" s="279"/>
      <c r="AB239" s="279"/>
      <c r="AC239" s="279"/>
    </row>
    <row r="240" spans="1:68" ht="27.75" hidden="1" customHeight="1" x14ac:dyDescent="0.2">
      <c r="A240" s="306" t="s">
        <v>327</v>
      </c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48"/>
      <c r="AB240" s="48"/>
      <c r="AC240" s="48"/>
    </row>
    <row r="241" spans="1:68" ht="16.5" hidden="1" customHeight="1" x14ac:dyDescent="0.25">
      <c r="A241" s="295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86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93"/>
      <c r="R243" s="293"/>
      <c r="S243" s="293"/>
      <c r="T243" s="294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2"/>
      <c r="P245" s="283" t="s">
        <v>73</v>
      </c>
      <c r="Q245" s="284"/>
      <c r="R245" s="284"/>
      <c r="S245" s="284"/>
      <c r="T245" s="284"/>
      <c r="U245" s="284"/>
      <c r="V245" s="285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86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2"/>
      <c r="P248" s="283" t="s">
        <v>73</v>
      </c>
      <c r="Q248" s="284"/>
      <c r="R248" s="284"/>
      <c r="S248" s="284"/>
      <c r="T248" s="284"/>
      <c r="U248" s="284"/>
      <c r="V248" s="285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2"/>
      <c r="P249" s="283" t="s">
        <v>73</v>
      </c>
      <c r="Q249" s="284"/>
      <c r="R249" s="284"/>
      <c r="S249" s="284"/>
      <c r="T249" s="284"/>
      <c r="U249" s="284"/>
      <c r="V249" s="285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06" t="s">
        <v>335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48"/>
      <c r="AB250" s="48"/>
      <c r="AC250" s="48"/>
    </row>
    <row r="251" spans="1:68" ht="16.5" hidden="1" customHeight="1" x14ac:dyDescent="0.25">
      <c r="A251" s="295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86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93"/>
      <c r="R253" s="293"/>
      <c r="S253" s="293"/>
      <c r="T253" s="294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93"/>
      <c r="R254" s="293"/>
      <c r="S254" s="293"/>
      <c r="T254" s="294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93"/>
      <c r="R255" s="293"/>
      <c r="S255" s="293"/>
      <c r="T255" s="294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86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93"/>
      <c r="R259" s="293"/>
      <c r="S259" s="293"/>
      <c r="T259" s="294"/>
      <c r="U259" s="34"/>
      <c r="V259" s="34"/>
      <c r="W259" s="35" t="s">
        <v>70</v>
      </c>
      <c r="X259" s="276">
        <v>84</v>
      </c>
      <c r="Y259" s="277">
        <f>IFERROR(IF(X259="","",X259),"")</f>
        <v>84</v>
      </c>
      <c r="Z259" s="36">
        <f>IFERROR(IF(X259="","",X259*0.0155),"")</f>
        <v>1.302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525.84</v>
      </c>
      <c r="BN259" s="67">
        <f>IFERROR(Y259*I259,"0")</f>
        <v>525.84</v>
      </c>
      <c r="BO259" s="67">
        <f>IFERROR(X259/J259,"0")</f>
        <v>1</v>
      </c>
      <c r="BP259" s="67">
        <f>IFERROR(Y259/J259,"0")</f>
        <v>1</v>
      </c>
    </row>
    <row r="260" spans="1:68" ht="27" hidden="1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93"/>
      <c r="R260" s="293"/>
      <c r="S260" s="293"/>
      <c r="T260" s="294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3" t="s">
        <v>73</v>
      </c>
      <c r="Q261" s="284"/>
      <c r="R261" s="284"/>
      <c r="S261" s="284"/>
      <c r="T261" s="284"/>
      <c r="U261" s="284"/>
      <c r="V261" s="285"/>
      <c r="W261" s="37" t="s">
        <v>70</v>
      </c>
      <c r="X261" s="278">
        <f>IFERROR(SUM(X259:X260),"0")</f>
        <v>84</v>
      </c>
      <c r="Y261" s="278">
        <f>IFERROR(SUM(Y259:Y260),"0")</f>
        <v>84</v>
      </c>
      <c r="Z261" s="278">
        <f>IFERROR(IF(Z259="",0,Z259),"0")+IFERROR(IF(Z260="",0,Z260),"0")</f>
        <v>1.302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74</v>
      </c>
      <c r="X262" s="278">
        <f>IFERROR(SUMPRODUCT(X259:X260*H259:H260),"0")</f>
        <v>504</v>
      </c>
      <c r="Y262" s="278">
        <f>IFERROR(SUMPRODUCT(Y259:Y260*H259:H260),"0")</f>
        <v>504</v>
      </c>
      <c r="Z262" s="37"/>
      <c r="AA262" s="279"/>
      <c r="AB262" s="279"/>
      <c r="AC262" s="279"/>
    </row>
    <row r="263" spans="1:68" ht="14.25" hidden="1" customHeight="1" x14ac:dyDescent="0.25">
      <c r="A263" s="286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93"/>
      <c r="R264" s="293"/>
      <c r="S264" s="293"/>
      <c r="T264" s="294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93"/>
      <c r="R265" s="293"/>
      <c r="S265" s="293"/>
      <c r="T265" s="294"/>
      <c r="U265" s="34"/>
      <c r="V265" s="34"/>
      <c r="W265" s="35" t="s">
        <v>70</v>
      </c>
      <c r="X265" s="276">
        <v>72</v>
      </c>
      <c r="Y265" s="277">
        <f>IFERROR(IF(X265="","",X265),"")</f>
        <v>72</v>
      </c>
      <c r="Z265" s="36">
        <f>IFERROR(IF(X265="","",X265*0.0155),"")</f>
        <v>1.1160000000000001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376.92</v>
      </c>
      <c r="BN265" s="67">
        <f>IFERROR(Y265*I265,"0")</f>
        <v>376.92</v>
      </c>
      <c r="BO265" s="67">
        <f>IFERROR(X265/J265,"0")</f>
        <v>0.8571428571428571</v>
      </c>
      <c r="BP265" s="67">
        <f>IFERROR(Y265/J265,"0")</f>
        <v>0.8571428571428571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93"/>
      <c r="R266" s="293"/>
      <c r="S266" s="293"/>
      <c r="T266" s="294"/>
      <c r="U266" s="34"/>
      <c r="V266" s="34"/>
      <c r="W266" s="35" t="s">
        <v>70</v>
      </c>
      <c r="X266" s="276">
        <v>28</v>
      </c>
      <c r="Y266" s="277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68.096000000000004</v>
      </c>
      <c r="BN266" s="67">
        <f>IFERROR(Y266*I266,"0")</f>
        <v>68.096000000000004</v>
      </c>
      <c r="BO266" s="67">
        <f>IFERROR(X266/J266,"0")</f>
        <v>0.22222222222222221</v>
      </c>
      <c r="BP266" s="67">
        <f>IFERROR(Y266/J266,"0")</f>
        <v>0.22222222222222221</v>
      </c>
    </row>
    <row r="267" spans="1:68" x14ac:dyDescent="0.2">
      <c r="A267" s="280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2"/>
      <c r="P267" s="283" t="s">
        <v>73</v>
      </c>
      <c r="Q267" s="284"/>
      <c r="R267" s="284"/>
      <c r="S267" s="284"/>
      <c r="T267" s="284"/>
      <c r="U267" s="284"/>
      <c r="V267" s="285"/>
      <c r="W267" s="37" t="s">
        <v>70</v>
      </c>
      <c r="X267" s="278">
        <f>IFERROR(SUM(X264:X266),"0")</f>
        <v>100</v>
      </c>
      <c r="Y267" s="278">
        <f>IFERROR(SUM(Y264:Y266),"0")</f>
        <v>100</v>
      </c>
      <c r="Z267" s="278">
        <f>IFERROR(IF(Z264="",0,Z264),"0")+IFERROR(IF(Z265="",0,Z265),"0")+IFERROR(IF(Z266="",0,Z266),"0")</f>
        <v>1.3780800000000002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2"/>
      <c r="P268" s="283" t="s">
        <v>73</v>
      </c>
      <c r="Q268" s="284"/>
      <c r="R268" s="284"/>
      <c r="S268" s="284"/>
      <c r="T268" s="284"/>
      <c r="U268" s="284"/>
      <c r="V268" s="285"/>
      <c r="W268" s="37" t="s">
        <v>74</v>
      </c>
      <c r="X268" s="278">
        <f>IFERROR(SUMPRODUCT(X264:X266*H264:H266),"0")</f>
        <v>422.72</v>
      </c>
      <c r="Y268" s="278">
        <f>IFERROR(SUMPRODUCT(Y264:Y266*H264:H266),"0")</f>
        <v>422.72</v>
      </c>
      <c r="Z268" s="37"/>
      <c r="AA268" s="279"/>
      <c r="AB268" s="279"/>
      <c r="AC268" s="279"/>
    </row>
    <row r="269" spans="1:68" ht="14.25" hidden="1" customHeight="1" x14ac:dyDescent="0.25">
      <c r="A269" s="286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93"/>
      <c r="R270" s="293"/>
      <c r="S270" s="293"/>
      <c r="T270" s="294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hidden="1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93"/>
      <c r="R271" s="293"/>
      <c r="S271" s="293"/>
      <c r="T271" s="294"/>
      <c r="U271" s="34"/>
      <c r="V271" s="34"/>
      <c r="W271" s="35" t="s">
        <v>70</v>
      </c>
      <c r="X271" s="276">
        <v>0</v>
      </c>
      <c r="Y271" s="277">
        <f t="shared" si="12"/>
        <v>0</v>
      </c>
      <c r="Z271" s="36">
        <f>IFERROR(IF(X271="","",X271*0.00936),"")</f>
        <v>0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93"/>
      <c r="R272" s="293"/>
      <c r="S272" s="293"/>
      <c r="T272" s="294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hidden="1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93"/>
      <c r="R273" s="293"/>
      <c r="S273" s="293"/>
      <c r="T273" s="294"/>
      <c r="U273" s="34"/>
      <c r="V273" s="34"/>
      <c r="W273" s="35" t="s">
        <v>70</v>
      </c>
      <c r="X273" s="276">
        <v>0</v>
      </c>
      <c r="Y273" s="277">
        <f t="shared" si="12"/>
        <v>0</v>
      </c>
      <c r="Z273" s="36">
        <f t="shared" ref="Z273:Z278" si="17">IFERROR(IF(X273="","",X273*0.00936),"")</f>
        <v>0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93"/>
      <c r="R274" s="293"/>
      <c r="S274" s="293"/>
      <c r="T274" s="294"/>
      <c r="U274" s="34"/>
      <c r="V274" s="34"/>
      <c r="W274" s="35" t="s">
        <v>70</v>
      </c>
      <c r="X274" s="276">
        <v>0</v>
      </c>
      <c r="Y274" s="277">
        <f t="shared" si="12"/>
        <v>0</v>
      </c>
      <c r="Z274" s="36">
        <f t="shared" si="17"/>
        <v>0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37.5" hidden="1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93"/>
      <c r="R275" s="293"/>
      <c r="S275" s="293"/>
      <c r="T275" s="294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93"/>
      <c r="R276" s="293"/>
      <c r="S276" s="293"/>
      <c r="T276" s="294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93"/>
      <c r="R277" s="293"/>
      <c r="S277" s="293"/>
      <c r="T277" s="294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0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93"/>
      <c r="R278" s="293"/>
      <c r="S278" s="293"/>
      <c r="T278" s="294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93"/>
      <c r="R279" s="293"/>
      <c r="S279" s="293"/>
      <c r="T279" s="294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5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93"/>
      <c r="R280" s="293"/>
      <c r="S280" s="293"/>
      <c r="T280" s="294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6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93"/>
      <c r="R281" s="293"/>
      <c r="S281" s="293"/>
      <c r="T281" s="294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93"/>
      <c r="R282" s="293"/>
      <c r="S282" s="293"/>
      <c r="T282" s="294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0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2"/>
      <c r="P283" s="283" t="s">
        <v>73</v>
      </c>
      <c r="Q283" s="284"/>
      <c r="R283" s="284"/>
      <c r="S283" s="284"/>
      <c r="T283" s="284"/>
      <c r="U283" s="284"/>
      <c r="V283" s="285"/>
      <c r="W283" s="37" t="s">
        <v>70</v>
      </c>
      <c r="X283" s="278">
        <f>IFERROR(SUM(X270:X282),"0")</f>
        <v>12</v>
      </c>
      <c r="Y283" s="278">
        <f>IFERROR(SUM(Y270:Y282),"0")</f>
        <v>12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0.186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2"/>
      <c r="P284" s="283" t="s">
        <v>73</v>
      </c>
      <c r="Q284" s="284"/>
      <c r="R284" s="284"/>
      <c r="S284" s="284"/>
      <c r="T284" s="284"/>
      <c r="U284" s="284"/>
      <c r="V284" s="285"/>
      <c r="W284" s="37" t="s">
        <v>74</v>
      </c>
      <c r="X284" s="278">
        <f>IFERROR(SUMPRODUCT(X270:X282*H270:H282),"0")</f>
        <v>66</v>
      </c>
      <c r="Y284" s="278">
        <f>IFERROR(SUMPRODUCT(Y270:Y282*H270:H282),"0")</f>
        <v>66</v>
      </c>
      <c r="Z284" s="37"/>
      <c r="AA284" s="279"/>
      <c r="AB284" s="279"/>
      <c r="AC284" s="279"/>
    </row>
    <row r="285" spans="1:68" ht="15" customHeight="1" x14ac:dyDescent="0.2">
      <c r="A285" s="379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380"/>
      <c r="P285" s="289" t="s">
        <v>385</v>
      </c>
      <c r="Q285" s="290"/>
      <c r="R285" s="290"/>
      <c r="S285" s="290"/>
      <c r="T285" s="290"/>
      <c r="U285" s="290"/>
      <c r="V285" s="291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13105.76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13105.76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380"/>
      <c r="P286" s="289" t="s">
        <v>386</v>
      </c>
      <c r="Q286" s="290"/>
      <c r="R286" s="290"/>
      <c r="S286" s="290"/>
      <c r="T286" s="290"/>
      <c r="U286" s="290"/>
      <c r="V286" s="291"/>
      <c r="W286" s="37" t="s">
        <v>74</v>
      </c>
      <c r="X286" s="278">
        <f>IFERROR(SUM(BM22:BM282),"0")</f>
        <v>14266.152799999998</v>
      </c>
      <c r="Y286" s="278">
        <f>IFERROR(SUM(BN22:BN282),"0")</f>
        <v>14266.152799999998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380"/>
      <c r="P287" s="289" t="s">
        <v>387</v>
      </c>
      <c r="Q287" s="290"/>
      <c r="R287" s="290"/>
      <c r="S287" s="290"/>
      <c r="T287" s="290"/>
      <c r="U287" s="290"/>
      <c r="V287" s="291"/>
      <c r="W287" s="37" t="s">
        <v>388</v>
      </c>
      <c r="X287" s="38">
        <f>ROUNDUP(SUM(BO22:BO282),0)</f>
        <v>34</v>
      </c>
      <c r="Y287" s="38">
        <f>ROUNDUP(SUM(BP22:BP282),0)</f>
        <v>34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380"/>
      <c r="P288" s="289" t="s">
        <v>389</v>
      </c>
      <c r="Q288" s="290"/>
      <c r="R288" s="290"/>
      <c r="S288" s="290"/>
      <c r="T288" s="290"/>
      <c r="U288" s="290"/>
      <c r="V288" s="291"/>
      <c r="W288" s="37" t="s">
        <v>74</v>
      </c>
      <c r="X288" s="278">
        <f>GrossWeightTotal+PalletQtyTotal*25</f>
        <v>15116.152799999998</v>
      </c>
      <c r="Y288" s="278">
        <f>GrossWeightTotalR+PalletQtyTotalR*25</f>
        <v>15116.152799999998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380"/>
      <c r="P289" s="289" t="s">
        <v>390</v>
      </c>
      <c r="Q289" s="290"/>
      <c r="R289" s="290"/>
      <c r="S289" s="290"/>
      <c r="T289" s="290"/>
      <c r="U289" s="290"/>
      <c r="V289" s="291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2806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2806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380"/>
      <c r="P290" s="289" t="s">
        <v>391</v>
      </c>
      <c r="Q290" s="290"/>
      <c r="R290" s="290"/>
      <c r="S290" s="290"/>
      <c r="T290" s="290"/>
      <c r="U290" s="290"/>
      <c r="V290" s="291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42.770980000000002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296" t="s">
        <v>75</v>
      </c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2"/>
      <c r="U292" s="273" t="s">
        <v>233</v>
      </c>
      <c r="V292" s="273" t="s">
        <v>242</v>
      </c>
      <c r="W292" s="296" t="s">
        <v>261</v>
      </c>
      <c r="X292" s="371"/>
      <c r="Y292" s="371"/>
      <c r="Z292" s="371"/>
      <c r="AA292" s="371"/>
      <c r="AB292" s="372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42" t="s">
        <v>394</v>
      </c>
      <c r="B293" s="296" t="s">
        <v>63</v>
      </c>
      <c r="C293" s="296" t="s">
        <v>76</v>
      </c>
      <c r="D293" s="296" t="s">
        <v>87</v>
      </c>
      <c r="E293" s="296" t="s">
        <v>99</v>
      </c>
      <c r="F293" s="296" t="s">
        <v>110</v>
      </c>
      <c r="G293" s="296" t="s">
        <v>135</v>
      </c>
      <c r="H293" s="296" t="s">
        <v>142</v>
      </c>
      <c r="I293" s="296" t="s">
        <v>146</v>
      </c>
      <c r="J293" s="296" t="s">
        <v>154</v>
      </c>
      <c r="K293" s="296" t="s">
        <v>169</v>
      </c>
      <c r="L293" s="296" t="s">
        <v>175</v>
      </c>
      <c r="M293" s="296" t="s">
        <v>199</v>
      </c>
      <c r="N293" s="274"/>
      <c r="O293" s="296" t="s">
        <v>205</v>
      </c>
      <c r="P293" s="296" t="s">
        <v>212</v>
      </c>
      <c r="Q293" s="296" t="s">
        <v>217</v>
      </c>
      <c r="R293" s="296" t="s">
        <v>221</v>
      </c>
      <c r="S293" s="296" t="s">
        <v>224</v>
      </c>
      <c r="T293" s="296" t="s">
        <v>229</v>
      </c>
      <c r="U293" s="296" t="s">
        <v>234</v>
      </c>
      <c r="V293" s="296" t="s">
        <v>243</v>
      </c>
      <c r="W293" s="296" t="s">
        <v>262</v>
      </c>
      <c r="X293" s="296" t="s">
        <v>278</v>
      </c>
      <c r="Y293" s="296" t="s">
        <v>285</v>
      </c>
      <c r="Z293" s="296" t="s">
        <v>296</v>
      </c>
      <c r="AA293" s="296" t="s">
        <v>301</v>
      </c>
      <c r="AB293" s="296" t="s">
        <v>312</v>
      </c>
      <c r="AC293" s="296" t="s">
        <v>319</v>
      </c>
      <c r="AD293" s="296" t="s">
        <v>324</v>
      </c>
      <c r="AE293" s="296" t="s">
        <v>328</v>
      </c>
      <c r="AF293" s="296" t="s">
        <v>335</v>
      </c>
    </row>
    <row r="294" spans="1:32" ht="13.5" customHeight="1" thickBot="1" x14ac:dyDescent="0.25">
      <c r="A294" s="343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74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126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2352</v>
      </c>
      <c r="F295" s="46">
        <f>IFERROR(X49*H49,"0")+IFERROR(X53*H53,"0")+IFERROR(X57*H57,"0")+IFERROR(X61*H61,"0")+IFERROR(X62*H62,"0")+IFERROR(X66*H66,"0")+IFERROR(X67*H67,"0")+IFERROR(X68*H68,"0")</f>
        <v>16.8</v>
      </c>
      <c r="G295" s="46">
        <f>IFERROR(X73*H73,"0")+IFERROR(X74*H74,"0")</f>
        <v>1620</v>
      </c>
      <c r="H295" s="46">
        <f>IFERROR(X79*H79,"0")</f>
        <v>50.4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483.84000000000003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3643.2</v>
      </c>
      <c r="M295" s="46">
        <f>IFERROR(X124*H124,"0")+IFERROR(X125*H125,"0")</f>
        <v>1134</v>
      </c>
      <c r="N295" s="274"/>
      <c r="O295" s="46">
        <f>IFERROR(X130*H130,"0")+IFERROR(X131*H131,"0")</f>
        <v>378</v>
      </c>
      <c r="P295" s="46">
        <f>IFERROR(X136*H136,"0")+IFERROR(X137*H137,"0")</f>
        <v>100.8</v>
      </c>
      <c r="Q295" s="46">
        <f>IFERROR(X142*H142,"0")</f>
        <v>42</v>
      </c>
      <c r="R295" s="46">
        <f>IFERROR(X147*H147,"0")</f>
        <v>75.600000000000009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924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158.4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720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992.72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8503.2000000000007</v>
      </c>
      <c r="B298" s="60">
        <f>SUMPRODUCT(--(BB:BB="ПГП"),--(W:W="кор"),H:H,Y:Y)+SUMPRODUCT(--(BB:BB="ПГП"),--(W:W="кг"),Y:Y)</f>
        <v>4602.5600000000004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4">
      <filters>
        <filter val="1 134,00"/>
        <filter val="1 620,00"/>
        <filter val="100,00"/>
        <filter val="100,80"/>
        <filter val="12,00"/>
        <filter val="120,00"/>
        <filter val="124,80"/>
        <filter val="126,00"/>
        <filter val="13 105,76"/>
        <filter val="14 266,15"/>
        <filter val="14,00"/>
        <filter val="144,00"/>
        <filter val="15 116,15"/>
        <filter val="154,00"/>
        <filter val="156,00"/>
        <filter val="16,80"/>
        <filter val="168,00"/>
        <filter val="180,00"/>
        <filter val="2 352,00"/>
        <filter val="2 806,00"/>
        <filter val="224,00"/>
        <filter val="24,00"/>
        <filter val="28,00"/>
        <filter val="3 499,20"/>
        <filter val="300,00"/>
        <filter val="308,00"/>
        <filter val="324,00"/>
        <filter val="33,60"/>
        <filter val="336,00"/>
        <filter val="34"/>
        <filter val="378,00"/>
        <filter val="42,00"/>
        <filter val="422,72"/>
        <filter val="483,84"/>
        <filter val="50,40"/>
        <filter val="504,00"/>
        <filter val="60,00"/>
        <filter val="66,00"/>
        <filter val="67,20"/>
        <filter val="70,00"/>
        <filter val="72,00"/>
        <filter val="720,00"/>
        <filter val="75,60"/>
        <filter val="84,00"/>
        <filter val="924,00"/>
        <filter val="96,00"/>
        <filter val="98,00"/>
      </filters>
    </filterColumn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A17:AA18"/>
    <mergeCell ref="H10:M10"/>
    <mergeCell ref="A12:M12"/>
    <mergeCell ref="A19:Z19"/>
    <mergeCell ref="A14:M14"/>
    <mergeCell ref="D280:E280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P74:T74"/>
    <mergeCell ref="D182:E18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A180:Z180"/>
    <mergeCell ref="A240:Z24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P43:T43"/>
    <mergeCell ref="P62:T62"/>
    <mergeCell ref="I17:I18"/>
    <mergeCell ref="A26:Z26"/>
    <mergeCell ref="P59:V59"/>
    <mergeCell ref="W17:W18"/>
    <mergeCell ref="P38:V38"/>
    <mergeCell ref="P79:T79"/>
    <mergeCell ref="P73:T73"/>
    <mergeCell ref="P76:V76"/>
    <mergeCell ref="C292:T292"/>
    <mergeCell ref="D264:E264"/>
    <mergeCell ref="P277:T277"/>
    <mergeCell ref="D93:E93"/>
    <mergeCell ref="A251:Z251"/>
    <mergeCell ref="P288:V288"/>
    <mergeCell ref="D157:E157"/>
    <mergeCell ref="A105:Z105"/>
    <mergeCell ref="P265:T265"/>
    <mergeCell ref="P94:T94"/>
    <mergeCell ref="D208:E208"/>
    <mergeCell ref="P147:T147"/>
    <mergeCell ref="P96:V96"/>
    <mergeCell ref="P261:V261"/>
    <mergeCell ref="A151:Z151"/>
    <mergeCell ref="P95:T95"/>
    <mergeCell ref="P273:T273"/>
    <mergeCell ref="A285:O290"/>
    <mergeCell ref="D187:E187"/>
    <mergeCell ref="A190:O191"/>
    <mergeCell ref="P231:T231"/>
    <mergeCell ref="P163:T163"/>
    <mergeCell ref="D109:E109"/>
    <mergeCell ref="D130:E130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D279:E279"/>
    <mergeCell ref="P283:V283"/>
    <mergeCell ref="D271:E271"/>
    <mergeCell ref="E293:E294"/>
    <mergeCell ref="G293:G294"/>
    <mergeCell ref="I293:I294"/>
    <mergeCell ref="P189:T189"/>
    <mergeCell ref="P281:T281"/>
    <mergeCell ref="D224:E224"/>
    <mergeCell ref="P190:V190"/>
    <mergeCell ref="D259:E259"/>
    <mergeCell ref="P257:V257"/>
    <mergeCell ref="O293:O294"/>
    <mergeCell ref="Q293:Q294"/>
    <mergeCell ref="P271:T27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P154:V15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100:T100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B17:B18"/>
    <mergeCell ref="V10:W10"/>
    <mergeCell ref="H9:I9"/>
    <mergeCell ref="P24:V24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A173:O174"/>
    <mergeCell ref="P170:T170"/>
    <mergeCell ref="D66:E66"/>
    <mergeCell ref="P113:V113"/>
    <mergeCell ref="D253:E253"/>
    <mergeCell ref="D281:E281"/>
    <mergeCell ref="A256:O257"/>
    <mergeCell ref="A78:Z78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A128:Z128"/>
    <mergeCell ref="A175:Z175"/>
    <mergeCell ref="A235:Z235"/>
    <mergeCell ref="A185:Z1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