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E88180-8D9F-43D2-9E86-F82F0C4B3F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P492" i="1"/>
  <c r="BO492" i="1"/>
  <c r="BN492" i="1"/>
  <c r="BM492" i="1"/>
  <c r="Z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BP469" i="1" s="1"/>
  <c r="P469" i="1"/>
  <c r="X465" i="1"/>
  <c r="X464" i="1"/>
  <c r="BO463" i="1"/>
  <c r="BM463" i="1"/>
  <c r="Y463" i="1"/>
  <c r="BP463" i="1" s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O431" i="1"/>
  <c r="BM431" i="1"/>
  <c r="Y431" i="1"/>
  <c r="BP431" i="1" s="1"/>
  <c r="P431" i="1"/>
  <c r="X427" i="1"/>
  <c r="X426" i="1"/>
  <c r="BO425" i="1"/>
  <c r="BM425" i="1"/>
  <c r="Y425" i="1"/>
  <c r="Y510" i="1" s="1"/>
  <c r="P425" i="1"/>
  <c r="X422" i="1"/>
  <c r="X421" i="1"/>
  <c r="BO420" i="1"/>
  <c r="BM420" i="1"/>
  <c r="Y420" i="1"/>
  <c r="X510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Y365" i="1" s="1"/>
  <c r="X361" i="1"/>
  <c r="X360" i="1"/>
  <c r="BO359" i="1"/>
  <c r="BM359" i="1"/>
  <c r="Y359" i="1"/>
  <c r="P359" i="1"/>
  <c r="BO358" i="1"/>
  <c r="BM358" i="1"/>
  <c r="Y358" i="1"/>
  <c r="BP358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BP317" i="1" s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0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0" i="1" s="1"/>
  <c r="P275" i="1"/>
  <c r="X272" i="1"/>
  <c r="X271" i="1"/>
  <c r="BO270" i="1"/>
  <c r="BN270" i="1"/>
  <c r="BM270" i="1"/>
  <c r="Z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94" i="1" l="1"/>
  <c r="BN94" i="1"/>
  <c r="Z94" i="1"/>
  <c r="BP128" i="1"/>
  <c r="BN128" i="1"/>
  <c r="Z128" i="1"/>
  <c r="BP132" i="1"/>
  <c r="BN132" i="1"/>
  <c r="Z132" i="1"/>
  <c r="BP172" i="1"/>
  <c r="BN172" i="1"/>
  <c r="Z172" i="1"/>
  <c r="BP207" i="1"/>
  <c r="BN207" i="1"/>
  <c r="Z207" i="1"/>
  <c r="BP228" i="1"/>
  <c r="BN228" i="1"/>
  <c r="Z228" i="1"/>
  <c r="BP262" i="1"/>
  <c r="BN262" i="1"/>
  <c r="Z262" i="1"/>
  <c r="BP299" i="1"/>
  <c r="BN299" i="1"/>
  <c r="Z299" i="1"/>
  <c r="BP323" i="1"/>
  <c r="BN323" i="1"/>
  <c r="Z323" i="1"/>
  <c r="Y376" i="1"/>
  <c r="Y375" i="1"/>
  <c r="BP374" i="1"/>
  <c r="BN374" i="1"/>
  <c r="Z374" i="1"/>
  <c r="Z375" i="1" s="1"/>
  <c r="BP378" i="1"/>
  <c r="BN378" i="1"/>
  <c r="Z378" i="1"/>
  <c r="BP415" i="1"/>
  <c r="BN415" i="1"/>
  <c r="Z415" i="1"/>
  <c r="BP439" i="1"/>
  <c r="BN439" i="1"/>
  <c r="Z439" i="1"/>
  <c r="BP471" i="1"/>
  <c r="BN471" i="1"/>
  <c r="Z471" i="1"/>
  <c r="B510" i="1"/>
  <c r="X502" i="1"/>
  <c r="Y33" i="1"/>
  <c r="Z35" i="1"/>
  <c r="Z36" i="1" s="1"/>
  <c r="BN35" i="1"/>
  <c r="BP35" i="1"/>
  <c r="Y36" i="1"/>
  <c r="Z41" i="1"/>
  <c r="BN41" i="1"/>
  <c r="Z56" i="1"/>
  <c r="BN56" i="1"/>
  <c r="Z76" i="1"/>
  <c r="BN76" i="1"/>
  <c r="BP89" i="1"/>
  <c r="BN89" i="1"/>
  <c r="Z89" i="1"/>
  <c r="F510" i="1"/>
  <c r="BP109" i="1"/>
  <c r="BN109" i="1"/>
  <c r="Z109" i="1"/>
  <c r="BP162" i="1"/>
  <c r="BN162" i="1"/>
  <c r="Z162" i="1"/>
  <c r="BP195" i="1"/>
  <c r="BN195" i="1"/>
  <c r="Z195" i="1"/>
  <c r="BP223" i="1"/>
  <c r="BN223" i="1"/>
  <c r="Z223" i="1"/>
  <c r="BP254" i="1"/>
  <c r="BN254" i="1"/>
  <c r="Z254" i="1"/>
  <c r="BP263" i="1"/>
  <c r="BN263" i="1"/>
  <c r="Z263" i="1"/>
  <c r="BP309" i="1"/>
  <c r="BN309" i="1"/>
  <c r="Z309" i="1"/>
  <c r="BP346" i="1"/>
  <c r="BN346" i="1"/>
  <c r="Z346" i="1"/>
  <c r="BP396" i="1"/>
  <c r="BN396" i="1"/>
  <c r="Z396" i="1"/>
  <c r="BP438" i="1"/>
  <c r="BN438" i="1"/>
  <c r="Z438" i="1"/>
  <c r="BP455" i="1"/>
  <c r="BN455" i="1"/>
  <c r="Z455" i="1"/>
  <c r="BP478" i="1"/>
  <c r="BN478" i="1"/>
  <c r="Z478" i="1"/>
  <c r="Y247" i="1"/>
  <c r="U510" i="1"/>
  <c r="Z245" i="1"/>
  <c r="BN245" i="1"/>
  <c r="Y305" i="1"/>
  <c r="BP297" i="1"/>
  <c r="BN297" i="1"/>
  <c r="Z297" i="1"/>
  <c r="X501" i="1"/>
  <c r="X503" i="1" s="1"/>
  <c r="X504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7" i="1"/>
  <c r="BN87" i="1"/>
  <c r="Z96" i="1"/>
  <c r="BN96" i="1"/>
  <c r="Y105" i="1"/>
  <c r="Z103" i="1"/>
  <c r="BN103" i="1"/>
  <c r="Z115" i="1"/>
  <c r="BN115" i="1"/>
  <c r="Z121" i="1"/>
  <c r="BN121" i="1"/>
  <c r="BP121" i="1"/>
  <c r="Z138" i="1"/>
  <c r="BN138" i="1"/>
  <c r="Y152" i="1"/>
  <c r="Z150" i="1"/>
  <c r="BN150" i="1"/>
  <c r="Y151" i="1"/>
  <c r="Z156" i="1"/>
  <c r="Z157" i="1" s="1"/>
  <c r="BN156" i="1"/>
  <c r="BP156" i="1"/>
  <c r="Z160" i="1"/>
  <c r="BN160" i="1"/>
  <c r="Z164" i="1"/>
  <c r="BN164" i="1"/>
  <c r="Z168" i="1"/>
  <c r="BN168" i="1"/>
  <c r="Z174" i="1"/>
  <c r="BN174" i="1"/>
  <c r="Z189" i="1"/>
  <c r="BN189" i="1"/>
  <c r="Z193" i="1"/>
  <c r="BN193" i="1"/>
  <c r="Z197" i="1"/>
  <c r="BN197" i="1"/>
  <c r="Z205" i="1"/>
  <c r="BN205" i="1"/>
  <c r="Z210" i="1"/>
  <c r="BN210" i="1"/>
  <c r="Z216" i="1"/>
  <c r="BN216" i="1"/>
  <c r="BP216" i="1"/>
  <c r="Z225" i="1"/>
  <c r="BN225" i="1"/>
  <c r="Z226" i="1"/>
  <c r="BN226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91" i="1"/>
  <c r="BN291" i="1"/>
  <c r="Z291" i="1"/>
  <c r="Y371" i="1"/>
  <c r="Z301" i="1"/>
  <c r="BN301" i="1"/>
  <c r="Z307" i="1"/>
  <c r="BN307" i="1"/>
  <c r="Z311" i="1"/>
  <c r="BN311" i="1"/>
  <c r="Z317" i="1"/>
  <c r="BN317" i="1"/>
  <c r="Z329" i="1"/>
  <c r="BN329" i="1"/>
  <c r="Z344" i="1"/>
  <c r="BN344" i="1"/>
  <c r="Z348" i="1"/>
  <c r="BN348" i="1"/>
  <c r="Z358" i="1"/>
  <c r="BN358" i="1"/>
  <c r="Z363" i="1"/>
  <c r="Z364" i="1" s="1"/>
  <c r="BN363" i="1"/>
  <c r="BP363" i="1"/>
  <c r="Y364" i="1"/>
  <c r="Z368" i="1"/>
  <c r="BN368" i="1"/>
  <c r="BP368" i="1"/>
  <c r="Z390" i="1"/>
  <c r="BN390" i="1"/>
  <c r="Z394" i="1"/>
  <c r="BN394" i="1"/>
  <c r="Z398" i="1"/>
  <c r="BN398" i="1"/>
  <c r="Y404" i="1"/>
  <c r="Z413" i="1"/>
  <c r="BN413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Z436" i="1"/>
  <c r="BN436" i="1"/>
  <c r="Z441" i="1"/>
  <c r="BN441" i="1"/>
  <c r="Z453" i="1"/>
  <c r="BN453" i="1"/>
  <c r="Z457" i="1"/>
  <c r="BN457" i="1"/>
  <c r="Y465" i="1"/>
  <c r="Z463" i="1"/>
  <c r="BN463" i="1"/>
  <c r="Y464" i="1"/>
  <c r="Z469" i="1"/>
  <c r="BN469" i="1"/>
  <c r="Z482" i="1"/>
  <c r="BN482" i="1"/>
  <c r="BP482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BN61" i="1"/>
  <c r="BP61" i="1"/>
  <c r="Z63" i="1"/>
  <c r="BN63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Y90" i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BP149" i="1"/>
  <c r="BN149" i="1"/>
  <c r="Z149" i="1"/>
  <c r="Z151" i="1" s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Z271" i="1" s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BP302" i="1"/>
  <c r="BN302" i="1"/>
  <c r="Z302" i="1"/>
  <c r="Y313" i="1"/>
  <c r="BP310" i="1"/>
  <c r="BN310" i="1"/>
  <c r="Z310" i="1"/>
  <c r="Z312" i="1" s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Z360" i="1" s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479" i="1" l="1"/>
  <c r="Z473" i="1"/>
  <c r="Z464" i="1"/>
  <c r="Z449" i="1"/>
  <c r="Z416" i="1"/>
  <c r="Z83" i="1"/>
  <c r="Z78" i="1"/>
  <c r="Z64" i="1"/>
  <c r="Z169" i="1"/>
  <c r="Z58" i="1"/>
  <c r="Z443" i="1"/>
  <c r="Z350" i="1"/>
  <c r="Z325" i="1"/>
  <c r="Z304" i="1"/>
  <c r="Z201" i="1"/>
  <c r="Z231" i="1"/>
  <c r="Z458" i="1"/>
  <c r="Z399" i="1"/>
  <c r="Z256" i="1"/>
  <c r="Z213" i="1"/>
  <c r="Z32" i="1"/>
  <c r="Y504" i="1"/>
  <c r="Y501" i="1"/>
  <c r="Z111" i="1"/>
  <c r="Z70" i="1"/>
  <c r="Y500" i="1"/>
  <c r="Z264" i="1"/>
  <c r="Y502" i="1"/>
  <c r="Z338" i="1"/>
  <c r="Z505" i="1" l="1"/>
  <c r="Y503" i="1"/>
</calcChain>
</file>

<file path=xl/sharedStrings.xml><?xml version="1.0" encoding="utf-8"?>
<sst xmlns="http://schemas.openxmlformats.org/spreadsheetml/2006/main" count="2184" uniqueCount="788">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</sst>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5" t="s">
        <v>0</v>
      </c>
      <c r="E1" s="594"/>
      <c r="F1" s="594"/>
      <c r="G1" s="12" t="s">
        <v>1</v>
      </c>
      <c r="H1" s="625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85" t="s">
        <v>8</v>
      </c>
      <c r="B5" s="586"/>
      <c r="C5" s="587"/>
      <c r="D5" s="630"/>
      <c r="E5" s="631"/>
      <c r="F5" s="844" t="s">
        <v>9</v>
      </c>
      <c r="G5" s="587"/>
      <c r="H5" s="630" t="s">
        <v>787</v>
      </c>
      <c r="I5" s="776"/>
      <c r="J5" s="776"/>
      <c r="K5" s="776"/>
      <c r="L5" s="776"/>
      <c r="M5" s="631"/>
      <c r="N5" s="58"/>
      <c r="P5" s="24" t="s">
        <v>10</v>
      </c>
      <c r="Q5" s="851">
        <v>45926</v>
      </c>
      <c r="R5" s="676"/>
      <c r="T5" s="715" t="s">
        <v>11</v>
      </c>
      <c r="U5" s="706"/>
      <c r="V5" s="717" t="s">
        <v>12</v>
      </c>
      <c r="W5" s="676"/>
      <c r="AB5" s="51"/>
      <c r="AC5" s="51"/>
      <c r="AD5" s="51"/>
      <c r="AE5" s="51"/>
    </row>
    <row r="6" spans="1:32" s="544" customFormat="1" ht="24" customHeight="1" x14ac:dyDescent="0.2">
      <c r="A6" s="685" t="s">
        <v>13</v>
      </c>
      <c r="B6" s="586"/>
      <c r="C6" s="587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76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Пятница</v>
      </c>
      <c r="R6" s="560"/>
      <c r="T6" s="720" t="s">
        <v>16</v>
      </c>
      <c r="U6" s="706"/>
      <c r="V6" s="762" t="s">
        <v>17</v>
      </c>
      <c r="W6" s="577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7"/>
      <c r="U7" s="706"/>
      <c r="V7" s="763"/>
      <c r="W7" s="764"/>
      <c r="AB7" s="51"/>
      <c r="AC7" s="51"/>
      <c r="AD7" s="51"/>
      <c r="AE7" s="51"/>
    </row>
    <row r="8" spans="1:32" s="544" customFormat="1" ht="25.5" customHeight="1" x14ac:dyDescent="0.2">
      <c r="A8" s="869" t="s">
        <v>18</v>
      </c>
      <c r="B8" s="564"/>
      <c r="C8" s="565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91">
        <v>0.375</v>
      </c>
      <c r="R8" s="617"/>
      <c r="T8" s="557"/>
      <c r="U8" s="706"/>
      <c r="V8" s="763"/>
      <c r="W8" s="764"/>
      <c r="AB8" s="51"/>
      <c r="AC8" s="51"/>
      <c r="AD8" s="51"/>
      <c r="AE8" s="51"/>
    </row>
    <row r="9" spans="1:32" s="544" customFormat="1" ht="39.950000000000003" customHeight="1" x14ac:dyDescent="0.2">
      <c r="A9" s="6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9"/>
      <c r="E9" s="570"/>
      <c r="F9" s="6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5"/>
      <c r="P9" s="26" t="s">
        <v>20</v>
      </c>
      <c r="Q9" s="673"/>
      <c r="R9" s="674"/>
      <c r="T9" s="557"/>
      <c r="U9" s="706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9"/>
      <c r="E10" s="570"/>
      <c r="F10" s="6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49" t="str">
        <f>IFERROR(VLOOKUP($D$10,Proxy,2,FALSE),"")</f>
        <v/>
      </c>
      <c r="I10" s="557"/>
      <c r="J10" s="557"/>
      <c r="K10" s="557"/>
      <c r="L10" s="557"/>
      <c r="M10" s="557"/>
      <c r="N10" s="543"/>
      <c r="P10" s="26" t="s">
        <v>21</v>
      </c>
      <c r="Q10" s="721"/>
      <c r="R10" s="722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5"/>
      <c r="R11" s="676"/>
      <c r="U11" s="24" t="s">
        <v>26</v>
      </c>
      <c r="V11" s="796" t="s">
        <v>27</v>
      </c>
      <c r="W11" s="674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84" t="s">
        <v>28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29</v>
      </c>
      <c r="Q12" s="691"/>
      <c r="R12" s="617"/>
      <c r="S12" s="23"/>
      <c r="U12" s="24"/>
      <c r="V12" s="594"/>
      <c r="W12" s="557"/>
      <c r="AB12" s="51"/>
      <c r="AC12" s="51"/>
      <c r="AD12" s="51"/>
      <c r="AE12" s="51"/>
    </row>
    <row r="13" spans="1:32" s="544" customFormat="1" ht="23.25" customHeight="1" x14ac:dyDescent="0.2">
      <c r="A13" s="684" t="s">
        <v>30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31</v>
      </c>
      <c r="Q13" s="796"/>
      <c r="R13" s="6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84" t="s">
        <v>32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681" t="s">
        <v>34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2"/>
      <c r="Q16" s="682"/>
      <c r="R16" s="682"/>
      <c r="S16" s="682"/>
      <c r="T16" s="6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35</v>
      </c>
      <c r="B17" s="573" t="s">
        <v>36</v>
      </c>
      <c r="C17" s="696" t="s">
        <v>37</v>
      </c>
      <c r="D17" s="573" t="s">
        <v>38</v>
      </c>
      <c r="E17" s="653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73" t="s">
        <v>47</v>
      </c>
      <c r="O17" s="573" t="s">
        <v>48</v>
      </c>
      <c r="P17" s="573" t="s">
        <v>49</v>
      </c>
      <c r="Q17" s="652"/>
      <c r="R17" s="652"/>
      <c r="S17" s="652"/>
      <c r="T17" s="653"/>
      <c r="U17" s="874" t="s">
        <v>50</v>
      </c>
      <c r="V17" s="587"/>
      <c r="W17" s="573" t="s">
        <v>51</v>
      </c>
      <c r="X17" s="573" t="s">
        <v>52</v>
      </c>
      <c r="Y17" s="875" t="s">
        <v>53</v>
      </c>
      <c r="Z17" s="760" t="s">
        <v>54</v>
      </c>
      <c r="AA17" s="750" t="s">
        <v>55</v>
      </c>
      <c r="AB17" s="750" t="s">
        <v>56</v>
      </c>
      <c r="AC17" s="750" t="s">
        <v>57</v>
      </c>
      <c r="AD17" s="750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74"/>
      <c r="B18" s="574"/>
      <c r="C18" s="574"/>
      <c r="D18" s="654"/>
      <c r="E18" s="656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654"/>
      <c r="Q18" s="655"/>
      <c r="R18" s="655"/>
      <c r="S18" s="655"/>
      <c r="T18" s="656"/>
      <c r="U18" s="67" t="s">
        <v>60</v>
      </c>
      <c r="V18" s="67" t="s">
        <v>61</v>
      </c>
      <c r="W18" s="574"/>
      <c r="X18" s="574"/>
      <c r="Y18" s="876"/>
      <c r="Z18" s="761"/>
      <c r="AA18" s="751"/>
      <c r="AB18" s="751"/>
      <c r="AC18" s="751"/>
      <c r="AD18" s="841"/>
      <c r="AE18" s="842"/>
      <c r="AF18" s="843"/>
      <c r="AG18" s="66"/>
      <c r="BD18" s="65"/>
    </row>
    <row r="19" spans="1:68" ht="27.75" hidden="1" customHeight="1" x14ac:dyDescent="0.2">
      <c r="A19" s="613" t="s">
        <v>62</v>
      </c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4"/>
      <c r="X19" s="614"/>
      <c r="Y19" s="614"/>
      <c r="Z19" s="614"/>
      <c r="AA19" s="48"/>
      <c r="AB19" s="48"/>
      <c r="AC19" s="48"/>
    </row>
    <row r="20" spans="1:68" ht="16.5" hidden="1" customHeight="1" x14ac:dyDescent="0.25">
      <c r="A20" s="58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2"/>
      <c r="AB20" s="542"/>
      <c r="AC20" s="542"/>
    </row>
    <row r="21" spans="1:68" ht="14.25" hidden="1" customHeight="1" x14ac:dyDescent="0.25">
      <c r="A21" s="562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58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58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2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9">
        <v>4680115885912</v>
      </c>
      <c r="E26" s="560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9">
        <v>4607091388237</v>
      </c>
      <c r="E27" s="560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9">
        <v>4680115886230</v>
      </c>
      <c r="E28" s="560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9">
        <v>4680115886247</v>
      </c>
      <c r="E29" s="560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9">
        <v>4680115885905</v>
      </c>
      <c r="E30" s="560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9">
        <v>4607091388244</v>
      </c>
      <c r="E31" s="560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8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8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2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8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8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13" t="s">
        <v>100</v>
      </c>
      <c r="B38" s="614"/>
      <c r="C38" s="614"/>
      <c r="D38" s="614"/>
      <c r="E38" s="614"/>
      <c r="F38" s="614"/>
      <c r="G38" s="614"/>
      <c r="H38" s="614"/>
      <c r="I38" s="614"/>
      <c r="J38" s="614"/>
      <c r="K38" s="614"/>
      <c r="L38" s="614"/>
      <c r="M38" s="614"/>
      <c r="N38" s="614"/>
      <c r="O38" s="614"/>
      <c r="P38" s="614"/>
      <c r="Q38" s="614"/>
      <c r="R38" s="614"/>
      <c r="S38" s="614"/>
      <c r="T38" s="614"/>
      <c r="U38" s="614"/>
      <c r="V38" s="614"/>
      <c r="W38" s="614"/>
      <c r="X38" s="614"/>
      <c r="Y38" s="614"/>
      <c r="Z38" s="614"/>
      <c r="AA38" s="48"/>
      <c r="AB38" s="48"/>
      <c r="AC38" s="48"/>
    </row>
    <row r="39" spans="1:68" ht="16.5" hidden="1" customHeight="1" x14ac:dyDescent="0.25">
      <c r="A39" s="58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2"/>
      <c r="AB39" s="542"/>
      <c r="AC39" s="542"/>
    </row>
    <row r="40" spans="1:68" ht="14.25" hidden="1" customHeight="1" x14ac:dyDescent="0.25">
      <c r="A40" s="562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50</v>
      </c>
      <c r="Y41" s="54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5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320</v>
      </c>
      <c r="Y42" s="548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8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9">
        <f>IFERROR(X41/H41,"0")+IFERROR(X42/H42,"0")+IFERROR(X43/H43,"0")</f>
        <v>84.629629629629633</v>
      </c>
      <c r="Y44" s="549">
        <f>IFERROR(Y41/H41,"0")+IFERROR(Y42/H42,"0")+IFERROR(Y43/H43,"0")</f>
        <v>85</v>
      </c>
      <c r="Z44" s="549">
        <f>IFERROR(IF(Z41="",0,Z41),"0")+IFERROR(IF(Z42="",0,Z42),"0")+IFERROR(IF(Z43="",0,Z43),"0")</f>
        <v>0.8165</v>
      </c>
      <c r="AA44" s="550"/>
      <c r="AB44" s="550"/>
      <c r="AC44" s="550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8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9">
        <f>IFERROR(SUM(X41:X43),"0")</f>
        <v>370</v>
      </c>
      <c r="Y45" s="549">
        <f>IFERROR(SUM(Y41:Y43),"0")</f>
        <v>374</v>
      </c>
      <c r="Z45" s="37"/>
      <c r="AA45" s="550"/>
      <c r="AB45" s="550"/>
      <c r="AC45" s="550"/>
    </row>
    <row r="46" spans="1:68" ht="14.25" hidden="1" customHeight="1" x14ac:dyDescent="0.25">
      <c r="A46" s="562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58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8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2"/>
      <c r="AB50" s="542"/>
      <c r="AC50" s="542"/>
    </row>
    <row r="51" spans="1:68" ht="14.25" hidden="1" customHeight="1" x14ac:dyDescent="0.25">
      <c r="A51" s="562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200</v>
      </c>
      <c r="Y53" s="54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360</v>
      </c>
      <c r="Y57" s="548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55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58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9">
        <f>IFERROR(X52/H52,"0")+IFERROR(X53/H53,"0")+IFERROR(X54/H54,"0")+IFERROR(X55/H55,"0")+IFERROR(X56/H56,"0")+IFERROR(X57/H57,"0")</f>
        <v>98.518518518518519</v>
      </c>
      <c r="Y58" s="549">
        <f>IFERROR(Y52/H52,"0")+IFERROR(Y53/H53,"0")+IFERROR(Y54/H54,"0")+IFERROR(Y55/H55,"0")+IFERROR(Y56/H56,"0")+IFERROR(Y57/H57,"0")</f>
        <v>99</v>
      </c>
      <c r="Z58" s="549">
        <f>IFERROR(IF(Z52="",0,Z52),"0")+IFERROR(IF(Z53="",0,Z53),"0")+IFERROR(IF(Z54="",0,Z54),"0")+IFERROR(IF(Z55="",0,Z55),"0")+IFERROR(IF(Z56="",0,Z56),"0")+IFERROR(IF(Z57="",0,Z57),"0")</f>
        <v>1.08222</v>
      </c>
      <c r="AA58" s="550"/>
      <c r="AB58" s="550"/>
      <c r="AC58" s="550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8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9">
        <f>IFERROR(SUM(X52:X57),"0")</f>
        <v>560</v>
      </c>
      <c r="Y59" s="549">
        <f>IFERROR(SUM(Y52:Y57),"0")</f>
        <v>565.20000000000005</v>
      </c>
      <c r="Z59" s="37"/>
      <c r="AA59" s="550"/>
      <c r="AB59" s="550"/>
      <c r="AC59" s="550"/>
    </row>
    <row r="60" spans="1:68" ht="14.25" hidden="1" customHeight="1" x14ac:dyDescent="0.25">
      <c r="A60" s="562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200</v>
      </c>
      <c r="Y61" s="548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9">
        <v>4680115885950</v>
      </c>
      <c r="E62" s="560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9">
        <v>4680115881433</v>
      </c>
      <c r="E63" s="560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135</v>
      </c>
      <c r="Y63" s="548">
        <f>IFERROR(IF(X63="",0,CEILING((X63/$H63),1)*$H63),"")</f>
        <v>135</v>
      </c>
      <c r="Z63" s="36">
        <f>IFERROR(IF(Y63=0,"",ROUNDUP(Y63/H63,0)*0.00651),"")</f>
        <v>0.32550000000000001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144</v>
      </c>
      <c r="BN63" s="64">
        <f>IFERROR(Y63*I63/H63,"0")</f>
        <v>144</v>
      </c>
      <c r="BO63" s="64">
        <f>IFERROR(1/J63*(X63/H63),"0")</f>
        <v>0.27472527472527475</v>
      </c>
      <c r="BP63" s="64">
        <f>IFERROR(1/J63*(Y63/H63),"0")</f>
        <v>0.27472527472527475</v>
      </c>
    </row>
    <row r="64" spans="1:68" x14ac:dyDescent="0.2">
      <c r="A64" s="55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58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9">
        <f>IFERROR(X61/H61,"0")+IFERROR(X62/H62,"0")+IFERROR(X63/H63,"0")</f>
        <v>68.518518518518519</v>
      </c>
      <c r="Y64" s="549">
        <f>IFERROR(Y61/H61,"0")+IFERROR(Y62/H62,"0")+IFERROR(Y63/H63,"0")</f>
        <v>69</v>
      </c>
      <c r="Z64" s="549">
        <f>IFERROR(IF(Z61="",0,Z61),"0")+IFERROR(IF(Z62="",0,Z62),"0")+IFERROR(IF(Z63="",0,Z63),"0")</f>
        <v>0.68612000000000006</v>
      </c>
      <c r="AA64" s="550"/>
      <c r="AB64" s="550"/>
      <c r="AC64" s="550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8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9">
        <f>IFERROR(SUM(X61:X63),"0")</f>
        <v>335</v>
      </c>
      <c r="Y65" s="549">
        <f>IFERROR(SUM(Y61:Y63),"0")</f>
        <v>340.20000000000005</v>
      </c>
      <c r="Z65" s="37"/>
      <c r="AA65" s="550"/>
      <c r="AB65" s="550"/>
      <c r="AC65" s="550"/>
    </row>
    <row r="66" spans="1:68" ht="14.25" hidden="1" customHeight="1" x14ac:dyDescent="0.25">
      <c r="A66" s="562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9">
        <v>4680115885073</v>
      </c>
      <c r="E67" s="560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9">
        <v>4680115885059</v>
      </c>
      <c r="E68" s="560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9">
        <v>4680115885097</v>
      </c>
      <c r="E69" s="560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58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8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2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9">
        <v>4680115881891</v>
      </c>
      <c r="E73" s="560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9">
        <v>4680115885769</v>
      </c>
      <c r="E74" s="560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9">
        <v>4680115884311</v>
      </c>
      <c r="E75" s="560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9">
        <v>4680115885929</v>
      </c>
      <c r="E76" s="560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9">
        <v>4680115884403</v>
      </c>
      <c r="E77" s="560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58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8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2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9">
        <v>4680115881532</v>
      </c>
      <c r="E81" s="560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60</v>
      </c>
      <c r="Y81" s="548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9">
        <v>4680115881464</v>
      </c>
      <c r="E82" s="560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58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9">
        <f>IFERROR(X81/H81,"0")+IFERROR(X82/H82,"0")</f>
        <v>7.6923076923076925</v>
      </c>
      <c r="Y83" s="549">
        <f>IFERROR(Y81/H81,"0")+IFERROR(Y82/H82,"0")</f>
        <v>8</v>
      </c>
      <c r="Z83" s="549">
        <f>IFERROR(IF(Z81="",0,Z81),"0")+IFERROR(IF(Z82="",0,Z82),"0")</f>
        <v>0.15184</v>
      </c>
      <c r="AA83" s="550"/>
      <c r="AB83" s="550"/>
      <c r="AC83" s="550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8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9">
        <f>IFERROR(SUM(X81:X82),"0")</f>
        <v>60</v>
      </c>
      <c r="Y84" s="549">
        <f>IFERROR(SUM(Y81:Y82),"0")</f>
        <v>62.4</v>
      </c>
      <c r="Z84" s="37"/>
      <c r="AA84" s="550"/>
      <c r="AB84" s="550"/>
      <c r="AC84" s="550"/>
    </row>
    <row r="85" spans="1:68" ht="16.5" hidden="1" customHeight="1" x14ac:dyDescent="0.25">
      <c r="A85" s="58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2"/>
      <c r="AB85" s="542"/>
      <c r="AC85" s="542"/>
    </row>
    <row r="86" spans="1:68" ht="14.25" hidden="1" customHeight="1" x14ac:dyDescent="0.25">
      <c r="A86" s="562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9">
        <v>4680115881327</v>
      </c>
      <c r="E87" s="560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200</v>
      </c>
      <c r="Y87" s="548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9">
        <v>4680115881518</v>
      </c>
      <c r="E88" s="560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6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9">
        <v>4680115881303</v>
      </c>
      <c r="E89" s="560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180</v>
      </c>
      <c r="Y89" s="548">
        <f>IFERROR(IF(X89="",0,CEILING((X89/$H89),1)*$H89),"")</f>
        <v>180</v>
      </c>
      <c r="Z89" s="36">
        <f>IFERROR(IF(Y89=0,"",ROUNDUP(Y89/H89,0)*0.00902),"")</f>
        <v>0.36080000000000001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188.39999999999998</v>
      </c>
      <c r="BN89" s="64">
        <f>IFERROR(Y89*I89/H89,"0")</f>
        <v>188.39999999999998</v>
      </c>
      <c r="BO89" s="64">
        <f>IFERROR(1/J89*(X89/H89),"0")</f>
        <v>0.30303030303030304</v>
      </c>
      <c r="BP89" s="64">
        <f>IFERROR(1/J89*(Y89/H89),"0")</f>
        <v>0.30303030303030304</v>
      </c>
    </row>
    <row r="90" spans="1:68" x14ac:dyDescent="0.2">
      <c r="A90" s="55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58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9">
        <f>IFERROR(X87/H87,"0")+IFERROR(X88/H88,"0")+IFERROR(X89/H89,"0")</f>
        <v>58.518518518518519</v>
      </c>
      <c r="Y90" s="549">
        <f>IFERROR(Y87/H87,"0")+IFERROR(Y88/H88,"0")+IFERROR(Y89/H89,"0")</f>
        <v>59</v>
      </c>
      <c r="Z90" s="549">
        <f>IFERROR(IF(Z87="",0,Z87),"0")+IFERROR(IF(Z88="",0,Z88),"0")+IFERROR(IF(Z89="",0,Z89),"0")</f>
        <v>0.72141999999999995</v>
      </c>
      <c r="AA90" s="550"/>
      <c r="AB90" s="550"/>
      <c r="AC90" s="550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8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9">
        <f>IFERROR(SUM(X87:X89),"0")</f>
        <v>380</v>
      </c>
      <c r="Y91" s="549">
        <f>IFERROR(SUM(Y87:Y89),"0")</f>
        <v>385.20000000000005</v>
      </c>
      <c r="Z91" s="37"/>
      <c r="AA91" s="550"/>
      <c r="AB91" s="550"/>
      <c r="AC91" s="550"/>
    </row>
    <row r="92" spans="1:68" ht="14.25" hidden="1" customHeight="1" x14ac:dyDescent="0.25">
      <c r="A92" s="562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9">
        <v>4607091386967</v>
      </c>
      <c r="E93" s="560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75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50</v>
      </c>
      <c r="Y93" s="548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9">
        <v>4680115884953</v>
      </c>
      <c r="E94" s="560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9">
        <v>4607091385731</v>
      </c>
      <c r="E95" s="560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225</v>
      </c>
      <c r="Y95" s="548">
        <f>IFERROR(IF(X95="",0,CEILING((X95/$H95),1)*$H95),"")</f>
        <v>226.8</v>
      </c>
      <c r="Z95" s="36">
        <f>IFERROR(IF(Y95=0,"",ROUNDUP(Y95/H95,0)*0.00651),"")</f>
        <v>0.54683999999999999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246</v>
      </c>
      <c r="BN95" s="64">
        <f>IFERROR(Y95*I95/H95,"0")</f>
        <v>247.96799999999999</v>
      </c>
      <c r="BO95" s="64">
        <f>IFERROR(1/J95*(X95/H95),"0")</f>
        <v>0.45787545787545786</v>
      </c>
      <c r="BP95" s="64">
        <f>IFERROR(1/J95*(Y95/H95),"0")</f>
        <v>0.46153846153846156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9">
        <v>4680115880894</v>
      </c>
      <c r="E96" s="560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58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9">
        <f>IFERROR(X93/H93,"0")+IFERROR(X94/H94,"0")+IFERROR(X95/H95,"0")+IFERROR(X96/H96,"0")</f>
        <v>89.506172839506164</v>
      </c>
      <c r="Y97" s="549">
        <f>IFERROR(Y93/H93,"0")+IFERROR(Y94/H94,"0")+IFERROR(Y95/H95,"0")+IFERROR(Y96/H96,"0")</f>
        <v>91</v>
      </c>
      <c r="Z97" s="549">
        <f>IFERROR(IF(Z93="",0,Z93),"0")+IFERROR(IF(Z94="",0,Z94),"0")+IFERROR(IF(Z95="",0,Z95),"0")+IFERROR(IF(Z96="",0,Z96),"0")</f>
        <v>0.67969999999999997</v>
      </c>
      <c r="AA97" s="550"/>
      <c r="AB97" s="550"/>
      <c r="AC97" s="550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8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9">
        <f>IFERROR(SUM(X93:X96),"0")</f>
        <v>275</v>
      </c>
      <c r="Y98" s="549">
        <f>IFERROR(SUM(Y93:Y96),"0")</f>
        <v>283.5</v>
      </c>
      <c r="Z98" s="37"/>
      <c r="AA98" s="550"/>
      <c r="AB98" s="550"/>
      <c r="AC98" s="550"/>
    </row>
    <row r="99" spans="1:68" ht="16.5" hidden="1" customHeight="1" x14ac:dyDescent="0.25">
      <c r="A99" s="58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2"/>
      <c r="AB99" s="542"/>
      <c r="AC99" s="542"/>
    </row>
    <row r="100" spans="1:68" ht="14.25" hidden="1" customHeight="1" x14ac:dyDescent="0.25">
      <c r="A100" s="562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9">
        <v>4680115882133</v>
      </c>
      <c r="E101" s="560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200</v>
      </c>
      <c r="Y101" s="548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9">
        <v>4680115880269</v>
      </c>
      <c r="E102" s="560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9">
        <v>4680115880429</v>
      </c>
      <c r="E103" s="560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315</v>
      </c>
      <c r="Y103" s="548">
        <f>IFERROR(IF(X103="",0,CEILING((X103/$H103),1)*$H103),"")</f>
        <v>315</v>
      </c>
      <c r="Z103" s="36">
        <f>IFERROR(IF(Y103=0,"",ROUNDUP(Y103/H103,0)*0.00902),"")</f>
        <v>0.63139999999999996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329.70000000000005</v>
      </c>
      <c r="BN103" s="64">
        <f>IFERROR(Y103*I103/H103,"0")</f>
        <v>329.70000000000005</v>
      </c>
      <c r="BO103" s="64">
        <f>IFERROR(1/J103*(X103/H103),"0")</f>
        <v>0.53030303030303028</v>
      </c>
      <c r="BP103" s="64">
        <f>IFERROR(1/J103*(Y103/H103),"0")</f>
        <v>0.53030303030303028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9">
        <v>4680115881457</v>
      </c>
      <c r="E104" s="560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58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9">
        <f>IFERROR(X101/H101,"0")+IFERROR(X102/H102,"0")+IFERROR(X103/H103,"0")+IFERROR(X104/H104,"0")</f>
        <v>88.518518518518519</v>
      </c>
      <c r="Y105" s="549">
        <f>IFERROR(Y101/H101,"0")+IFERROR(Y102/H102,"0")+IFERROR(Y103/H103,"0")+IFERROR(Y104/H104,"0")</f>
        <v>89</v>
      </c>
      <c r="Z105" s="549">
        <f>IFERROR(IF(Z101="",0,Z101),"0")+IFERROR(IF(Z102="",0,Z102),"0")+IFERROR(IF(Z103="",0,Z103),"0")+IFERROR(IF(Z104="",0,Z104),"0")</f>
        <v>0.9920199999999999</v>
      </c>
      <c r="AA105" s="550"/>
      <c r="AB105" s="550"/>
      <c r="AC105" s="550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8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9">
        <f>IFERROR(SUM(X101:X104),"0")</f>
        <v>515</v>
      </c>
      <c r="Y106" s="549">
        <f>IFERROR(SUM(Y101:Y104),"0")</f>
        <v>520.20000000000005</v>
      </c>
      <c r="Z106" s="37"/>
      <c r="AA106" s="550"/>
      <c r="AB106" s="550"/>
      <c r="AC106" s="550"/>
    </row>
    <row r="107" spans="1:68" ht="14.25" hidden="1" customHeight="1" x14ac:dyDescent="0.25">
      <c r="A107" s="562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9">
        <v>4680115881488</v>
      </c>
      <c r="E108" s="560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9">
        <v>4680115882775</v>
      </c>
      <c r="E109" s="560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9">
        <v>4680115880658</v>
      </c>
      <c r="E110" s="560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3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58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8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2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9">
        <v>4607091385168</v>
      </c>
      <c r="E114" s="560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400</v>
      </c>
      <c r="Y114" s="548">
        <f>IFERROR(IF(X114="",0,CEILING((X114/$H114),1)*$H114),"")</f>
        <v>405</v>
      </c>
      <c r="Z114" s="36">
        <f>IFERROR(IF(Y114=0,"",ROUNDUP(Y114/H114,0)*0.01898),"")</f>
        <v>0.94900000000000007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425.33333333333331</v>
      </c>
      <c r="BN114" s="64">
        <f>IFERROR(Y114*I114/H114,"0")</f>
        <v>430.65</v>
      </c>
      <c r="BO114" s="64">
        <f>IFERROR(1/J114*(X114/H114),"0")</f>
        <v>0.77160493827160492</v>
      </c>
      <c r="BP114" s="64">
        <f>IFERROR(1/J114*(Y114/H114),"0")</f>
        <v>0.78125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9">
        <v>4607091383256</v>
      </c>
      <c r="E115" s="560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9">
        <v>4607091385748</v>
      </c>
      <c r="E116" s="560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405</v>
      </c>
      <c r="Y116" s="548">
        <f>IFERROR(IF(X116="",0,CEILING((X116/$H116),1)*$H116),"")</f>
        <v>405</v>
      </c>
      <c r="Z116" s="36">
        <f>IFERROR(IF(Y116=0,"",ROUNDUP(Y116/H116,0)*0.00651),"")</f>
        <v>0.97650000000000003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442.79999999999995</v>
      </c>
      <c r="BN116" s="64">
        <f>IFERROR(Y116*I116/H116,"0")</f>
        <v>442.79999999999995</v>
      </c>
      <c r="BO116" s="64">
        <f>IFERROR(1/J116*(X116/H116),"0")</f>
        <v>0.82417582417582425</v>
      </c>
      <c r="BP116" s="64">
        <f>IFERROR(1/J116*(Y116/H116),"0")</f>
        <v>0.82417582417582425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9">
        <v>4680115884533</v>
      </c>
      <c r="E117" s="560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24</v>
      </c>
      <c r="Y117" s="548">
        <f>IFERROR(IF(X117="",0,CEILING((X117/$H117),1)*$H117),"")</f>
        <v>25.2</v>
      </c>
      <c r="Z117" s="36">
        <f>IFERROR(IF(Y117=0,"",ROUNDUP(Y117/H117,0)*0.00651),"")</f>
        <v>9.1139999999999999E-2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26.4</v>
      </c>
      <c r="BN117" s="64">
        <f>IFERROR(Y117*I117/H117,"0")</f>
        <v>27.72</v>
      </c>
      <c r="BO117" s="64">
        <f>IFERROR(1/J117*(X117/H117),"0")</f>
        <v>7.3260073260073263E-2</v>
      </c>
      <c r="BP117" s="64">
        <f>IFERROR(1/J117*(Y117/H117),"0")</f>
        <v>7.6923076923076927E-2</v>
      </c>
    </row>
    <row r="118" spans="1:68" x14ac:dyDescent="0.2">
      <c r="A118" s="55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58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9">
        <f>IFERROR(X114/H114,"0")+IFERROR(X115/H115,"0")+IFERROR(X116/H116,"0")+IFERROR(X117/H117,"0")</f>
        <v>212.71604938271605</v>
      </c>
      <c r="Y118" s="549">
        <f>IFERROR(Y114/H114,"0")+IFERROR(Y115/H115,"0")+IFERROR(Y116/H116,"0")+IFERROR(Y117/H117,"0")</f>
        <v>214</v>
      </c>
      <c r="Z118" s="549">
        <f>IFERROR(IF(Z114="",0,Z114),"0")+IFERROR(IF(Z115="",0,Z115),"0")+IFERROR(IF(Z116="",0,Z116),"0")+IFERROR(IF(Z117="",0,Z117),"0")</f>
        <v>2.0166399999999998</v>
      </c>
      <c r="AA118" s="550"/>
      <c r="AB118" s="550"/>
      <c r="AC118" s="550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8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9">
        <f>IFERROR(SUM(X114:X117),"0")</f>
        <v>829</v>
      </c>
      <c r="Y119" s="549">
        <f>IFERROR(SUM(Y114:Y117),"0")</f>
        <v>835.2</v>
      </c>
      <c r="Z119" s="37"/>
      <c r="AA119" s="550"/>
      <c r="AB119" s="550"/>
      <c r="AC119" s="550"/>
    </row>
    <row r="120" spans="1:68" ht="14.25" hidden="1" customHeight="1" x14ac:dyDescent="0.25">
      <c r="A120" s="562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1"/>
      <c r="AB120" s="541"/>
      <c r="AC120" s="541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9">
        <v>4680115882652</v>
      </c>
      <c r="E121" s="560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9">
        <v>4680115880238</v>
      </c>
      <c r="E122" s="560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99</v>
      </c>
      <c r="Y122" s="548">
        <f>IFERROR(IF(X122="",0,CEILING((X122/$H122),1)*$H122),"")</f>
        <v>99</v>
      </c>
      <c r="Z122" s="36">
        <f>IFERROR(IF(Y122=0,"",ROUNDUP(Y122/H122,0)*0.00651),"")</f>
        <v>0.32550000000000001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111.9</v>
      </c>
      <c r="BN122" s="64">
        <f>IFERROR(Y122*I122/H122,"0")</f>
        <v>111.9</v>
      </c>
      <c r="BO122" s="64">
        <f>IFERROR(1/J122*(X122/H122),"0")</f>
        <v>0.27472527472527475</v>
      </c>
      <c r="BP122" s="64">
        <f>IFERROR(1/J122*(Y122/H122),"0")</f>
        <v>0.27472527472527475</v>
      </c>
    </row>
    <row r="123" spans="1:68" x14ac:dyDescent="0.2">
      <c r="A123" s="55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8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9">
        <f>IFERROR(X121/H121,"0")+IFERROR(X122/H122,"0")</f>
        <v>50</v>
      </c>
      <c r="Y123" s="549">
        <f>IFERROR(Y121/H121,"0")+IFERROR(Y122/H122,"0")</f>
        <v>50</v>
      </c>
      <c r="Z123" s="549">
        <f>IFERROR(IF(Z121="",0,Z121),"0")+IFERROR(IF(Z122="",0,Z122),"0")</f>
        <v>0.32550000000000001</v>
      </c>
      <c r="AA123" s="550"/>
      <c r="AB123" s="550"/>
      <c r="AC123" s="550"/>
    </row>
    <row r="124" spans="1:68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8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9">
        <f>IFERROR(SUM(X121:X122),"0")</f>
        <v>99</v>
      </c>
      <c r="Y124" s="549">
        <f>IFERROR(SUM(Y121:Y122),"0")</f>
        <v>99</v>
      </c>
      <c r="Z124" s="37"/>
      <c r="AA124" s="550"/>
      <c r="AB124" s="550"/>
      <c r="AC124" s="550"/>
    </row>
    <row r="125" spans="1:68" ht="16.5" hidden="1" customHeight="1" x14ac:dyDescent="0.25">
      <c r="A125" s="588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2"/>
      <c r="AB125" s="542"/>
      <c r="AC125" s="542"/>
    </row>
    <row r="126" spans="1:68" ht="14.25" hidden="1" customHeight="1" x14ac:dyDescent="0.25">
      <c r="A126" s="562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1"/>
      <c r="AB126" s="541"/>
      <c r="AC126" s="541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9">
        <v>4680115882577</v>
      </c>
      <c r="E127" s="560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9">
        <v>4680115882577</v>
      </c>
      <c r="E128" s="560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72</v>
      </c>
      <c r="Y128" s="548">
        <f>IFERROR(IF(X128="",0,CEILING((X128/$H128),1)*$H128),"")</f>
        <v>73.600000000000009</v>
      </c>
      <c r="Z128" s="36">
        <f>IFERROR(IF(Y128=0,"",ROUNDUP(Y128/H128,0)*0.00651),"")</f>
        <v>0.14973</v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76.05</v>
      </c>
      <c r="BN128" s="64">
        <f>IFERROR(Y128*I128/H128,"0")</f>
        <v>77.740000000000009</v>
      </c>
      <c r="BO128" s="64">
        <f>IFERROR(1/J128*(X128/H128),"0")</f>
        <v>0.12362637362637363</v>
      </c>
      <c r="BP128" s="64">
        <f>IFERROR(1/J128*(Y128/H128),"0")</f>
        <v>0.1263736263736264</v>
      </c>
    </row>
    <row r="129" spans="1:68" x14ac:dyDescent="0.2">
      <c r="A129" s="55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8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9">
        <f>IFERROR(X127/H127,"0")+IFERROR(X128/H128,"0")</f>
        <v>22.5</v>
      </c>
      <c r="Y129" s="549">
        <f>IFERROR(Y127/H127,"0")+IFERROR(Y128/H128,"0")</f>
        <v>23</v>
      </c>
      <c r="Z129" s="549">
        <f>IFERROR(IF(Z127="",0,Z127),"0")+IFERROR(IF(Z128="",0,Z128),"0")</f>
        <v>0.14973</v>
      </c>
      <c r="AA129" s="550"/>
      <c r="AB129" s="550"/>
      <c r="AC129" s="550"/>
    </row>
    <row r="130" spans="1:68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8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9">
        <f>IFERROR(SUM(X127:X128),"0")</f>
        <v>72</v>
      </c>
      <c r="Y130" s="549">
        <f>IFERROR(SUM(Y127:Y128),"0")</f>
        <v>73.600000000000009</v>
      </c>
      <c r="Z130" s="37"/>
      <c r="AA130" s="550"/>
      <c r="AB130" s="550"/>
      <c r="AC130" s="550"/>
    </row>
    <row r="131" spans="1:68" ht="14.25" hidden="1" customHeight="1" x14ac:dyDescent="0.25">
      <c r="A131" s="562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1"/>
      <c r="AB131" s="541"/>
      <c r="AC131" s="541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9">
        <v>4680115883444</v>
      </c>
      <c r="E132" s="560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24.5</v>
      </c>
      <c r="Y132" s="548">
        <f>IFERROR(IF(X132="",0,CEILING((X132/$H132),1)*$H132),"")</f>
        <v>25.2</v>
      </c>
      <c r="Z132" s="36">
        <f>IFERROR(IF(Y132=0,"",ROUNDUP(Y132/H132,0)*0.00651),"")</f>
        <v>5.8590000000000003E-2</v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26.844999999999999</v>
      </c>
      <c r="BN132" s="64">
        <f>IFERROR(Y132*I132/H132,"0")</f>
        <v>27.611999999999998</v>
      </c>
      <c r="BO132" s="64">
        <f>IFERROR(1/J132*(X132/H132),"0")</f>
        <v>4.807692307692308E-2</v>
      </c>
      <c r="BP132" s="64">
        <f>IFERROR(1/J132*(Y132/H132),"0")</f>
        <v>4.9450549450549455E-2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9">
        <v>4680115883444</v>
      </c>
      <c r="E133" s="560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8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9">
        <f>IFERROR(X132/H132,"0")+IFERROR(X133/H133,"0")</f>
        <v>8.75</v>
      </c>
      <c r="Y134" s="549">
        <f>IFERROR(Y132/H132,"0")+IFERROR(Y133/H133,"0")</f>
        <v>9</v>
      </c>
      <c r="Z134" s="549">
        <f>IFERROR(IF(Z132="",0,Z132),"0")+IFERROR(IF(Z133="",0,Z133),"0")</f>
        <v>5.8590000000000003E-2</v>
      </c>
      <c r="AA134" s="550"/>
      <c r="AB134" s="550"/>
      <c r="AC134" s="550"/>
    </row>
    <row r="135" spans="1:68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8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9">
        <f>IFERROR(SUM(X132:X133),"0")</f>
        <v>24.5</v>
      </c>
      <c r="Y135" s="549">
        <f>IFERROR(SUM(Y132:Y133),"0")</f>
        <v>25.2</v>
      </c>
      <c r="Z135" s="37"/>
      <c r="AA135" s="550"/>
      <c r="AB135" s="550"/>
      <c r="AC135" s="550"/>
    </row>
    <row r="136" spans="1:68" ht="14.25" hidden="1" customHeight="1" x14ac:dyDescent="0.25">
      <c r="A136" s="562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1"/>
      <c r="AB136" s="541"/>
      <c r="AC136" s="541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9">
        <v>4680115882584</v>
      </c>
      <c r="E137" s="560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9">
        <v>4680115882584</v>
      </c>
      <c r="E138" s="560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66</v>
      </c>
      <c r="Y138" s="548">
        <f>IFERROR(IF(X138="",0,CEILING((X138/$H138),1)*$H138),"")</f>
        <v>66</v>
      </c>
      <c r="Z138" s="36">
        <f>IFERROR(IF(Y138=0,"",ROUNDUP(Y138/H138,0)*0.00651),"")</f>
        <v>0.16275000000000001</v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72.699999999999989</v>
      </c>
      <c r="BN138" s="64">
        <f>IFERROR(Y138*I138/H138,"0")</f>
        <v>72.699999999999989</v>
      </c>
      <c r="BO138" s="64">
        <f>IFERROR(1/J138*(X138/H138),"0")</f>
        <v>0.13736263736263737</v>
      </c>
      <c r="BP138" s="64">
        <f>IFERROR(1/J138*(Y138/H138),"0")</f>
        <v>0.13736263736263737</v>
      </c>
    </row>
    <row r="139" spans="1:68" x14ac:dyDescent="0.2">
      <c r="A139" s="55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8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9">
        <f>IFERROR(X137/H137,"0")+IFERROR(X138/H138,"0")</f>
        <v>25</v>
      </c>
      <c r="Y139" s="549">
        <f>IFERROR(Y137/H137,"0")+IFERROR(Y138/H138,"0")</f>
        <v>25</v>
      </c>
      <c r="Z139" s="549">
        <f>IFERROR(IF(Z137="",0,Z137),"0")+IFERROR(IF(Z138="",0,Z138),"0")</f>
        <v>0.16275000000000001</v>
      </c>
      <c r="AA139" s="550"/>
      <c r="AB139" s="550"/>
      <c r="AC139" s="550"/>
    </row>
    <row r="140" spans="1:68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8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9">
        <f>IFERROR(SUM(X137:X138),"0")</f>
        <v>66</v>
      </c>
      <c r="Y140" s="549">
        <f>IFERROR(SUM(Y137:Y138),"0")</f>
        <v>66</v>
      </c>
      <c r="Z140" s="37"/>
      <c r="AA140" s="550"/>
      <c r="AB140" s="550"/>
      <c r="AC140" s="550"/>
    </row>
    <row r="141" spans="1:68" ht="16.5" hidden="1" customHeight="1" x14ac:dyDescent="0.25">
      <c r="A141" s="588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2"/>
      <c r="AB141" s="542"/>
      <c r="AC141" s="542"/>
    </row>
    <row r="142" spans="1:68" ht="14.25" hidden="1" customHeight="1" x14ac:dyDescent="0.25">
      <c r="A142" s="562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1"/>
      <c r="AB142" s="541"/>
      <c r="AC142" s="541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9">
        <v>4607091384604</v>
      </c>
      <c r="E143" s="560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9">
        <v>4680115886810</v>
      </c>
      <c r="E144" s="560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4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8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8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2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1"/>
      <c r="AB147" s="541"/>
      <c r="AC147" s="541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9">
        <v>4607091387667</v>
      </c>
      <c r="E148" s="560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9">
        <v>4607091387636</v>
      </c>
      <c r="E149" s="560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9">
        <v>4607091382426</v>
      </c>
      <c r="E150" s="560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58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8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13" t="s">
        <v>252</v>
      </c>
      <c r="B153" s="614"/>
      <c r="C153" s="614"/>
      <c r="D153" s="614"/>
      <c r="E153" s="614"/>
      <c r="F153" s="614"/>
      <c r="G153" s="614"/>
      <c r="H153" s="614"/>
      <c r="I153" s="614"/>
      <c r="J153" s="614"/>
      <c r="K153" s="614"/>
      <c r="L153" s="614"/>
      <c r="M153" s="614"/>
      <c r="N153" s="614"/>
      <c r="O153" s="614"/>
      <c r="P153" s="614"/>
      <c r="Q153" s="614"/>
      <c r="R153" s="614"/>
      <c r="S153" s="614"/>
      <c r="T153" s="614"/>
      <c r="U153" s="614"/>
      <c r="V153" s="614"/>
      <c r="W153" s="614"/>
      <c r="X153" s="614"/>
      <c r="Y153" s="614"/>
      <c r="Z153" s="614"/>
      <c r="AA153" s="48"/>
      <c r="AB153" s="48"/>
      <c r="AC153" s="48"/>
    </row>
    <row r="154" spans="1:68" ht="16.5" hidden="1" customHeight="1" x14ac:dyDescent="0.25">
      <c r="A154" s="588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2"/>
      <c r="AB154" s="542"/>
      <c r="AC154" s="542"/>
    </row>
    <row r="155" spans="1:68" ht="14.25" hidden="1" customHeight="1" x14ac:dyDescent="0.25">
      <c r="A155" s="562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1"/>
      <c r="AB155" s="541"/>
      <c r="AC155" s="541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9">
        <v>4680115886223</v>
      </c>
      <c r="E156" s="560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8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8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2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1"/>
      <c r="AB159" s="541"/>
      <c r="AC159" s="541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9">
        <v>4680115880993</v>
      </c>
      <c r="E160" s="560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100</v>
      </c>
      <c r="Y160" s="548">
        <f t="shared" ref="Y160:Y168" si="11">IFERROR(IF(X160="",0,CEILING((X160/$H160),1)*$H160),"")</f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106.42857142857143</v>
      </c>
      <c r="BN160" s="64">
        <f t="shared" ref="BN160:BN168" si="13">IFERROR(Y160*I160/H160,"0")</f>
        <v>107.28</v>
      </c>
      <c r="BO160" s="64">
        <f t="shared" ref="BO160:BO168" si="14">IFERROR(1/J160*(X160/H160),"0")</f>
        <v>0.18037518037518038</v>
      </c>
      <c r="BP160" s="64">
        <f t="shared" ref="BP160:BP168" si="15">IFERROR(1/J160*(Y160/H160),"0")</f>
        <v>0.18181818181818182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9">
        <v>4680115881761</v>
      </c>
      <c r="E161" s="560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60</v>
      </c>
      <c r="Y161" s="548">
        <f t="shared" si="11"/>
        <v>63</v>
      </c>
      <c r="Z161" s="36">
        <f>IFERROR(IF(Y161=0,"",ROUNDUP(Y161/H161,0)*0.00902),"")</f>
        <v>0.1353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63.857142857142854</v>
      </c>
      <c r="BN161" s="64">
        <f t="shared" si="13"/>
        <v>67.049999999999983</v>
      </c>
      <c r="BO161" s="64">
        <f t="shared" si="14"/>
        <v>0.10822510822510822</v>
      </c>
      <c r="BP161" s="64">
        <f t="shared" si="15"/>
        <v>0.11363636363636365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9">
        <v>4680115881563</v>
      </c>
      <c r="E162" s="560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100</v>
      </c>
      <c r="Y162" s="548">
        <f t="shared" si="11"/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105</v>
      </c>
      <c r="BN162" s="64">
        <f t="shared" si="13"/>
        <v>105.84000000000002</v>
      </c>
      <c r="BO162" s="64">
        <f t="shared" si="14"/>
        <v>0.18037518037518038</v>
      </c>
      <c r="BP162" s="64">
        <f t="shared" si="15"/>
        <v>0.18181818181818182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9">
        <v>4680115880986</v>
      </c>
      <c r="E163" s="560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35</v>
      </c>
      <c r="Y163" s="548">
        <f t="shared" si="11"/>
        <v>35.700000000000003</v>
      </c>
      <c r="Z163" s="36">
        <f>IFERROR(IF(Y163=0,"",ROUNDUP(Y163/H163,0)*0.00502),"")</f>
        <v>8.5339999999999999E-2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37.166666666666664</v>
      </c>
      <c r="BN163" s="64">
        <f t="shared" si="13"/>
        <v>37.910000000000004</v>
      </c>
      <c r="BO163" s="64">
        <f t="shared" si="14"/>
        <v>7.1225071225071226E-2</v>
      </c>
      <c r="BP163" s="64">
        <f t="shared" si="15"/>
        <v>7.2649572649572655E-2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9">
        <v>4680115881785</v>
      </c>
      <c r="E164" s="560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5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52.5</v>
      </c>
      <c r="Y164" s="548">
        <f t="shared" si="11"/>
        <v>52.5</v>
      </c>
      <c r="Z164" s="36">
        <f>IFERROR(IF(Y164=0,"",ROUNDUP(Y164/H164,0)*0.00502),"")</f>
        <v>0.1255</v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55.75</v>
      </c>
      <c r="BN164" s="64">
        <f t="shared" si="13"/>
        <v>55.75</v>
      </c>
      <c r="BO164" s="64">
        <f t="shared" si="14"/>
        <v>0.10683760683760685</v>
      </c>
      <c r="BP164" s="64">
        <f t="shared" si="15"/>
        <v>0.10683760683760685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9">
        <v>4680115886537</v>
      </c>
      <c r="E165" s="560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9">
        <v>4680115881679</v>
      </c>
      <c r="E166" s="560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35</v>
      </c>
      <c r="Y166" s="548">
        <f t="shared" si="11"/>
        <v>35.700000000000003</v>
      </c>
      <c r="Z166" s="36">
        <f>IFERROR(IF(Y166=0,"",ROUNDUP(Y166/H166,0)*0.00502),"")</f>
        <v>8.5339999999999999E-2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36.666666666666664</v>
      </c>
      <c r="BN166" s="64">
        <f t="shared" si="13"/>
        <v>37.4</v>
      </c>
      <c r="BO166" s="64">
        <f t="shared" si="14"/>
        <v>7.1225071225071226E-2</v>
      </c>
      <c r="BP166" s="64">
        <f t="shared" si="15"/>
        <v>7.2649572649572655E-2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9">
        <v>4680115880191</v>
      </c>
      <c r="E167" s="560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9">
        <v>4680115883963</v>
      </c>
      <c r="E168" s="560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8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120.23809523809524</v>
      </c>
      <c r="Y169" s="549">
        <f>IFERROR(Y160/H160,"0")+IFERROR(Y161/H161,"0")+IFERROR(Y162/H162,"0")+IFERROR(Y163/H163,"0")+IFERROR(Y164/H164,"0")+IFERROR(Y165/H165,"0")+IFERROR(Y166/H166,"0")+IFERROR(Y167/H167,"0")+IFERROR(Y168/H168,"0")</f>
        <v>122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0.86443999999999988</v>
      </c>
      <c r="AA169" s="550"/>
      <c r="AB169" s="550"/>
      <c r="AC169" s="550"/>
    </row>
    <row r="170" spans="1:68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8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9">
        <f>IFERROR(SUM(X160:X168),"0")</f>
        <v>382.5</v>
      </c>
      <c r="Y170" s="549">
        <f>IFERROR(SUM(Y160:Y168),"0")</f>
        <v>388.5</v>
      </c>
      <c r="Z170" s="37"/>
      <c r="AA170" s="550"/>
      <c r="AB170" s="550"/>
      <c r="AC170" s="550"/>
    </row>
    <row r="171" spans="1:68" ht="14.25" hidden="1" customHeight="1" x14ac:dyDescent="0.25">
      <c r="A171" s="562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1"/>
      <c r="AB171" s="541"/>
      <c r="AC171" s="541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9">
        <v>4680115886780</v>
      </c>
      <c r="E172" s="560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3.5</v>
      </c>
      <c r="Y172" s="548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4.0277777777777777</v>
      </c>
      <c r="BN172" s="64">
        <f>IFERROR(Y172*I172/H172,"0")</f>
        <v>4.3499999999999996</v>
      </c>
      <c r="BO172" s="64">
        <f>IFERROR(1/J172*(X172/H172),"0")</f>
        <v>1.2860082304526748E-2</v>
      </c>
      <c r="BP172" s="64">
        <f>IFERROR(1/J172*(Y172/H172),"0")</f>
        <v>1.3888888888888888E-2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9">
        <v>4680115886742</v>
      </c>
      <c r="E173" s="560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14</v>
      </c>
      <c r="Y173" s="548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9">
        <v>4680115886766</v>
      </c>
      <c r="E174" s="560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21</v>
      </c>
      <c r="Y174" s="548">
        <f>IFERROR(IF(X174="",0,CEILING((X174/$H174),1)*$H174),"")</f>
        <v>21.42</v>
      </c>
      <c r="Z174" s="36">
        <f>IFERROR(IF(Y174=0,"",ROUNDUP(Y174/H174,0)*0.0059),"")</f>
        <v>0.1003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24.166666666666664</v>
      </c>
      <c r="BN174" s="64">
        <f>IFERROR(Y174*I174/H174,"0")</f>
        <v>24.650000000000002</v>
      </c>
      <c r="BO174" s="64">
        <f>IFERROR(1/J174*(X174/H174),"0")</f>
        <v>7.716049382716049E-2</v>
      </c>
      <c r="BP174" s="64">
        <f>IFERROR(1/J174*(Y174/H174),"0")</f>
        <v>7.8703703703703692E-2</v>
      </c>
    </row>
    <row r="175" spans="1:68" x14ac:dyDescent="0.2">
      <c r="A175" s="55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8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9">
        <f>IFERROR(X172/H172,"0")+IFERROR(X173/H173,"0")+IFERROR(X174/H174,"0")</f>
        <v>30.555555555555557</v>
      </c>
      <c r="Y175" s="549">
        <f>IFERROR(Y172/H172,"0")+IFERROR(Y173/H173,"0")+IFERROR(Y174/H174,"0")</f>
        <v>32</v>
      </c>
      <c r="Z175" s="549">
        <f>IFERROR(IF(Z172="",0,Z172),"0")+IFERROR(IF(Z173="",0,Z173),"0")+IFERROR(IF(Z174="",0,Z174),"0")</f>
        <v>0.1888</v>
      </c>
      <c r="AA175" s="550"/>
      <c r="AB175" s="550"/>
      <c r="AC175" s="550"/>
    </row>
    <row r="176" spans="1:68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8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9">
        <f>IFERROR(SUM(X172:X174),"0")</f>
        <v>38.5</v>
      </c>
      <c r="Y176" s="549">
        <f>IFERROR(SUM(Y172:Y174),"0")</f>
        <v>40.320000000000007</v>
      </c>
      <c r="Z176" s="37"/>
      <c r="AA176" s="550"/>
      <c r="AB176" s="550"/>
      <c r="AC176" s="550"/>
    </row>
    <row r="177" spans="1:68" ht="14.25" hidden="1" customHeight="1" x14ac:dyDescent="0.25">
      <c r="A177" s="562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1"/>
      <c r="AB177" s="541"/>
      <c r="AC177" s="541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9">
        <v>4680115886797</v>
      </c>
      <c r="E178" s="560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7.0000000000000009</v>
      </c>
      <c r="Y178" s="548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55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8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9">
        <f>IFERROR(X178/H178,"0")</f>
        <v>5.5555555555555562</v>
      </c>
      <c r="Y179" s="549">
        <f>IFERROR(Y178/H178,"0")</f>
        <v>6</v>
      </c>
      <c r="Z179" s="549">
        <f>IFERROR(IF(Z178="",0,Z178),"0")</f>
        <v>3.5400000000000001E-2</v>
      </c>
      <c r="AA179" s="550"/>
      <c r="AB179" s="550"/>
      <c r="AC179" s="550"/>
    </row>
    <row r="180" spans="1:68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8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9">
        <f>IFERROR(SUM(X178:X178),"0")</f>
        <v>7.0000000000000009</v>
      </c>
      <c r="Y180" s="549">
        <f>IFERROR(SUM(Y178:Y178),"0")</f>
        <v>7.5600000000000005</v>
      </c>
      <c r="Z180" s="37"/>
      <c r="AA180" s="550"/>
      <c r="AB180" s="550"/>
      <c r="AC180" s="550"/>
    </row>
    <row r="181" spans="1:68" ht="16.5" hidden="1" customHeight="1" x14ac:dyDescent="0.25">
      <c r="A181" s="588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2"/>
      <c r="AB181" s="542"/>
      <c r="AC181" s="542"/>
    </row>
    <row r="182" spans="1:68" ht="14.25" hidden="1" customHeight="1" x14ac:dyDescent="0.25">
      <c r="A182" s="562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1"/>
      <c r="AB182" s="541"/>
      <c r="AC182" s="541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9">
        <v>4680115881402</v>
      </c>
      <c r="E183" s="560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9">
        <v>4680115881396</v>
      </c>
      <c r="E184" s="560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8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8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2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1"/>
      <c r="AB187" s="541"/>
      <c r="AC187" s="541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9">
        <v>4680115882935</v>
      </c>
      <c r="E188" s="560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9">
        <v>4680115880764</v>
      </c>
      <c r="E189" s="560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8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8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2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1"/>
      <c r="AB192" s="541"/>
      <c r="AC192" s="541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9">
        <v>4680115882683</v>
      </c>
      <c r="E193" s="560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120</v>
      </c>
      <c r="Y193" s="548">
        <f t="shared" ref="Y193:Y200" si="16">IFERROR(IF(X193="",0,CEILING((X193/$H193),1)*$H193),"")</f>
        <v>124.2</v>
      </c>
      <c r="Z193" s="36">
        <f>IFERROR(IF(Y193=0,"",ROUNDUP(Y193/H193,0)*0.00902),"")</f>
        <v>0.20746000000000001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124.66666666666667</v>
      </c>
      <c r="BN193" s="64">
        <f t="shared" ref="BN193:BN200" si="18">IFERROR(Y193*I193/H193,"0")</f>
        <v>129.03</v>
      </c>
      <c r="BO193" s="64">
        <f t="shared" ref="BO193:BO200" si="19">IFERROR(1/J193*(X193/H193),"0")</f>
        <v>0.16835016835016836</v>
      </c>
      <c r="BP193" s="64">
        <f t="shared" ref="BP193:BP200" si="20">IFERROR(1/J193*(Y193/H193),"0")</f>
        <v>0.17424242424242425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9">
        <v>4680115882690</v>
      </c>
      <c r="E194" s="560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60</v>
      </c>
      <c r="Y194" s="548">
        <f t="shared" si="16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62.333333333333336</v>
      </c>
      <c r="BN194" s="64">
        <f t="shared" si="18"/>
        <v>67.320000000000007</v>
      </c>
      <c r="BO194" s="64">
        <f t="shared" si="19"/>
        <v>8.4175084175084181E-2</v>
      </c>
      <c r="BP194" s="64">
        <f t="shared" si="20"/>
        <v>9.0909090909090925E-2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9">
        <v>4680115882669</v>
      </c>
      <c r="E195" s="560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300</v>
      </c>
      <c r="Y195" s="548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9">
        <v>4680115882676</v>
      </c>
      <c r="E196" s="560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30</v>
      </c>
      <c r="Y196" s="548">
        <f t="shared" si="16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31.166666666666668</v>
      </c>
      <c r="BN196" s="64">
        <f t="shared" si="18"/>
        <v>33.660000000000004</v>
      </c>
      <c r="BO196" s="64">
        <f t="shared" si="19"/>
        <v>4.208754208754209E-2</v>
      </c>
      <c r="BP196" s="64">
        <f t="shared" si="20"/>
        <v>4.5454545454545463E-2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9">
        <v>4680115884014</v>
      </c>
      <c r="E197" s="560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75</v>
      </c>
      <c r="Y197" s="548">
        <f t="shared" si="16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80.416666666666671</v>
      </c>
      <c r="BN197" s="64">
        <f t="shared" si="18"/>
        <v>81.06</v>
      </c>
      <c r="BO197" s="64">
        <f t="shared" si="19"/>
        <v>0.17806267806267806</v>
      </c>
      <c r="BP197" s="64">
        <f t="shared" si="20"/>
        <v>0.17948717948717954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9">
        <v>4680115884007</v>
      </c>
      <c r="E198" s="560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30</v>
      </c>
      <c r="Y198" s="548">
        <f t="shared" si="16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31.666666666666664</v>
      </c>
      <c r="BN198" s="64">
        <f t="shared" si="18"/>
        <v>32.299999999999997</v>
      </c>
      <c r="BO198" s="64">
        <f t="shared" si="19"/>
        <v>7.122507122507124E-2</v>
      </c>
      <c r="BP198" s="64">
        <f t="shared" si="20"/>
        <v>7.2649572649572655E-2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9">
        <v>4680115884038</v>
      </c>
      <c r="E199" s="560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75</v>
      </c>
      <c r="Y199" s="548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9">
        <v>4680115884021</v>
      </c>
      <c r="E200" s="560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30</v>
      </c>
      <c r="Y200" s="548">
        <f t="shared" si="16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31.666666666666664</v>
      </c>
      <c r="BN200" s="64">
        <f t="shared" si="18"/>
        <v>32.299999999999997</v>
      </c>
      <c r="BO200" s="64">
        <f t="shared" si="19"/>
        <v>7.122507122507124E-2</v>
      </c>
      <c r="BP200" s="64">
        <f t="shared" si="20"/>
        <v>7.2649572649572655E-2</v>
      </c>
    </row>
    <row r="201" spans="1:68" x14ac:dyDescent="0.2">
      <c r="A201" s="55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8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211.11111111111109</v>
      </c>
      <c r="Y201" s="549">
        <f>IFERROR(Y193/H193,"0")+IFERROR(Y194/H194,"0")+IFERROR(Y195/H195,"0")+IFERROR(Y196/H196,"0")+IFERROR(Y197/H197,"0")+IFERROR(Y198/H198,"0")+IFERROR(Y199/H199,"0")+IFERROR(Y200/H200,"0")</f>
        <v>215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1.4672999999999998</v>
      </c>
      <c r="AA201" s="550"/>
      <c r="AB201" s="550"/>
      <c r="AC201" s="550"/>
    </row>
    <row r="202" spans="1:68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8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9">
        <f>IFERROR(SUM(X193:X200),"0")</f>
        <v>720</v>
      </c>
      <c r="Y202" s="549">
        <f>IFERROR(SUM(Y193:Y200),"0")</f>
        <v>736.20000000000016</v>
      </c>
      <c r="Z202" s="37"/>
      <c r="AA202" s="550"/>
      <c r="AB202" s="550"/>
      <c r="AC202" s="550"/>
    </row>
    <row r="203" spans="1:68" ht="14.25" hidden="1" customHeight="1" x14ac:dyDescent="0.25">
      <c r="A203" s="562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1"/>
      <c r="AB203" s="541"/>
      <c r="AC203" s="541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9">
        <v>4680115881594</v>
      </c>
      <c r="E204" s="560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9">
        <v>4680115881617</v>
      </c>
      <c r="E205" s="560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9">
        <v>4680115880573</v>
      </c>
      <c r="E206" s="560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200</v>
      </c>
      <c r="Y206" s="548">
        <f t="shared" si="21"/>
        <v>200.1</v>
      </c>
      <c r="Z206" s="36">
        <f>IFERROR(IF(Y206=0,"",ROUNDUP(Y206/H206,0)*0.01898),"")</f>
        <v>0.43653999999999998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211.93103448275863</v>
      </c>
      <c r="BN206" s="64">
        <f t="shared" si="23"/>
        <v>212.03699999999998</v>
      </c>
      <c r="BO206" s="64">
        <f t="shared" si="24"/>
        <v>0.35919540229885061</v>
      </c>
      <c r="BP206" s="64">
        <f t="shared" si="25"/>
        <v>0.359375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9">
        <v>4680115882195</v>
      </c>
      <c r="E207" s="560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160</v>
      </c>
      <c r="Y207" s="548">
        <f t="shared" si="21"/>
        <v>160.79999999999998</v>
      </c>
      <c r="Z207" s="36">
        <f t="shared" ref="Z207:Z212" si="26">IFERROR(IF(Y207=0,"",ROUNDUP(Y207/H207,0)*0.00651),"")</f>
        <v>0.43617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178</v>
      </c>
      <c r="BN207" s="64">
        <f t="shared" si="23"/>
        <v>178.89</v>
      </c>
      <c r="BO207" s="64">
        <f t="shared" si="24"/>
        <v>0.36630036630036633</v>
      </c>
      <c r="BP207" s="64">
        <f t="shared" si="25"/>
        <v>0.36813186813186816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9">
        <v>4680115882607</v>
      </c>
      <c r="E208" s="560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9">
        <v>4680115880092</v>
      </c>
      <c r="E209" s="560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200</v>
      </c>
      <c r="Y209" s="548">
        <f t="shared" si="21"/>
        <v>201.6</v>
      </c>
      <c r="Z209" s="36">
        <f t="shared" si="26"/>
        <v>0.54683999999999999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221</v>
      </c>
      <c r="BN209" s="64">
        <f t="shared" si="23"/>
        <v>222.768</v>
      </c>
      <c r="BO209" s="64">
        <f t="shared" si="24"/>
        <v>0.45787545787545797</v>
      </c>
      <c r="BP209" s="64">
        <f t="shared" si="25"/>
        <v>0.46153846153846156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9">
        <v>4680115880221</v>
      </c>
      <c r="E210" s="560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9">
        <v>4680115880504</v>
      </c>
      <c r="E211" s="560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48</v>
      </c>
      <c r="Y211" s="548">
        <f t="shared" si="21"/>
        <v>48</v>
      </c>
      <c r="Z211" s="36">
        <f t="shared" si="26"/>
        <v>0.13020000000000001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53.040000000000006</v>
      </c>
      <c r="BN211" s="64">
        <f t="shared" si="23"/>
        <v>53.040000000000006</v>
      </c>
      <c r="BO211" s="64">
        <f t="shared" si="24"/>
        <v>0.1098901098901099</v>
      </c>
      <c r="BP211" s="64">
        <f t="shared" si="25"/>
        <v>0.1098901098901099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9">
        <v>4680115882164</v>
      </c>
      <c r="E212" s="560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80</v>
      </c>
      <c r="Y212" s="548">
        <f t="shared" si="21"/>
        <v>81.599999999999994</v>
      </c>
      <c r="Z212" s="36">
        <f t="shared" si="26"/>
        <v>0.22134000000000001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88.6</v>
      </c>
      <c r="BN212" s="64">
        <f t="shared" si="23"/>
        <v>90.371999999999986</v>
      </c>
      <c r="BO212" s="64">
        <f t="shared" si="24"/>
        <v>0.18315018315018317</v>
      </c>
      <c r="BP212" s="64">
        <f t="shared" si="25"/>
        <v>0.18681318681318682</v>
      </c>
    </row>
    <row r="213" spans="1:68" x14ac:dyDescent="0.2">
      <c r="A213" s="55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8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226.3218390804598</v>
      </c>
      <c r="Y213" s="549">
        <f>IFERROR(Y204/H204,"0")+IFERROR(Y205/H205,"0")+IFERROR(Y206/H206,"0")+IFERROR(Y207/H207,"0")+IFERROR(Y208/H208,"0")+IFERROR(Y209/H209,"0")+IFERROR(Y210/H210,"0")+IFERROR(Y211/H211,"0")+IFERROR(Y212/H212,"0")</f>
        <v>228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1.7710900000000003</v>
      </c>
      <c r="AA213" s="550"/>
      <c r="AB213" s="550"/>
      <c r="AC213" s="550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8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9">
        <f>IFERROR(SUM(X204:X212),"0")</f>
        <v>688</v>
      </c>
      <c r="Y214" s="549">
        <f>IFERROR(SUM(Y204:Y212),"0")</f>
        <v>692.1</v>
      </c>
      <c r="Z214" s="37"/>
      <c r="AA214" s="550"/>
      <c r="AB214" s="550"/>
      <c r="AC214" s="550"/>
    </row>
    <row r="215" spans="1:68" ht="14.25" hidden="1" customHeight="1" x14ac:dyDescent="0.25">
      <c r="A215" s="562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1"/>
      <c r="AB215" s="541"/>
      <c r="AC215" s="541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9">
        <v>4680115880818</v>
      </c>
      <c r="E216" s="560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16</v>
      </c>
      <c r="Y216" s="548">
        <f>IFERROR(IF(X216="",0,CEILING((X216/$H216),1)*$H216),"")</f>
        <v>16.8</v>
      </c>
      <c r="Z216" s="36">
        <f>IFERROR(IF(Y216=0,"",ROUNDUP(Y216/H216,0)*0.00651),"")</f>
        <v>4.5569999999999999E-2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17.680000000000003</v>
      </c>
      <c r="BN216" s="64">
        <f>IFERROR(Y216*I216/H216,"0")</f>
        <v>18.564000000000004</v>
      </c>
      <c r="BO216" s="64">
        <f>IFERROR(1/J216*(X216/H216),"0")</f>
        <v>3.6630036630036632E-2</v>
      </c>
      <c r="BP216" s="64">
        <f>IFERROR(1/J216*(Y216/H216),"0")</f>
        <v>3.8461538461538471E-2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9">
        <v>4680115880801</v>
      </c>
      <c r="E217" s="560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56</v>
      </c>
      <c r="Y217" s="548">
        <f>IFERROR(IF(X217="",0,CEILING((X217/$H217),1)*$H217),"")</f>
        <v>57.599999999999994</v>
      </c>
      <c r="Z217" s="36">
        <f>IFERROR(IF(Y217=0,"",ROUNDUP(Y217/H217,0)*0.00651),"")</f>
        <v>0.15623999999999999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61.88</v>
      </c>
      <c r="BN217" s="64">
        <f>IFERROR(Y217*I217/H217,"0")</f>
        <v>63.648000000000003</v>
      </c>
      <c r="BO217" s="64">
        <f>IFERROR(1/J217*(X217/H217),"0")</f>
        <v>0.12820512820512822</v>
      </c>
      <c r="BP217" s="64">
        <f>IFERROR(1/J217*(Y217/H217),"0")</f>
        <v>0.13186813186813187</v>
      </c>
    </row>
    <row r="218" spans="1:68" x14ac:dyDescent="0.2">
      <c r="A218" s="55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8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9">
        <f>IFERROR(X216/H216,"0")+IFERROR(X217/H217,"0")</f>
        <v>30.000000000000004</v>
      </c>
      <c r="Y218" s="549">
        <f>IFERROR(Y216/H216,"0")+IFERROR(Y217/H217,"0")</f>
        <v>31</v>
      </c>
      <c r="Z218" s="549">
        <f>IFERROR(IF(Z216="",0,Z216),"0")+IFERROR(IF(Z217="",0,Z217),"0")</f>
        <v>0.20180999999999999</v>
      </c>
      <c r="AA218" s="550"/>
      <c r="AB218" s="550"/>
      <c r="AC218" s="550"/>
    </row>
    <row r="219" spans="1:68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8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9">
        <f>IFERROR(SUM(X216:X217),"0")</f>
        <v>72</v>
      </c>
      <c r="Y219" s="549">
        <f>IFERROR(SUM(Y216:Y217),"0")</f>
        <v>74.399999999999991</v>
      </c>
      <c r="Z219" s="37"/>
      <c r="AA219" s="550"/>
      <c r="AB219" s="550"/>
      <c r="AC219" s="550"/>
    </row>
    <row r="220" spans="1:68" ht="16.5" hidden="1" customHeight="1" x14ac:dyDescent="0.25">
      <c r="A220" s="588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2"/>
      <c r="AB220" s="542"/>
      <c r="AC220" s="542"/>
    </row>
    <row r="221" spans="1:68" ht="14.25" hidden="1" customHeight="1" x14ac:dyDescent="0.25">
      <c r="A221" s="562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1"/>
      <c r="AB221" s="541"/>
      <c r="AC221" s="541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9">
        <v>4680115884137</v>
      </c>
      <c r="E222" s="560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50</v>
      </c>
      <c r="Y222" s="548">
        <f t="shared" ref="Y222:Y230" si="27">IFERROR(IF(X222="",0,CEILING((X222/$H222),1)*$H222),"")</f>
        <v>58</v>
      </c>
      <c r="Z222" s="36">
        <f>IFERROR(IF(Y222=0,"",ROUNDUP(Y222/H222,0)*0.01898),"")</f>
        <v>9.4899999999999998E-2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51.875</v>
      </c>
      <c r="BN222" s="64">
        <f t="shared" ref="BN222:BN230" si="29">IFERROR(Y222*I222/H222,"0")</f>
        <v>60.174999999999997</v>
      </c>
      <c r="BO222" s="64">
        <f t="shared" ref="BO222:BO230" si="30">IFERROR(1/J222*(X222/H222),"0")</f>
        <v>6.7349137931034489E-2</v>
      </c>
      <c r="BP222" s="64">
        <f t="shared" ref="BP222:BP230" si="31">IFERROR(1/J222*(Y222/H222),"0")</f>
        <v>7.8125E-2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9">
        <v>4680115884236</v>
      </c>
      <c r="E223" s="560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9">
        <v>4680115884175</v>
      </c>
      <c r="E224" s="560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9">
        <v>4680115884144</v>
      </c>
      <c r="E225" s="560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12</v>
      </c>
      <c r="Y225" s="548">
        <f t="shared" si="27"/>
        <v>12</v>
      </c>
      <c r="Z225" s="36">
        <f t="shared" ref="Z225:Z230" si="32">IFERROR(IF(Y225=0,"",ROUNDUP(Y225/H225,0)*0.00902),"")</f>
        <v>2.7060000000000001E-2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12.629999999999999</v>
      </c>
      <c r="BN225" s="64">
        <f t="shared" si="29"/>
        <v>12.629999999999999</v>
      </c>
      <c r="BO225" s="64">
        <f t="shared" si="30"/>
        <v>2.2727272727272728E-2</v>
      </c>
      <c r="BP225" s="64">
        <f t="shared" si="31"/>
        <v>2.2727272727272728E-2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9">
        <v>4680115884144</v>
      </c>
      <c r="E226" s="560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42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9">
        <v>4680115886551</v>
      </c>
      <c r="E227" s="560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9">
        <v>4680115884182</v>
      </c>
      <c r="E228" s="560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9">
        <v>4680115884205</v>
      </c>
      <c r="E229" s="560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60</v>
      </c>
      <c r="Y229" s="548">
        <f t="shared" si="27"/>
        <v>60</v>
      </c>
      <c r="Z229" s="36">
        <f t="shared" si="32"/>
        <v>0.1353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63.15</v>
      </c>
      <c r="BN229" s="64">
        <f t="shared" si="29"/>
        <v>63.15</v>
      </c>
      <c r="BO229" s="64">
        <f t="shared" si="30"/>
        <v>0.11363636363636365</v>
      </c>
      <c r="BP229" s="64">
        <f t="shared" si="31"/>
        <v>0.11363636363636365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9">
        <v>4680115884205</v>
      </c>
      <c r="E230" s="560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58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22.310344827586206</v>
      </c>
      <c r="Y231" s="549">
        <f>IFERROR(Y222/H222,"0")+IFERROR(Y223/H223,"0")+IFERROR(Y224/H224,"0")+IFERROR(Y225/H225,"0")+IFERROR(Y226/H226,"0")+IFERROR(Y227/H227,"0")+IFERROR(Y228/H228,"0")+IFERROR(Y229/H229,"0")+IFERROR(Y230/H230,"0")</f>
        <v>23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0.25725999999999999</v>
      </c>
      <c r="AA231" s="550"/>
      <c r="AB231" s="550"/>
      <c r="AC231" s="550"/>
    </row>
    <row r="232" spans="1:68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8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9">
        <f>IFERROR(SUM(X222:X230),"0")</f>
        <v>122</v>
      </c>
      <c r="Y232" s="549">
        <f>IFERROR(SUM(Y222:Y230),"0")</f>
        <v>130</v>
      </c>
      <c r="Z232" s="37"/>
      <c r="AA232" s="550"/>
      <c r="AB232" s="550"/>
      <c r="AC232" s="550"/>
    </row>
    <row r="233" spans="1:68" ht="14.25" hidden="1" customHeight="1" x14ac:dyDescent="0.25">
      <c r="A233" s="562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1"/>
      <c r="AB233" s="541"/>
      <c r="AC233" s="541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9">
        <v>4680115885981</v>
      </c>
      <c r="E234" s="560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58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8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2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1"/>
      <c r="AB237" s="541"/>
      <c r="AC237" s="541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9">
        <v>4680115886803</v>
      </c>
      <c r="E238" s="560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58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8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62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1"/>
      <c r="AB241" s="541"/>
      <c r="AC241" s="541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9">
        <v>4680115886704</v>
      </c>
      <c r="E242" s="560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9">
        <v>4680115886681</v>
      </c>
      <c r="E243" s="560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5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21</v>
      </c>
      <c r="Y243" s="548">
        <f>IFERROR(IF(X243="",0,CEILING((X243/$H243),1)*$H243),"")</f>
        <v>21.6</v>
      </c>
      <c r="Z243" s="36">
        <f>IFERROR(IF(Y243=0,"",ROUNDUP(Y243/H243,0)*0.0059),"")</f>
        <v>7.0800000000000002E-2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23.041666666666668</v>
      </c>
      <c r="BN243" s="64">
        <f>IFERROR(Y243*I243/H243,"0")</f>
        <v>23.700000000000003</v>
      </c>
      <c r="BO243" s="64">
        <f>IFERROR(1/J243*(X243/H243),"0")</f>
        <v>5.4012345679012343E-2</v>
      </c>
      <c r="BP243" s="64">
        <f>IFERROR(1/J243*(Y243/H243),"0")</f>
        <v>5.5555555555555552E-2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9">
        <v>4680115886735</v>
      </c>
      <c r="E244" s="560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6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9">
        <v>4680115886728</v>
      </c>
      <c r="E245" s="560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8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9">
        <v>4680115886711</v>
      </c>
      <c r="E246" s="560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58"/>
      <c r="P247" s="563" t="s">
        <v>70</v>
      </c>
      <c r="Q247" s="564"/>
      <c r="R247" s="564"/>
      <c r="S247" s="564"/>
      <c r="T247" s="564"/>
      <c r="U247" s="564"/>
      <c r="V247" s="565"/>
      <c r="W247" s="37" t="s">
        <v>71</v>
      </c>
      <c r="X247" s="549">
        <f>IFERROR(X242/H242,"0")+IFERROR(X243/H243,"0")+IFERROR(X244/H244,"0")+IFERROR(X245/H245,"0")+IFERROR(X246/H246,"0")</f>
        <v>11.666666666666666</v>
      </c>
      <c r="Y247" s="549">
        <f>IFERROR(Y242/H242,"0")+IFERROR(Y243/H243,"0")+IFERROR(Y244/H244,"0")+IFERROR(Y245/H245,"0")+IFERROR(Y246/H246,"0")</f>
        <v>12</v>
      </c>
      <c r="Z247" s="549">
        <f>IFERROR(IF(Z242="",0,Z242),"0")+IFERROR(IF(Z243="",0,Z243),"0")+IFERROR(IF(Z244="",0,Z244),"0")+IFERROR(IF(Z245="",0,Z245),"0")+IFERROR(IF(Z246="",0,Z246),"0")</f>
        <v>7.0800000000000002E-2</v>
      </c>
      <c r="AA247" s="550"/>
      <c r="AB247" s="550"/>
      <c r="AC247" s="550"/>
    </row>
    <row r="248" spans="1:68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8"/>
      <c r="P248" s="563" t="s">
        <v>70</v>
      </c>
      <c r="Q248" s="564"/>
      <c r="R248" s="564"/>
      <c r="S248" s="564"/>
      <c r="T248" s="564"/>
      <c r="U248" s="564"/>
      <c r="V248" s="565"/>
      <c r="W248" s="37" t="s">
        <v>68</v>
      </c>
      <c r="X248" s="549">
        <f>IFERROR(SUM(X242:X246),"0")</f>
        <v>21</v>
      </c>
      <c r="Y248" s="549">
        <f>IFERROR(SUM(Y242:Y246),"0")</f>
        <v>21.6</v>
      </c>
      <c r="Z248" s="37"/>
      <c r="AA248" s="550"/>
      <c r="AB248" s="550"/>
      <c r="AC248" s="550"/>
    </row>
    <row r="249" spans="1:68" ht="16.5" hidden="1" customHeight="1" x14ac:dyDescent="0.25">
      <c r="A249" s="588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2"/>
      <c r="AB249" s="542"/>
      <c r="AC249" s="542"/>
    </row>
    <row r="250" spans="1:68" ht="14.25" hidden="1" customHeight="1" x14ac:dyDescent="0.25">
      <c r="A250" s="562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1"/>
      <c r="AB250" s="541"/>
      <c r="AC250" s="541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9">
        <v>4680115885837</v>
      </c>
      <c r="E251" s="560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9">
        <v>4680115885851</v>
      </c>
      <c r="E252" s="560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9">
        <v>4680115885806</v>
      </c>
      <c r="E253" s="560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9">
        <v>4680115885844</v>
      </c>
      <c r="E254" s="560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9">
        <v>4680115885820</v>
      </c>
      <c r="E255" s="560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58"/>
      <c r="P256" s="563" t="s">
        <v>70</v>
      </c>
      <c r="Q256" s="564"/>
      <c r="R256" s="564"/>
      <c r="S256" s="564"/>
      <c r="T256" s="564"/>
      <c r="U256" s="564"/>
      <c r="V256" s="565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8"/>
      <c r="P257" s="563" t="s">
        <v>70</v>
      </c>
      <c r="Q257" s="564"/>
      <c r="R257" s="564"/>
      <c r="S257" s="564"/>
      <c r="T257" s="564"/>
      <c r="U257" s="564"/>
      <c r="V257" s="565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8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2"/>
      <c r="AB258" s="542"/>
      <c r="AC258" s="542"/>
    </row>
    <row r="259" spans="1:68" ht="14.25" hidden="1" customHeight="1" x14ac:dyDescent="0.25">
      <c r="A259" s="562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1"/>
      <c r="AB259" s="541"/>
      <c r="AC259" s="541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9">
        <v>4607091383423</v>
      </c>
      <c r="E260" s="560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9">
        <v>4680115886957</v>
      </c>
      <c r="E261" s="560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86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9">
        <v>4680115885660</v>
      </c>
      <c r="E262" s="560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9">
        <v>4680115886773</v>
      </c>
      <c r="E263" s="560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58"/>
      <c r="P264" s="563" t="s">
        <v>70</v>
      </c>
      <c r="Q264" s="564"/>
      <c r="R264" s="564"/>
      <c r="S264" s="564"/>
      <c r="T264" s="564"/>
      <c r="U264" s="564"/>
      <c r="V264" s="565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8"/>
      <c r="P265" s="563" t="s">
        <v>70</v>
      </c>
      <c r="Q265" s="564"/>
      <c r="R265" s="564"/>
      <c r="S265" s="564"/>
      <c r="T265" s="564"/>
      <c r="U265" s="564"/>
      <c r="V265" s="565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8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2"/>
      <c r="AB266" s="542"/>
      <c r="AC266" s="542"/>
    </row>
    <row r="267" spans="1:68" ht="14.25" hidden="1" customHeight="1" x14ac:dyDescent="0.25">
      <c r="A267" s="562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1"/>
      <c r="AB267" s="541"/>
      <c r="AC267" s="541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9">
        <v>4680115886186</v>
      </c>
      <c r="E268" s="560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9">
        <v>4680115881228</v>
      </c>
      <c r="E269" s="560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5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40</v>
      </c>
      <c r="Y269" s="548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44.20000000000001</v>
      </c>
      <c r="BN269" s="64">
        <f>IFERROR(Y269*I269/H269,"0")</f>
        <v>45.084000000000003</v>
      </c>
      <c r="BO269" s="64">
        <f>IFERROR(1/J269*(X269/H269),"0")</f>
        <v>9.1575091575091583E-2</v>
      </c>
      <c r="BP269" s="64">
        <f>IFERROR(1/J269*(Y269/H269),"0")</f>
        <v>9.3406593406593408E-2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9">
        <v>4680115881211</v>
      </c>
      <c r="E270" s="560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120</v>
      </c>
      <c r="Y270" s="548">
        <f>IFERROR(IF(X270="",0,CEILING((X270/$H270),1)*$H270),"")</f>
        <v>120</v>
      </c>
      <c r="Z270" s="36">
        <f>IFERROR(IF(Y270=0,"",ROUNDUP(Y270/H270,0)*0.00651),"")</f>
        <v>0.32550000000000001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129.00000000000003</v>
      </c>
      <c r="BN270" s="64">
        <f>IFERROR(Y270*I270/H270,"0")</f>
        <v>129.00000000000003</v>
      </c>
      <c r="BO270" s="64">
        <f>IFERROR(1/J270*(X270/H270),"0")</f>
        <v>0.27472527472527475</v>
      </c>
      <c r="BP270" s="64">
        <f>IFERROR(1/J270*(Y270/H270),"0")</f>
        <v>0.27472527472527475</v>
      </c>
    </row>
    <row r="271" spans="1:68" x14ac:dyDescent="0.2">
      <c r="A271" s="55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8"/>
      <c r="P271" s="563" t="s">
        <v>70</v>
      </c>
      <c r="Q271" s="564"/>
      <c r="R271" s="564"/>
      <c r="S271" s="564"/>
      <c r="T271" s="564"/>
      <c r="U271" s="564"/>
      <c r="V271" s="565"/>
      <c r="W271" s="37" t="s">
        <v>71</v>
      </c>
      <c r="X271" s="549">
        <f>IFERROR(X268/H268,"0")+IFERROR(X269/H269,"0")+IFERROR(X270/H270,"0")</f>
        <v>66.666666666666671</v>
      </c>
      <c r="Y271" s="549">
        <f>IFERROR(Y268/H268,"0")+IFERROR(Y269/H269,"0")+IFERROR(Y270/H270,"0")</f>
        <v>67</v>
      </c>
      <c r="Z271" s="549">
        <f>IFERROR(IF(Z268="",0,Z268),"0")+IFERROR(IF(Z269="",0,Z269),"0")+IFERROR(IF(Z270="",0,Z270),"0")</f>
        <v>0.43617</v>
      </c>
      <c r="AA271" s="550"/>
      <c r="AB271" s="550"/>
      <c r="AC271" s="550"/>
    </row>
    <row r="272" spans="1:68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8"/>
      <c r="P272" s="563" t="s">
        <v>70</v>
      </c>
      <c r="Q272" s="564"/>
      <c r="R272" s="564"/>
      <c r="S272" s="564"/>
      <c r="T272" s="564"/>
      <c r="U272" s="564"/>
      <c r="V272" s="565"/>
      <c r="W272" s="37" t="s">
        <v>68</v>
      </c>
      <c r="X272" s="549">
        <f>IFERROR(SUM(X268:X270),"0")</f>
        <v>160</v>
      </c>
      <c r="Y272" s="549">
        <f>IFERROR(SUM(Y268:Y270),"0")</f>
        <v>160.80000000000001</v>
      </c>
      <c r="Z272" s="37"/>
      <c r="AA272" s="550"/>
      <c r="AB272" s="550"/>
      <c r="AC272" s="550"/>
    </row>
    <row r="273" spans="1:68" ht="16.5" hidden="1" customHeight="1" x14ac:dyDescent="0.25">
      <c r="A273" s="588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2"/>
      <c r="AB273" s="542"/>
      <c r="AC273" s="542"/>
    </row>
    <row r="274" spans="1:68" ht="14.25" hidden="1" customHeight="1" x14ac:dyDescent="0.25">
      <c r="A274" s="562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1"/>
      <c r="AB274" s="541"/>
      <c r="AC274" s="541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9">
        <v>4680115880344</v>
      </c>
      <c r="E275" s="560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58"/>
      <c r="P276" s="563" t="s">
        <v>70</v>
      </c>
      <c r="Q276" s="564"/>
      <c r="R276" s="564"/>
      <c r="S276" s="564"/>
      <c r="T276" s="564"/>
      <c r="U276" s="564"/>
      <c r="V276" s="565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8"/>
      <c r="P277" s="563" t="s">
        <v>70</v>
      </c>
      <c r="Q277" s="564"/>
      <c r="R277" s="564"/>
      <c r="S277" s="564"/>
      <c r="T277" s="564"/>
      <c r="U277" s="564"/>
      <c r="V277" s="565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2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1"/>
      <c r="AB278" s="541"/>
      <c r="AC278" s="541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9">
        <v>4680115884618</v>
      </c>
      <c r="E279" s="560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58"/>
      <c r="P280" s="563" t="s">
        <v>70</v>
      </c>
      <c r="Q280" s="564"/>
      <c r="R280" s="564"/>
      <c r="S280" s="564"/>
      <c r="T280" s="564"/>
      <c r="U280" s="564"/>
      <c r="V280" s="565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8"/>
      <c r="P281" s="563" t="s">
        <v>70</v>
      </c>
      <c r="Q281" s="564"/>
      <c r="R281" s="564"/>
      <c r="S281" s="564"/>
      <c r="T281" s="564"/>
      <c r="U281" s="564"/>
      <c r="V281" s="565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8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2"/>
      <c r="AB282" s="542"/>
      <c r="AC282" s="542"/>
    </row>
    <row r="283" spans="1:68" ht="14.25" hidden="1" customHeight="1" x14ac:dyDescent="0.25">
      <c r="A283" s="562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1"/>
      <c r="AB283" s="541"/>
      <c r="AC283" s="541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9">
        <v>4680115883703</v>
      </c>
      <c r="E284" s="560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58"/>
      <c r="P285" s="563" t="s">
        <v>70</v>
      </c>
      <c r="Q285" s="564"/>
      <c r="R285" s="564"/>
      <c r="S285" s="564"/>
      <c r="T285" s="564"/>
      <c r="U285" s="564"/>
      <c r="V285" s="565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8"/>
      <c r="P286" s="563" t="s">
        <v>70</v>
      </c>
      <c r="Q286" s="564"/>
      <c r="R286" s="564"/>
      <c r="S286" s="564"/>
      <c r="T286" s="564"/>
      <c r="U286" s="564"/>
      <c r="V286" s="565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8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2"/>
      <c r="AB287" s="542"/>
      <c r="AC287" s="542"/>
    </row>
    <row r="288" spans="1:68" ht="14.25" hidden="1" customHeight="1" x14ac:dyDescent="0.25">
      <c r="A288" s="562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1"/>
      <c r="AB288" s="541"/>
      <c r="AC288" s="541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9">
        <v>4680115885615</v>
      </c>
      <c r="E289" s="560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9">
        <v>4680115885646</v>
      </c>
      <c r="E290" s="560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9">
        <v>4680115885554</v>
      </c>
      <c r="E291" s="560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9">
        <v>4680115885622</v>
      </c>
      <c r="E292" s="560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9">
        <v>4680115885608</v>
      </c>
      <c r="E293" s="560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58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8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2" t="s">
        <v>63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41"/>
      <c r="AB296" s="541"/>
      <c r="AC296" s="541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9">
        <v>4607091387193</v>
      </c>
      <c r="E297" s="560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9">
        <v>4607091387230</v>
      </c>
      <c r="E298" s="560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9">
        <v>4607091387292</v>
      </c>
      <c r="E299" s="560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9">
        <v>4607091387285</v>
      </c>
      <c r="E300" s="560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9">
        <v>4607091389845</v>
      </c>
      <c r="E301" s="560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105</v>
      </c>
      <c r="Y301" s="548">
        <f t="shared" si="33"/>
        <v>105</v>
      </c>
      <c r="Z301" s="36">
        <f>IFERROR(IF(Y301=0,"",ROUNDUP(Y301/H301,0)*0.00502),"")</f>
        <v>0.251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110.00000000000001</v>
      </c>
      <c r="BN301" s="64">
        <f t="shared" si="35"/>
        <v>110.00000000000001</v>
      </c>
      <c r="BO301" s="64">
        <f t="shared" si="36"/>
        <v>0.21367521367521369</v>
      </c>
      <c r="BP301" s="64">
        <f t="shared" si="37"/>
        <v>0.21367521367521369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9">
        <v>4680115882881</v>
      </c>
      <c r="E302" s="560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9">
        <v>4607091383836</v>
      </c>
      <c r="E303" s="560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36</v>
      </c>
      <c r="Y303" s="548">
        <f t="shared" si="33"/>
        <v>36</v>
      </c>
      <c r="Z303" s="36">
        <f>IFERROR(IF(Y303=0,"",ROUNDUP(Y303/H303,0)*0.00651),"")</f>
        <v>0.13020000000000001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40.559999999999995</v>
      </c>
      <c r="BN303" s="64">
        <f t="shared" si="35"/>
        <v>40.559999999999995</v>
      </c>
      <c r="BO303" s="64">
        <f t="shared" si="36"/>
        <v>0.1098901098901099</v>
      </c>
      <c r="BP303" s="64">
        <f t="shared" si="37"/>
        <v>0.1098901098901099</v>
      </c>
    </row>
    <row r="304" spans="1:68" x14ac:dyDescent="0.2">
      <c r="A304" s="55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58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9">
        <f>IFERROR(X297/H297,"0")+IFERROR(X298/H298,"0")+IFERROR(X299/H299,"0")+IFERROR(X300/H300,"0")+IFERROR(X301/H301,"0")+IFERROR(X302/H302,"0")+IFERROR(X303/H303,"0")</f>
        <v>70</v>
      </c>
      <c r="Y304" s="549">
        <f>IFERROR(Y297/H297,"0")+IFERROR(Y298/H298,"0")+IFERROR(Y299/H299,"0")+IFERROR(Y300/H300,"0")+IFERROR(Y301/H301,"0")+IFERROR(Y302/H302,"0")+IFERROR(Y303/H303,"0")</f>
        <v>70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0.38119999999999998</v>
      </c>
      <c r="AA304" s="550"/>
      <c r="AB304" s="550"/>
      <c r="AC304" s="550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8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9">
        <f>IFERROR(SUM(X297:X303),"0")</f>
        <v>141</v>
      </c>
      <c r="Y305" s="549">
        <f>IFERROR(SUM(Y297:Y303),"0")</f>
        <v>141</v>
      </c>
      <c r="Z305" s="37"/>
      <c r="AA305" s="550"/>
      <c r="AB305" s="550"/>
      <c r="AC305" s="550"/>
    </row>
    <row r="306" spans="1:68" ht="14.25" hidden="1" customHeight="1" x14ac:dyDescent="0.25">
      <c r="A306" s="562" t="s">
        <v>72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41"/>
      <c r="AB306" s="541"/>
      <c r="AC306" s="541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9">
        <v>4607091387766</v>
      </c>
      <c r="E307" s="560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9">
        <v>4607091387957</v>
      </c>
      <c r="E308" s="560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9">
        <v>4607091387964</v>
      </c>
      <c r="E309" s="560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9">
        <v>4680115884588</v>
      </c>
      <c r="E310" s="560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9">
        <v>4607091387513</v>
      </c>
      <c r="E311" s="560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58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8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2" t="s">
        <v>164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9">
        <v>4607091380880</v>
      </c>
      <c r="E315" s="560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30</v>
      </c>
      <c r="Y315" s="548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31.853571428571428</v>
      </c>
      <c r="BN315" s="64">
        <f>IFERROR(Y315*I315/H315,"0")</f>
        <v>35.676000000000002</v>
      </c>
      <c r="BO315" s="64">
        <f>IFERROR(1/J315*(X315/H315),"0")</f>
        <v>5.5803571428571425E-2</v>
      </c>
      <c r="BP315" s="64">
        <f>IFERROR(1/J315*(Y315/H315),"0")</f>
        <v>6.25E-2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9">
        <v>4607091384482</v>
      </c>
      <c r="E316" s="560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200</v>
      </c>
      <c r="Y316" s="548">
        <f>IFERROR(IF(X316="",0,CEILING((X316/$H316),1)*$H316),"")</f>
        <v>202.79999999999998</v>
      </c>
      <c r="Z316" s="36">
        <f>IFERROR(IF(Y316=0,"",ROUNDUP(Y316/H316,0)*0.01898),"")</f>
        <v>0.49348000000000003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213.30769230769235</v>
      </c>
      <c r="BN316" s="64">
        <f>IFERROR(Y316*I316/H316,"0")</f>
        <v>216.29400000000001</v>
      </c>
      <c r="BO316" s="64">
        <f>IFERROR(1/J316*(X316/H316),"0")</f>
        <v>0.40064102564102566</v>
      </c>
      <c r="BP316" s="64">
        <f>IFERROR(1/J316*(Y316/H316),"0")</f>
        <v>0.40625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9">
        <v>4607091380897</v>
      </c>
      <c r="E317" s="560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5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110</v>
      </c>
      <c r="Y317" s="548">
        <f>IFERROR(IF(X317="",0,CEILING((X317/$H317),1)*$H317),"")</f>
        <v>117.60000000000001</v>
      </c>
      <c r="Z317" s="36">
        <f>IFERROR(IF(Y317=0,"",ROUNDUP(Y317/H317,0)*0.01898),"")</f>
        <v>0.26572000000000001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116.79642857142856</v>
      </c>
      <c r="BN317" s="64">
        <f>IFERROR(Y317*I317/H317,"0")</f>
        <v>124.86600000000001</v>
      </c>
      <c r="BO317" s="64">
        <f>IFERROR(1/J317*(X317/H317),"0")</f>
        <v>0.20461309523809523</v>
      </c>
      <c r="BP317" s="64">
        <f>IFERROR(1/J317*(Y317/H317),"0")</f>
        <v>0.21875</v>
      </c>
    </row>
    <row r="318" spans="1:68" x14ac:dyDescent="0.2">
      <c r="A318" s="55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58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9">
        <f>IFERROR(X315/H315,"0")+IFERROR(X316/H316,"0")+IFERROR(X317/H317,"0")</f>
        <v>42.307692307692307</v>
      </c>
      <c r="Y318" s="549">
        <f>IFERROR(Y315/H315,"0")+IFERROR(Y316/H316,"0")+IFERROR(Y317/H317,"0")</f>
        <v>44</v>
      </c>
      <c r="Z318" s="549">
        <f>IFERROR(IF(Z315="",0,Z315),"0")+IFERROR(IF(Z316="",0,Z316),"0")+IFERROR(IF(Z317="",0,Z317),"0")</f>
        <v>0.83512000000000008</v>
      </c>
      <c r="AA318" s="550"/>
      <c r="AB318" s="550"/>
      <c r="AC318" s="550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8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9">
        <f>IFERROR(SUM(X315:X317),"0")</f>
        <v>340</v>
      </c>
      <c r="Y319" s="549">
        <f>IFERROR(SUM(Y315:Y317),"0")</f>
        <v>354</v>
      </c>
      <c r="Z319" s="37"/>
      <c r="AA319" s="550"/>
      <c r="AB319" s="550"/>
      <c r="AC319" s="550"/>
    </row>
    <row r="320" spans="1:68" ht="14.25" hidden="1" customHeight="1" x14ac:dyDescent="0.25">
      <c r="A320" s="562" t="s">
        <v>94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9">
        <v>4607091388381</v>
      </c>
      <c r="E321" s="560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0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9">
        <v>4607091388374</v>
      </c>
      <c r="E322" s="560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8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9">
        <v>4607091383102</v>
      </c>
      <c r="E323" s="560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59">
        <v>4607091388404</v>
      </c>
      <c r="E324" s="560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58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8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2" t="s">
        <v>520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9">
        <v>4680115881808</v>
      </c>
      <c r="E328" s="560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9">
        <v>4680115881822</v>
      </c>
      <c r="E329" s="560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9">
        <v>4680115880016</v>
      </c>
      <c r="E330" s="560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58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8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8" t="s">
        <v>529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42"/>
      <c r="AB333" s="542"/>
      <c r="AC333" s="542"/>
    </row>
    <row r="334" spans="1:68" ht="14.25" hidden="1" customHeight="1" x14ac:dyDescent="0.25">
      <c r="A334" s="562" t="s">
        <v>72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9">
        <v>4607091387919</v>
      </c>
      <c r="E335" s="560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9">
        <v>4680115883604</v>
      </c>
      <c r="E336" s="560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350</v>
      </c>
      <c r="Y336" s="548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391.99999999999994</v>
      </c>
      <c r="BN336" s="64">
        <f>IFERROR(Y336*I336/H336,"0")</f>
        <v>392.78399999999993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9">
        <v>4680115883567</v>
      </c>
      <c r="E337" s="560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175</v>
      </c>
      <c r="Y337" s="548">
        <f>IFERROR(IF(X337="",0,CEILING((X337/$H337),1)*$H337),"")</f>
        <v>176.4</v>
      </c>
      <c r="Z337" s="36">
        <f>IFERROR(IF(Y337=0,"",ROUNDUP(Y337/H337,0)*0.00651),"")</f>
        <v>0.54683999999999999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195</v>
      </c>
      <c r="BN337" s="64">
        <f>IFERROR(Y337*I337/H337,"0")</f>
        <v>196.56</v>
      </c>
      <c r="BO337" s="64">
        <f>IFERROR(1/J337*(X337/H337),"0")</f>
        <v>0.45787545787545786</v>
      </c>
      <c r="BP337" s="64">
        <f>IFERROR(1/J337*(Y337/H337),"0")</f>
        <v>0.46153846153846156</v>
      </c>
    </row>
    <row r="338" spans="1:68" x14ac:dyDescent="0.2">
      <c r="A338" s="55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58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9">
        <f>IFERROR(X335/H335,"0")+IFERROR(X336/H336,"0")+IFERROR(X337/H337,"0")</f>
        <v>250</v>
      </c>
      <c r="Y338" s="549">
        <f>IFERROR(Y335/H335,"0")+IFERROR(Y336/H336,"0")+IFERROR(Y337/H337,"0")</f>
        <v>251</v>
      </c>
      <c r="Z338" s="549">
        <f>IFERROR(IF(Z335="",0,Z335),"0")+IFERROR(IF(Z336="",0,Z336),"0")+IFERROR(IF(Z337="",0,Z337),"0")</f>
        <v>1.63401</v>
      </c>
      <c r="AA338" s="550"/>
      <c r="AB338" s="550"/>
      <c r="AC338" s="550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58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9">
        <f>IFERROR(SUM(X335:X337),"0")</f>
        <v>525</v>
      </c>
      <c r="Y339" s="549">
        <f>IFERROR(SUM(Y335:Y337),"0")</f>
        <v>527.1</v>
      </c>
      <c r="Z339" s="37"/>
      <c r="AA339" s="550"/>
      <c r="AB339" s="550"/>
      <c r="AC339" s="550"/>
    </row>
    <row r="340" spans="1:68" ht="27.75" hidden="1" customHeight="1" x14ac:dyDescent="0.2">
      <c r="A340" s="613" t="s">
        <v>539</v>
      </c>
      <c r="B340" s="614"/>
      <c r="C340" s="614"/>
      <c r="D340" s="614"/>
      <c r="E340" s="614"/>
      <c r="F340" s="614"/>
      <c r="G340" s="614"/>
      <c r="H340" s="614"/>
      <c r="I340" s="614"/>
      <c r="J340" s="614"/>
      <c r="K340" s="614"/>
      <c r="L340" s="614"/>
      <c r="M340" s="614"/>
      <c r="N340" s="614"/>
      <c r="O340" s="614"/>
      <c r="P340" s="614"/>
      <c r="Q340" s="614"/>
      <c r="R340" s="614"/>
      <c r="S340" s="614"/>
      <c r="T340" s="614"/>
      <c r="U340" s="614"/>
      <c r="V340" s="614"/>
      <c r="W340" s="614"/>
      <c r="X340" s="614"/>
      <c r="Y340" s="614"/>
      <c r="Z340" s="614"/>
      <c r="AA340" s="48"/>
      <c r="AB340" s="48"/>
      <c r="AC340" s="48"/>
    </row>
    <row r="341" spans="1:68" ht="16.5" hidden="1" customHeight="1" x14ac:dyDescent="0.25">
      <c r="A341" s="588" t="s">
        <v>540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42"/>
      <c r="AB341" s="542"/>
      <c r="AC341" s="542"/>
    </row>
    <row r="342" spans="1:68" ht="14.25" hidden="1" customHeight="1" x14ac:dyDescent="0.25">
      <c r="A342" s="562" t="s">
        <v>102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9">
        <v>4680115884847</v>
      </c>
      <c r="E343" s="560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1000</v>
      </c>
      <c r="Y343" s="548">
        <f t="shared" ref="Y343:Y349" si="38">IFERROR(IF(X343="",0,CEILING((X343/$H343),1)*$H343),"")</f>
        <v>1005</v>
      </c>
      <c r="Z343" s="36">
        <f>IFERROR(IF(Y343=0,"",ROUNDUP(Y343/H343,0)*0.02175),"")</f>
        <v>1.4572499999999999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1032</v>
      </c>
      <c r="BN343" s="64">
        <f t="shared" ref="BN343:BN349" si="40">IFERROR(Y343*I343/H343,"0")</f>
        <v>1037.1600000000001</v>
      </c>
      <c r="BO343" s="64">
        <f t="shared" ref="BO343:BO349" si="41">IFERROR(1/J343*(X343/H343),"0")</f>
        <v>1.3888888888888888</v>
      </c>
      <c r="BP343" s="64">
        <f t="shared" ref="BP343:BP349" si="42">IFERROR(1/J343*(Y343/H343),"0")</f>
        <v>1.3958333333333333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9">
        <v>4680115884854</v>
      </c>
      <c r="E344" s="560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500</v>
      </c>
      <c r="Y344" s="548">
        <f t="shared" si="38"/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516</v>
      </c>
      <c r="BN344" s="64">
        <f t="shared" si="40"/>
        <v>526.32000000000005</v>
      </c>
      <c r="BO344" s="64">
        <f t="shared" si="41"/>
        <v>0.69444444444444442</v>
      </c>
      <c r="BP344" s="64">
        <f t="shared" si="42"/>
        <v>0.70833333333333326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59">
        <v>4680115884830</v>
      </c>
      <c r="E345" s="560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600</v>
      </c>
      <c r="Y345" s="548">
        <f t="shared" si="38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619.20000000000005</v>
      </c>
      <c r="BN345" s="64">
        <f t="shared" si="40"/>
        <v>619.20000000000005</v>
      </c>
      <c r="BO345" s="64">
        <f t="shared" si="41"/>
        <v>0.83333333333333326</v>
      </c>
      <c r="BP345" s="64">
        <f t="shared" si="42"/>
        <v>0.83333333333333326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9">
        <v>4607091383997</v>
      </c>
      <c r="E346" s="560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100</v>
      </c>
      <c r="Y346" s="548">
        <f t="shared" si="38"/>
        <v>105</v>
      </c>
      <c r="Z346" s="36">
        <f>IFERROR(IF(Y346=0,"",ROUNDUP(Y346/H346,0)*0.02175),"")</f>
        <v>0.15225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103.2</v>
      </c>
      <c r="BN346" s="64">
        <f t="shared" si="40"/>
        <v>108.36</v>
      </c>
      <c r="BO346" s="64">
        <f t="shared" si="41"/>
        <v>0.1388888888888889</v>
      </c>
      <c r="BP346" s="64">
        <f t="shared" si="42"/>
        <v>0.14583333333333331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9">
        <v>4680115882638</v>
      </c>
      <c r="E347" s="560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9">
        <v>4680115884922</v>
      </c>
      <c r="E348" s="560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9">
        <v>4680115884861</v>
      </c>
      <c r="E349" s="560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20</v>
      </c>
      <c r="Y349" s="548">
        <f t="shared" si="38"/>
        <v>20</v>
      </c>
      <c r="Z349" s="36">
        <f>IFERROR(IF(Y349=0,"",ROUNDUP(Y349/H349,0)*0.00902),"")</f>
        <v>3.6080000000000001E-2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20.84</v>
      </c>
      <c r="BN349" s="64">
        <f t="shared" si="40"/>
        <v>20.84</v>
      </c>
      <c r="BO349" s="64">
        <f t="shared" si="41"/>
        <v>3.0303030303030304E-2</v>
      </c>
      <c r="BP349" s="64">
        <f t="shared" si="42"/>
        <v>3.0303030303030304E-2</v>
      </c>
    </row>
    <row r="350" spans="1:68" x14ac:dyDescent="0.2">
      <c r="A350" s="55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58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150.66666666666666</v>
      </c>
      <c r="Y350" s="549">
        <f>IFERROR(Y343/H343,"0")+IFERROR(Y344/H344,"0")+IFERROR(Y345/H345,"0")+IFERROR(Y346/H346,"0")+IFERROR(Y347/H347,"0")+IFERROR(Y348/H348,"0")+IFERROR(Y349/H349,"0")</f>
        <v>152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3.25508</v>
      </c>
      <c r="AA350" s="550"/>
      <c r="AB350" s="550"/>
      <c r="AC350" s="550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8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9">
        <f>IFERROR(SUM(X343:X349),"0")</f>
        <v>2220</v>
      </c>
      <c r="Y351" s="549">
        <f>IFERROR(SUM(Y343:Y349),"0")</f>
        <v>2240</v>
      </c>
      <c r="Z351" s="37"/>
      <c r="AA351" s="550"/>
      <c r="AB351" s="550"/>
      <c r="AC351" s="550"/>
    </row>
    <row r="352" spans="1:68" ht="14.25" hidden="1" customHeight="1" x14ac:dyDescent="0.25">
      <c r="A352" s="562" t="s">
        <v>134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9">
        <v>4607091383980</v>
      </c>
      <c r="E353" s="560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700</v>
      </c>
      <c r="Y353" s="548">
        <f>IFERROR(IF(X353="",0,CEILING((X353/$H353),1)*$H353),"")</f>
        <v>705</v>
      </c>
      <c r="Z353" s="36">
        <f>IFERROR(IF(Y353=0,"",ROUNDUP(Y353/H353,0)*0.02175),"")</f>
        <v>1.0222499999999999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722.4</v>
      </c>
      <c r="BN353" s="64">
        <f>IFERROR(Y353*I353/H353,"0")</f>
        <v>727.56</v>
      </c>
      <c r="BO353" s="64">
        <f>IFERROR(1/J353*(X353/H353),"0")</f>
        <v>0.9722222222222221</v>
      </c>
      <c r="BP353" s="64">
        <f>IFERROR(1/J353*(Y353/H353),"0")</f>
        <v>0.97916666666666663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9">
        <v>4607091384178</v>
      </c>
      <c r="E354" s="560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20</v>
      </c>
      <c r="Y354" s="548">
        <f>IFERROR(IF(X354="",0,CEILING((X354/$H354),1)*$H354),"")</f>
        <v>20</v>
      </c>
      <c r="Z354" s="36">
        <f>IFERROR(IF(Y354=0,"",ROUNDUP(Y354/H354,0)*0.00902),"")</f>
        <v>4.5100000000000001E-2</v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21.05</v>
      </c>
      <c r="BN354" s="64">
        <f>IFERROR(Y354*I354/H354,"0")</f>
        <v>21.05</v>
      </c>
      <c r="BO354" s="64">
        <f>IFERROR(1/J354*(X354/H354),"0")</f>
        <v>3.787878787878788E-2</v>
      </c>
      <c r="BP354" s="64">
        <f>IFERROR(1/J354*(Y354/H354),"0")</f>
        <v>3.787878787878788E-2</v>
      </c>
    </row>
    <row r="355" spans="1:68" x14ac:dyDescent="0.2">
      <c r="A355" s="55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58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9">
        <f>IFERROR(X353/H353,"0")+IFERROR(X354/H354,"0")</f>
        <v>51.666666666666664</v>
      </c>
      <c r="Y355" s="549">
        <f>IFERROR(Y353/H353,"0")+IFERROR(Y354/H354,"0")</f>
        <v>52</v>
      </c>
      <c r="Z355" s="549">
        <f>IFERROR(IF(Z353="",0,Z353),"0")+IFERROR(IF(Z354="",0,Z354),"0")</f>
        <v>1.0673499999999998</v>
      </c>
      <c r="AA355" s="550"/>
      <c r="AB355" s="550"/>
      <c r="AC355" s="550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8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9">
        <f>IFERROR(SUM(X353:X354),"0")</f>
        <v>720</v>
      </c>
      <c r="Y356" s="549">
        <f>IFERROR(SUM(Y353:Y354),"0")</f>
        <v>725</v>
      </c>
      <c r="Z356" s="37"/>
      <c r="AA356" s="550"/>
      <c r="AB356" s="550"/>
      <c r="AC356" s="550"/>
    </row>
    <row r="357" spans="1:68" ht="14.25" hidden="1" customHeight="1" x14ac:dyDescent="0.25">
      <c r="A357" s="562" t="s">
        <v>72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9">
        <v>4607091383928</v>
      </c>
      <c r="E358" s="560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9">
        <v>4607091384260</v>
      </c>
      <c r="E359" s="560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58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8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2" t="s">
        <v>164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9">
        <v>4607091384673</v>
      </c>
      <c r="E363" s="560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0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20</v>
      </c>
      <c r="Y363" s="548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5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58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9">
        <f>IFERROR(X363/H363,"0")</f>
        <v>2.2222222222222223</v>
      </c>
      <c r="Y364" s="549">
        <f>IFERROR(Y363/H363,"0")</f>
        <v>3</v>
      </c>
      <c r="Z364" s="549">
        <f>IFERROR(IF(Z363="",0,Z363),"0")</f>
        <v>5.6940000000000004E-2</v>
      </c>
      <c r="AA364" s="550"/>
      <c r="AB364" s="550"/>
      <c r="AC364" s="550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8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9">
        <f>IFERROR(SUM(X363:X363),"0")</f>
        <v>20</v>
      </c>
      <c r="Y365" s="549">
        <f>IFERROR(SUM(Y363:Y363),"0")</f>
        <v>27</v>
      </c>
      <c r="Z365" s="37"/>
      <c r="AA365" s="550"/>
      <c r="AB365" s="550"/>
      <c r="AC365" s="550"/>
    </row>
    <row r="366" spans="1:68" ht="16.5" hidden="1" customHeight="1" x14ac:dyDescent="0.25">
      <c r="A366" s="588" t="s">
        <v>575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42"/>
      <c r="AB366" s="542"/>
      <c r="AC366" s="542"/>
    </row>
    <row r="367" spans="1:68" ht="14.25" hidden="1" customHeight="1" x14ac:dyDescent="0.25">
      <c r="A367" s="562" t="s">
        <v>102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9">
        <v>4680115881907</v>
      </c>
      <c r="E368" s="560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9">
        <v>4680115884885</v>
      </c>
      <c r="E369" s="560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9">
        <v>4680115884908</v>
      </c>
      <c r="E370" s="560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6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58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57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8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2" t="s">
        <v>63</v>
      </c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57"/>
      <c r="P373" s="557"/>
      <c r="Q373" s="557"/>
      <c r="R373" s="557"/>
      <c r="S373" s="557"/>
      <c r="T373" s="557"/>
      <c r="U373" s="557"/>
      <c r="V373" s="557"/>
      <c r="W373" s="557"/>
      <c r="X373" s="557"/>
      <c r="Y373" s="557"/>
      <c r="Z373" s="557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9">
        <v>4607091384802</v>
      </c>
      <c r="E374" s="560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58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8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2" t="s">
        <v>72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9">
        <v>4607091384246</v>
      </c>
      <c r="E378" s="560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30</v>
      </c>
      <c r="Y378" s="54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9">
        <v>4607091384253</v>
      </c>
      <c r="E379" s="560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58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9">
        <f>IFERROR(X378/H378,"0")+IFERROR(X379/H379,"0")</f>
        <v>3.3333333333333335</v>
      </c>
      <c r="Y380" s="549">
        <f>IFERROR(Y378/H378,"0")+IFERROR(Y379/H379,"0")</f>
        <v>4</v>
      </c>
      <c r="Z380" s="549">
        <f>IFERROR(IF(Z378="",0,Z378),"0")+IFERROR(IF(Z379="",0,Z379),"0")</f>
        <v>7.5920000000000001E-2</v>
      </c>
      <c r="AA380" s="550"/>
      <c r="AB380" s="550"/>
      <c r="AC380" s="550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8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9">
        <f>IFERROR(SUM(X378:X379),"0")</f>
        <v>30</v>
      </c>
      <c r="Y381" s="549">
        <f>IFERROR(SUM(Y378:Y379),"0")</f>
        <v>36</v>
      </c>
      <c r="Z381" s="37"/>
      <c r="AA381" s="550"/>
      <c r="AB381" s="550"/>
      <c r="AC381" s="550"/>
    </row>
    <row r="382" spans="1:68" ht="14.25" hidden="1" customHeight="1" x14ac:dyDescent="0.25">
      <c r="A382" s="562" t="s">
        <v>164</v>
      </c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57"/>
      <c r="P382" s="557"/>
      <c r="Q382" s="557"/>
      <c r="R382" s="557"/>
      <c r="S382" s="557"/>
      <c r="T382" s="557"/>
      <c r="U382" s="557"/>
      <c r="V382" s="557"/>
      <c r="W382" s="557"/>
      <c r="X382" s="557"/>
      <c r="Y382" s="557"/>
      <c r="Z382" s="557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9">
        <v>4607091389357</v>
      </c>
      <c r="E383" s="560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6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8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7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58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13" t="s">
        <v>595</v>
      </c>
      <c r="B386" s="614"/>
      <c r="C386" s="614"/>
      <c r="D386" s="614"/>
      <c r="E386" s="614"/>
      <c r="F386" s="614"/>
      <c r="G386" s="614"/>
      <c r="H386" s="614"/>
      <c r="I386" s="614"/>
      <c r="J386" s="614"/>
      <c r="K386" s="614"/>
      <c r="L386" s="614"/>
      <c r="M386" s="614"/>
      <c r="N386" s="614"/>
      <c r="O386" s="614"/>
      <c r="P386" s="614"/>
      <c r="Q386" s="614"/>
      <c r="R386" s="614"/>
      <c r="S386" s="614"/>
      <c r="T386" s="614"/>
      <c r="U386" s="614"/>
      <c r="V386" s="614"/>
      <c r="W386" s="614"/>
      <c r="X386" s="614"/>
      <c r="Y386" s="614"/>
      <c r="Z386" s="614"/>
      <c r="AA386" s="48"/>
      <c r="AB386" s="48"/>
      <c r="AC386" s="48"/>
    </row>
    <row r="387" spans="1:68" ht="16.5" hidden="1" customHeight="1" x14ac:dyDescent="0.25">
      <c r="A387" s="588" t="s">
        <v>596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42"/>
      <c r="AB387" s="542"/>
      <c r="AC387" s="542"/>
    </row>
    <row r="388" spans="1:68" ht="14.25" hidden="1" customHeight="1" x14ac:dyDescent="0.25">
      <c r="A388" s="562" t="s">
        <v>63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9">
        <v>4680115886100</v>
      </c>
      <c r="E389" s="560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9">
        <v>4680115886117</v>
      </c>
      <c r="E390" s="560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9">
        <v>4680115886117</v>
      </c>
      <c r="E391" s="560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9">
        <v>4680115886124</v>
      </c>
      <c r="E392" s="560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20</v>
      </c>
      <c r="Y392" s="548">
        <f t="shared" si="43"/>
        <v>21.6</v>
      </c>
      <c r="Z392" s="36">
        <f>IFERROR(IF(Y392=0,"",ROUNDUP(Y392/H392,0)*0.00902),"")</f>
        <v>3.6080000000000001E-2</v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20.777777777777779</v>
      </c>
      <c r="BN392" s="64">
        <f t="shared" si="45"/>
        <v>22.44</v>
      </c>
      <c r="BO392" s="64">
        <f t="shared" si="46"/>
        <v>2.8058361391694722E-2</v>
      </c>
      <c r="BP392" s="64">
        <f t="shared" si="47"/>
        <v>3.0303030303030304E-2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9">
        <v>4680115883147</v>
      </c>
      <c r="E393" s="560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9">
        <v>4607091384338</v>
      </c>
      <c r="E394" s="560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31.5</v>
      </c>
      <c r="Y394" s="548">
        <f t="shared" si="43"/>
        <v>31.5</v>
      </c>
      <c r="Z394" s="36">
        <f t="shared" si="48"/>
        <v>7.5300000000000006E-2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33.450000000000003</v>
      </c>
      <c r="BN394" s="64">
        <f t="shared" si="45"/>
        <v>33.450000000000003</v>
      </c>
      <c r="BO394" s="64">
        <f t="shared" si="46"/>
        <v>6.4102564102564111E-2</v>
      </c>
      <c r="BP394" s="64">
        <f t="shared" si="47"/>
        <v>6.4102564102564111E-2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9">
        <v>4607091389524</v>
      </c>
      <c r="E395" s="560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7</v>
      </c>
      <c r="Y395" s="548">
        <f t="shared" si="43"/>
        <v>8.4</v>
      </c>
      <c r="Z395" s="36">
        <f t="shared" si="48"/>
        <v>2.0080000000000001E-2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7.4333333333333327</v>
      </c>
      <c r="BN395" s="64">
        <f t="shared" si="45"/>
        <v>8.92</v>
      </c>
      <c r="BO395" s="64">
        <f t="shared" si="46"/>
        <v>1.4245014245014245E-2</v>
      </c>
      <c r="BP395" s="64">
        <f t="shared" si="47"/>
        <v>1.7094017094017096E-2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9">
        <v>4680115883161</v>
      </c>
      <c r="E396" s="560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9">
        <v>4607091389531</v>
      </c>
      <c r="E397" s="560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35</v>
      </c>
      <c r="Y397" s="548">
        <f t="shared" si="43"/>
        <v>35.700000000000003</v>
      </c>
      <c r="Z397" s="36">
        <f t="shared" si="48"/>
        <v>8.5339999999999999E-2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37.166666666666664</v>
      </c>
      <c r="BN397" s="64">
        <f t="shared" si="45"/>
        <v>37.910000000000004</v>
      </c>
      <c r="BO397" s="64">
        <f t="shared" si="46"/>
        <v>7.1225071225071226E-2</v>
      </c>
      <c r="BP397" s="64">
        <f t="shared" si="47"/>
        <v>7.2649572649572655E-2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9">
        <v>4607091384345</v>
      </c>
      <c r="E398" s="560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6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58"/>
      <c r="P399" s="563" t="s">
        <v>70</v>
      </c>
      <c r="Q399" s="564"/>
      <c r="R399" s="564"/>
      <c r="S399" s="564"/>
      <c r="T399" s="564"/>
      <c r="U399" s="564"/>
      <c r="V399" s="565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38.703703703703695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40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0.21680000000000002</v>
      </c>
      <c r="AA399" s="550"/>
      <c r="AB399" s="550"/>
      <c r="AC399" s="550"/>
    </row>
    <row r="400" spans="1:68" x14ac:dyDescent="0.2">
      <c r="A400" s="557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8"/>
      <c r="P400" s="563" t="s">
        <v>70</v>
      </c>
      <c r="Q400" s="564"/>
      <c r="R400" s="564"/>
      <c r="S400" s="564"/>
      <c r="T400" s="564"/>
      <c r="U400" s="564"/>
      <c r="V400" s="565"/>
      <c r="W400" s="37" t="s">
        <v>68</v>
      </c>
      <c r="X400" s="549">
        <f>IFERROR(SUM(X389:X398),"0")</f>
        <v>93.5</v>
      </c>
      <c r="Y400" s="549">
        <f>IFERROR(SUM(Y389:Y398),"0")</f>
        <v>97.2</v>
      </c>
      <c r="Z400" s="37"/>
      <c r="AA400" s="550"/>
      <c r="AB400" s="550"/>
      <c r="AC400" s="550"/>
    </row>
    <row r="401" spans="1:68" ht="14.25" hidden="1" customHeight="1" x14ac:dyDescent="0.25">
      <c r="A401" s="562" t="s">
        <v>72</v>
      </c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57"/>
      <c r="P401" s="557"/>
      <c r="Q401" s="557"/>
      <c r="R401" s="557"/>
      <c r="S401" s="557"/>
      <c r="T401" s="557"/>
      <c r="U401" s="557"/>
      <c r="V401" s="557"/>
      <c r="W401" s="557"/>
      <c r="X401" s="557"/>
      <c r="Y401" s="557"/>
      <c r="Z401" s="557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9">
        <v>4607091384352</v>
      </c>
      <c r="E402" s="560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9">
        <v>4607091389654</v>
      </c>
      <c r="E403" s="560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6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58"/>
      <c r="P404" s="563" t="s">
        <v>70</v>
      </c>
      <c r="Q404" s="564"/>
      <c r="R404" s="564"/>
      <c r="S404" s="564"/>
      <c r="T404" s="564"/>
      <c r="U404" s="564"/>
      <c r="V404" s="565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7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8"/>
      <c r="P405" s="563" t="s">
        <v>70</v>
      </c>
      <c r="Q405" s="564"/>
      <c r="R405" s="564"/>
      <c r="S405" s="564"/>
      <c r="T405" s="564"/>
      <c r="U405" s="564"/>
      <c r="V405" s="565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8" t="s">
        <v>628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42"/>
      <c r="AB406" s="542"/>
      <c r="AC406" s="542"/>
    </row>
    <row r="407" spans="1:68" ht="14.25" hidden="1" customHeight="1" x14ac:dyDescent="0.25">
      <c r="A407" s="562" t="s">
        <v>134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9">
        <v>4680115885240</v>
      </c>
      <c r="E408" s="560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6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58"/>
      <c r="P409" s="563" t="s">
        <v>70</v>
      </c>
      <c r="Q409" s="564"/>
      <c r="R409" s="564"/>
      <c r="S409" s="564"/>
      <c r="T409" s="564"/>
      <c r="U409" s="564"/>
      <c r="V409" s="565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7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8"/>
      <c r="P410" s="563" t="s">
        <v>70</v>
      </c>
      <c r="Q410" s="564"/>
      <c r="R410" s="564"/>
      <c r="S410" s="564"/>
      <c r="T410" s="564"/>
      <c r="U410" s="564"/>
      <c r="V410" s="565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2" t="s">
        <v>63</v>
      </c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57"/>
      <c r="P411" s="557"/>
      <c r="Q411" s="557"/>
      <c r="R411" s="557"/>
      <c r="S411" s="557"/>
      <c r="T411" s="557"/>
      <c r="U411" s="557"/>
      <c r="V411" s="557"/>
      <c r="W411" s="557"/>
      <c r="X411" s="557"/>
      <c r="Y411" s="557"/>
      <c r="Z411" s="557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9">
        <v>4680115886094</v>
      </c>
      <c r="E412" s="560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9">
        <v>4607091389425</v>
      </c>
      <c r="E413" s="560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9">
        <v>4680115880771</v>
      </c>
      <c r="E414" s="560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9">
        <v>4607091389500</v>
      </c>
      <c r="E415" s="560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7</v>
      </c>
      <c r="Y415" s="548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7.4333333333333327</v>
      </c>
      <c r="BN415" s="64">
        <f>IFERROR(Y415*I415/H415,"0")</f>
        <v>8.92</v>
      </c>
      <c r="BO415" s="64">
        <f>IFERROR(1/J415*(X415/H415),"0")</f>
        <v>1.4245014245014245E-2</v>
      </c>
      <c r="BP415" s="64">
        <f>IFERROR(1/J415*(Y415/H415),"0")</f>
        <v>1.7094017094017096E-2</v>
      </c>
    </row>
    <row r="416" spans="1:68" x14ac:dyDescent="0.2">
      <c r="A416" s="556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58"/>
      <c r="P416" s="563" t="s">
        <v>70</v>
      </c>
      <c r="Q416" s="564"/>
      <c r="R416" s="564"/>
      <c r="S416" s="564"/>
      <c r="T416" s="564"/>
      <c r="U416" s="564"/>
      <c r="V416" s="565"/>
      <c r="W416" s="37" t="s">
        <v>71</v>
      </c>
      <c r="X416" s="549">
        <f>IFERROR(X412/H412,"0")+IFERROR(X413/H413,"0")+IFERROR(X414/H414,"0")+IFERROR(X415/H415,"0")</f>
        <v>3.333333333333333</v>
      </c>
      <c r="Y416" s="549">
        <f>IFERROR(Y412/H412,"0")+IFERROR(Y413/H413,"0")+IFERROR(Y414/H414,"0")+IFERROR(Y415/H415,"0")</f>
        <v>4</v>
      </c>
      <c r="Z416" s="549">
        <f>IFERROR(IF(Z412="",0,Z412),"0")+IFERROR(IF(Z413="",0,Z413),"0")+IFERROR(IF(Z414="",0,Z414),"0")+IFERROR(IF(Z415="",0,Z415),"0")</f>
        <v>2.0080000000000001E-2</v>
      </c>
      <c r="AA416" s="550"/>
      <c r="AB416" s="550"/>
      <c r="AC416" s="550"/>
    </row>
    <row r="417" spans="1:68" x14ac:dyDescent="0.2">
      <c r="A417" s="557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8"/>
      <c r="P417" s="563" t="s">
        <v>70</v>
      </c>
      <c r="Q417" s="564"/>
      <c r="R417" s="564"/>
      <c r="S417" s="564"/>
      <c r="T417" s="564"/>
      <c r="U417" s="564"/>
      <c r="V417" s="565"/>
      <c r="W417" s="37" t="s">
        <v>68</v>
      </c>
      <c r="X417" s="549">
        <f>IFERROR(SUM(X412:X415),"0")</f>
        <v>7</v>
      </c>
      <c r="Y417" s="549">
        <f>IFERROR(SUM(Y412:Y415),"0")</f>
        <v>8.4</v>
      </c>
      <c r="Z417" s="37"/>
      <c r="AA417" s="550"/>
      <c r="AB417" s="550"/>
      <c r="AC417" s="550"/>
    </row>
    <row r="418" spans="1:68" ht="16.5" hidden="1" customHeight="1" x14ac:dyDescent="0.25">
      <c r="A418" s="588" t="s">
        <v>643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42"/>
      <c r="AB418" s="542"/>
      <c r="AC418" s="542"/>
    </row>
    <row r="419" spans="1:68" ht="14.25" hidden="1" customHeight="1" x14ac:dyDescent="0.25">
      <c r="A419" s="562" t="s">
        <v>63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9">
        <v>4680115885110</v>
      </c>
      <c r="E420" s="560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8</v>
      </c>
      <c r="Y420" s="548">
        <f>IFERROR(IF(X420="",0,CEILING((X420/$H420),1)*$H420),"")</f>
        <v>8.4</v>
      </c>
      <c r="Z420" s="36">
        <f>IFERROR(IF(Y420=0,"",ROUNDUP(Y420/H420,0)*0.00651),"")</f>
        <v>4.5569999999999999E-2</v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14.000000000000002</v>
      </c>
      <c r="BN420" s="64">
        <f>IFERROR(Y420*I420/H420,"0")</f>
        <v>14.700000000000001</v>
      </c>
      <c r="BO420" s="64">
        <f>IFERROR(1/J420*(X420/H420),"0")</f>
        <v>3.6630036630036632E-2</v>
      </c>
      <c r="BP420" s="64">
        <f>IFERROR(1/J420*(Y420/H420),"0")</f>
        <v>3.8461538461538471E-2</v>
      </c>
    </row>
    <row r="421" spans="1:68" x14ac:dyDescent="0.2">
      <c r="A421" s="556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8"/>
      <c r="P421" s="563" t="s">
        <v>70</v>
      </c>
      <c r="Q421" s="564"/>
      <c r="R421" s="564"/>
      <c r="S421" s="564"/>
      <c r="T421" s="564"/>
      <c r="U421" s="564"/>
      <c r="V421" s="565"/>
      <c r="W421" s="37" t="s">
        <v>71</v>
      </c>
      <c r="X421" s="549">
        <f>IFERROR(X420/H420,"0")</f>
        <v>6.666666666666667</v>
      </c>
      <c r="Y421" s="549">
        <f>IFERROR(Y420/H420,"0")</f>
        <v>7.0000000000000009</v>
      </c>
      <c r="Z421" s="549">
        <f>IFERROR(IF(Z420="",0,Z420),"0")</f>
        <v>4.5569999999999999E-2</v>
      </c>
      <c r="AA421" s="550"/>
      <c r="AB421" s="550"/>
      <c r="AC421" s="550"/>
    </row>
    <row r="422" spans="1:68" x14ac:dyDescent="0.2">
      <c r="A422" s="557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8"/>
      <c r="P422" s="563" t="s">
        <v>70</v>
      </c>
      <c r="Q422" s="564"/>
      <c r="R422" s="564"/>
      <c r="S422" s="564"/>
      <c r="T422" s="564"/>
      <c r="U422" s="564"/>
      <c r="V422" s="565"/>
      <c r="W422" s="37" t="s">
        <v>68</v>
      </c>
      <c r="X422" s="549">
        <f>IFERROR(SUM(X420:X420),"0")</f>
        <v>8</v>
      </c>
      <c r="Y422" s="549">
        <f>IFERROR(SUM(Y420:Y420),"0")</f>
        <v>8.4</v>
      </c>
      <c r="Z422" s="37"/>
      <c r="AA422" s="550"/>
      <c r="AB422" s="550"/>
      <c r="AC422" s="550"/>
    </row>
    <row r="423" spans="1:68" ht="16.5" hidden="1" customHeight="1" x14ac:dyDescent="0.25">
      <c r="A423" s="588" t="s">
        <v>647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42"/>
      <c r="AB423" s="542"/>
      <c r="AC423" s="542"/>
    </row>
    <row r="424" spans="1:68" ht="14.25" hidden="1" customHeight="1" x14ac:dyDescent="0.25">
      <c r="A424" s="562" t="s">
        <v>63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9">
        <v>4680115885103</v>
      </c>
      <c r="E425" s="560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6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58"/>
      <c r="P426" s="563" t="s">
        <v>70</v>
      </c>
      <c r="Q426" s="564"/>
      <c r="R426" s="564"/>
      <c r="S426" s="564"/>
      <c r="T426" s="564"/>
      <c r="U426" s="564"/>
      <c r="V426" s="565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7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58"/>
      <c r="P427" s="563" t="s">
        <v>70</v>
      </c>
      <c r="Q427" s="564"/>
      <c r="R427" s="564"/>
      <c r="S427" s="564"/>
      <c r="T427" s="564"/>
      <c r="U427" s="564"/>
      <c r="V427" s="565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13" t="s">
        <v>651</v>
      </c>
      <c r="B428" s="614"/>
      <c r="C428" s="614"/>
      <c r="D428" s="614"/>
      <c r="E428" s="614"/>
      <c r="F428" s="614"/>
      <c r="G428" s="614"/>
      <c r="H428" s="614"/>
      <c r="I428" s="614"/>
      <c r="J428" s="614"/>
      <c r="K428" s="614"/>
      <c r="L428" s="614"/>
      <c r="M428" s="614"/>
      <c r="N428" s="614"/>
      <c r="O428" s="614"/>
      <c r="P428" s="614"/>
      <c r="Q428" s="614"/>
      <c r="R428" s="614"/>
      <c r="S428" s="614"/>
      <c r="T428" s="614"/>
      <c r="U428" s="614"/>
      <c r="V428" s="614"/>
      <c r="W428" s="614"/>
      <c r="X428" s="614"/>
      <c r="Y428" s="614"/>
      <c r="Z428" s="614"/>
      <c r="AA428" s="48"/>
      <c r="AB428" s="48"/>
      <c r="AC428" s="48"/>
    </row>
    <row r="429" spans="1:68" ht="16.5" hidden="1" customHeight="1" x14ac:dyDescent="0.25">
      <c r="A429" s="588" t="s">
        <v>651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42"/>
      <c r="AB429" s="542"/>
      <c r="AC429" s="542"/>
    </row>
    <row r="430" spans="1:68" ht="14.25" hidden="1" customHeight="1" x14ac:dyDescent="0.25">
      <c r="A430" s="562" t="s">
        <v>102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9">
        <v>4607091389067</v>
      </c>
      <c r="E431" s="560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140</v>
      </c>
      <c r="Y431" s="548">
        <f t="shared" ref="Y431:Y442" si="49">IFERROR(IF(X431="",0,CEILING((X431/$H431),1)*$H431),"")</f>
        <v>142.56</v>
      </c>
      <c r="Z431" s="36">
        <f t="shared" ref="Z431:Z436" si="50">IFERROR(IF(Y431=0,"",ROUNDUP(Y431/H431,0)*0.01196),"")</f>
        <v>0.32291999999999998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149.54545454545453</v>
      </c>
      <c r="BN431" s="64">
        <f t="shared" ref="BN431:BN442" si="52">IFERROR(Y431*I431/H431,"0")</f>
        <v>152.27999999999997</v>
      </c>
      <c r="BO431" s="64">
        <f t="shared" ref="BO431:BO442" si="53">IFERROR(1/J431*(X431/H431),"0")</f>
        <v>0.25495337995337997</v>
      </c>
      <c r="BP431" s="64">
        <f t="shared" ref="BP431:BP442" si="54">IFERROR(1/J431*(Y431/H431),"0")</f>
        <v>0.25961538461538464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9">
        <v>4680115885271</v>
      </c>
      <c r="E432" s="560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4301011376</v>
      </c>
      <c r="D433" s="559">
        <v>4680115885226</v>
      </c>
      <c r="E433" s="560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9">
        <v>4607091383522</v>
      </c>
      <c r="E434" s="560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9">
        <v>4680115884502</v>
      </c>
      <c r="E435" s="560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9">
        <v>4607091389104</v>
      </c>
      <c r="E436" s="560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100</v>
      </c>
      <c r="Y436" s="548">
        <f t="shared" si="49"/>
        <v>100.32000000000001</v>
      </c>
      <c r="Z436" s="36">
        <f t="shared" si="50"/>
        <v>0.22724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106.81818181818181</v>
      </c>
      <c r="BN436" s="64">
        <f t="shared" si="52"/>
        <v>107.16</v>
      </c>
      <c r="BO436" s="64">
        <f t="shared" si="53"/>
        <v>0.18210955710955709</v>
      </c>
      <c r="BP436" s="64">
        <f t="shared" si="54"/>
        <v>0.18269230769230771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6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72</v>
      </c>
      <c r="Y438" s="548">
        <f t="shared" si="49"/>
        <v>72</v>
      </c>
      <c r="Z438" s="36">
        <f>IFERROR(IF(Y438=0,"",ROUNDUP(Y438/H438,0)*0.00902),"")</f>
        <v>0.1353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103.95</v>
      </c>
      <c r="BN438" s="64">
        <f t="shared" si="52"/>
        <v>103.95</v>
      </c>
      <c r="BO438" s="64">
        <f t="shared" si="53"/>
        <v>0.11363636363636365</v>
      </c>
      <c r="BP438" s="64">
        <f t="shared" si="54"/>
        <v>0.11363636363636365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9">
        <v>4607091389999</v>
      </c>
      <c r="E439" s="560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9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9">
        <v>4680115882782</v>
      </c>
      <c r="E440" s="560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9">
        <v>4680115885479</v>
      </c>
      <c r="E441" s="560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9">
        <v>4607091389982</v>
      </c>
      <c r="E442" s="560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96</v>
      </c>
      <c r="Y442" s="548">
        <f t="shared" si="49"/>
        <v>96</v>
      </c>
      <c r="Z442" s="36">
        <f>IFERROR(IF(Y442=0,"",ROUNDUP(Y442/H442,0)*0.00937),"")</f>
        <v>0.18740000000000001</v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139.19999999999999</v>
      </c>
      <c r="BN442" s="64">
        <f t="shared" si="52"/>
        <v>139.19999999999999</v>
      </c>
      <c r="BO442" s="64">
        <f t="shared" si="53"/>
        <v>0.16666666666666666</v>
      </c>
      <c r="BP442" s="64">
        <f t="shared" si="54"/>
        <v>0.16666666666666666</v>
      </c>
    </row>
    <row r="443" spans="1:68" x14ac:dyDescent="0.2">
      <c r="A443" s="556"/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8"/>
      <c r="P443" s="563" t="s">
        <v>70</v>
      </c>
      <c r="Q443" s="564"/>
      <c r="R443" s="564"/>
      <c r="S443" s="564"/>
      <c r="T443" s="564"/>
      <c r="U443" s="564"/>
      <c r="V443" s="565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80.454545454545453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81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0.87285999999999997</v>
      </c>
      <c r="AA443" s="550"/>
      <c r="AB443" s="550"/>
      <c r="AC443" s="550"/>
    </row>
    <row r="444" spans="1:68" x14ac:dyDescent="0.2">
      <c r="A444" s="557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58"/>
      <c r="P444" s="563" t="s">
        <v>70</v>
      </c>
      <c r="Q444" s="564"/>
      <c r="R444" s="564"/>
      <c r="S444" s="564"/>
      <c r="T444" s="564"/>
      <c r="U444" s="564"/>
      <c r="V444" s="565"/>
      <c r="W444" s="37" t="s">
        <v>68</v>
      </c>
      <c r="X444" s="549">
        <f>IFERROR(SUM(X431:X442),"0")</f>
        <v>408</v>
      </c>
      <c r="Y444" s="549">
        <f>IFERROR(SUM(Y431:Y442),"0")</f>
        <v>410.88</v>
      </c>
      <c r="Z444" s="37"/>
      <c r="AA444" s="550"/>
      <c r="AB444" s="550"/>
      <c r="AC444" s="550"/>
    </row>
    <row r="445" spans="1:68" ht="14.25" hidden="1" customHeight="1" x14ac:dyDescent="0.25">
      <c r="A445" s="562" t="s">
        <v>134</v>
      </c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57"/>
      <c r="P445" s="557"/>
      <c r="Q445" s="557"/>
      <c r="R445" s="557"/>
      <c r="S445" s="557"/>
      <c r="T445" s="557"/>
      <c r="U445" s="557"/>
      <c r="V445" s="557"/>
      <c r="W445" s="557"/>
      <c r="X445" s="557"/>
      <c r="Y445" s="557"/>
      <c r="Z445" s="557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9">
        <v>4607091388930</v>
      </c>
      <c r="E446" s="560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200</v>
      </c>
      <c r="Y446" s="548">
        <f>IFERROR(IF(X446="",0,CEILING((X446/$H446),1)*$H446),"")</f>
        <v>200.64000000000001</v>
      </c>
      <c r="Z446" s="36">
        <f>IFERROR(IF(Y446=0,"",ROUNDUP(Y446/H446,0)*0.01196),"")</f>
        <v>0.45448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213.63636363636363</v>
      </c>
      <c r="BN446" s="64">
        <f>IFERROR(Y446*I446/H446,"0")</f>
        <v>214.32</v>
      </c>
      <c r="BO446" s="64">
        <f>IFERROR(1/J446*(X446/H446),"0")</f>
        <v>0.36421911421911418</v>
      </c>
      <c r="BP446" s="64">
        <f>IFERROR(1/J446*(Y446/H446),"0")</f>
        <v>0.36538461538461542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9">
        <v>4680115886407</v>
      </c>
      <c r="E447" s="560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9">
        <v>4680115880054</v>
      </c>
      <c r="E448" s="560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8"/>
      <c r="P449" s="563" t="s">
        <v>70</v>
      </c>
      <c r="Q449" s="564"/>
      <c r="R449" s="564"/>
      <c r="S449" s="564"/>
      <c r="T449" s="564"/>
      <c r="U449" s="564"/>
      <c r="V449" s="565"/>
      <c r="W449" s="37" t="s">
        <v>71</v>
      </c>
      <c r="X449" s="549">
        <f>IFERROR(X446/H446,"0")+IFERROR(X447/H447,"0")+IFERROR(X448/H448,"0")</f>
        <v>37.878787878787875</v>
      </c>
      <c r="Y449" s="549">
        <f>IFERROR(Y446/H446,"0")+IFERROR(Y447/H447,"0")+IFERROR(Y448/H448,"0")</f>
        <v>38</v>
      </c>
      <c r="Z449" s="549">
        <f>IFERROR(IF(Z446="",0,Z446),"0")+IFERROR(IF(Z447="",0,Z447),"0")+IFERROR(IF(Z448="",0,Z448),"0")</f>
        <v>0.45448</v>
      </c>
      <c r="AA449" s="550"/>
      <c r="AB449" s="550"/>
      <c r="AC449" s="550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58"/>
      <c r="P450" s="563" t="s">
        <v>70</v>
      </c>
      <c r="Q450" s="564"/>
      <c r="R450" s="564"/>
      <c r="S450" s="564"/>
      <c r="T450" s="564"/>
      <c r="U450" s="564"/>
      <c r="V450" s="565"/>
      <c r="W450" s="37" t="s">
        <v>68</v>
      </c>
      <c r="X450" s="549">
        <f>IFERROR(SUM(X446:X448),"0")</f>
        <v>200</v>
      </c>
      <c r="Y450" s="549">
        <f>IFERROR(SUM(Y446:Y448),"0")</f>
        <v>200.64000000000001</v>
      </c>
      <c r="Z450" s="37"/>
      <c r="AA450" s="550"/>
      <c r="AB450" s="550"/>
      <c r="AC450" s="550"/>
    </row>
    <row r="451" spans="1:68" ht="14.25" hidden="1" customHeight="1" x14ac:dyDescent="0.25">
      <c r="A451" s="562" t="s">
        <v>63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41"/>
      <c r="AB451" s="541"/>
      <c r="AC451" s="541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9">
        <v>4680115883116</v>
      </c>
      <c r="E452" s="560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60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50</v>
      </c>
      <c r="Y452" s="548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9">
        <v>4680115883093</v>
      </c>
      <c r="E453" s="560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5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200</v>
      </c>
      <c r="Y453" s="548">
        <f t="shared" si="55"/>
        <v>200.64000000000001</v>
      </c>
      <c r="Z453" s="36">
        <f>IFERROR(IF(Y453=0,"",ROUNDUP(Y453/H453,0)*0.01196),"")</f>
        <v>0.45448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213.63636363636363</v>
      </c>
      <c r="BN453" s="64">
        <f t="shared" si="57"/>
        <v>214.32</v>
      </c>
      <c r="BO453" s="64">
        <f t="shared" si="58"/>
        <v>0.36421911421911418</v>
      </c>
      <c r="BP453" s="64">
        <f t="shared" si="59"/>
        <v>0.36538461538461542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9">
        <v>4680115883109</v>
      </c>
      <c r="E454" s="560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100</v>
      </c>
      <c r="Y454" s="548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106.81818181818181</v>
      </c>
      <c r="BN454" s="64">
        <f t="shared" si="57"/>
        <v>107.16</v>
      </c>
      <c r="BO454" s="64">
        <f t="shared" si="58"/>
        <v>0.18210955710955709</v>
      </c>
      <c r="BP454" s="64">
        <f t="shared" si="59"/>
        <v>0.18269230769230771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9">
        <v>4680115882072</v>
      </c>
      <c r="E455" s="560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84</v>
      </c>
      <c r="Y455" s="548">
        <f t="shared" si="55"/>
        <v>86.399999999999991</v>
      </c>
      <c r="Z455" s="36">
        <f>IFERROR(IF(Y455=0,"",ROUNDUP(Y455/H455,0)*0.00902),"")</f>
        <v>0.16236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121.27500000000001</v>
      </c>
      <c r="BN455" s="64">
        <f t="shared" si="57"/>
        <v>124.74</v>
      </c>
      <c r="BO455" s="64">
        <f t="shared" si="58"/>
        <v>0.13257575757575757</v>
      </c>
      <c r="BP455" s="64">
        <f t="shared" si="59"/>
        <v>0.13636363636363635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9">
        <v>4680115882102</v>
      </c>
      <c r="E456" s="560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18</v>
      </c>
      <c r="Y456" s="548">
        <f t="shared" si="55"/>
        <v>19.2</v>
      </c>
      <c r="Z456" s="36">
        <f>IFERROR(IF(Y456=0,"",ROUNDUP(Y456/H456,0)*0.00902),"")</f>
        <v>3.6080000000000001E-2</v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25.087500000000002</v>
      </c>
      <c r="BN456" s="64">
        <f t="shared" si="57"/>
        <v>26.76</v>
      </c>
      <c r="BO456" s="64">
        <f t="shared" si="58"/>
        <v>2.8409090909090912E-2</v>
      </c>
      <c r="BP456" s="64">
        <f t="shared" si="59"/>
        <v>3.0303030303030304E-2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9">
        <v>4680115882096</v>
      </c>
      <c r="E457" s="560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9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72</v>
      </c>
      <c r="Y457" s="548">
        <f t="shared" si="55"/>
        <v>72</v>
      </c>
      <c r="Z457" s="36">
        <f>IFERROR(IF(Y457=0,"",ROUNDUP(Y457/H457,0)*0.00902),"")</f>
        <v>0.1353</v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100.35000000000001</v>
      </c>
      <c r="BN457" s="64">
        <f t="shared" si="57"/>
        <v>100.35000000000001</v>
      </c>
      <c r="BO457" s="64">
        <f t="shared" si="58"/>
        <v>0.11363636363636365</v>
      </c>
      <c r="BP457" s="64">
        <f t="shared" si="59"/>
        <v>0.11363636363636365</v>
      </c>
    </row>
    <row r="458" spans="1:68" x14ac:dyDescent="0.2">
      <c r="A458" s="556"/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8"/>
      <c r="P458" s="563" t="s">
        <v>70</v>
      </c>
      <c r="Q458" s="564"/>
      <c r="R458" s="564"/>
      <c r="S458" s="564"/>
      <c r="T458" s="564"/>
      <c r="U458" s="564"/>
      <c r="V458" s="565"/>
      <c r="W458" s="37" t="s">
        <v>71</v>
      </c>
      <c r="X458" s="549">
        <f>IFERROR(X452/H452,"0")+IFERROR(X453/H453,"0")+IFERROR(X454/H454,"0")+IFERROR(X455/H455,"0")+IFERROR(X456/H456,"0")+IFERROR(X457/H457,"0")</f>
        <v>102.53787878787878</v>
      </c>
      <c r="Y458" s="549">
        <f>IFERROR(Y452/H452,"0")+IFERROR(Y453/H453,"0")+IFERROR(Y454/H454,"0")+IFERROR(Y455/H455,"0")+IFERROR(Y456/H456,"0")+IFERROR(Y457/H457,"0")</f>
        <v>104</v>
      </c>
      <c r="Z458" s="549">
        <f>IFERROR(IF(Z452="",0,Z452),"0")+IFERROR(IF(Z453="",0,Z453),"0")+IFERROR(IF(Z454="",0,Z454),"0")+IFERROR(IF(Z455="",0,Z455),"0")+IFERROR(IF(Z456="",0,Z456),"0")+IFERROR(IF(Z457="",0,Z457),"0")</f>
        <v>1.1350600000000002</v>
      </c>
      <c r="AA458" s="550"/>
      <c r="AB458" s="550"/>
      <c r="AC458" s="550"/>
    </row>
    <row r="459" spans="1:68" x14ac:dyDescent="0.2">
      <c r="A459" s="557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8"/>
      <c r="P459" s="563" t="s">
        <v>70</v>
      </c>
      <c r="Q459" s="564"/>
      <c r="R459" s="564"/>
      <c r="S459" s="564"/>
      <c r="T459" s="564"/>
      <c r="U459" s="564"/>
      <c r="V459" s="565"/>
      <c r="W459" s="37" t="s">
        <v>68</v>
      </c>
      <c r="X459" s="549">
        <f>IFERROR(SUM(X452:X457),"0")</f>
        <v>524</v>
      </c>
      <c r="Y459" s="549">
        <f>IFERROR(SUM(Y452:Y457),"0")</f>
        <v>531.36</v>
      </c>
      <c r="Z459" s="37"/>
      <c r="AA459" s="550"/>
      <c r="AB459" s="550"/>
      <c r="AC459" s="550"/>
    </row>
    <row r="460" spans="1:68" ht="14.25" hidden="1" customHeight="1" x14ac:dyDescent="0.25">
      <c r="A460" s="562" t="s">
        <v>72</v>
      </c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57"/>
      <c r="P460" s="557"/>
      <c r="Q460" s="557"/>
      <c r="R460" s="557"/>
      <c r="S460" s="557"/>
      <c r="T460" s="557"/>
      <c r="U460" s="557"/>
      <c r="V460" s="557"/>
      <c r="W460" s="557"/>
      <c r="X460" s="557"/>
      <c r="Y460" s="557"/>
      <c r="Z460" s="557"/>
      <c r="AA460" s="541"/>
      <c r="AB460" s="541"/>
      <c r="AC460" s="541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9">
        <v>4607091383409</v>
      </c>
      <c r="E461" s="560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9">
        <v>4607091383416</v>
      </c>
      <c r="E462" s="560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9">
        <v>4680115883536</v>
      </c>
      <c r="E463" s="560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58"/>
      <c r="P464" s="563" t="s">
        <v>70</v>
      </c>
      <c r="Q464" s="564"/>
      <c r="R464" s="564"/>
      <c r="S464" s="564"/>
      <c r="T464" s="564"/>
      <c r="U464" s="564"/>
      <c r="V464" s="565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8"/>
      <c r="P465" s="563" t="s">
        <v>70</v>
      </c>
      <c r="Q465" s="564"/>
      <c r="R465" s="564"/>
      <c r="S465" s="564"/>
      <c r="T465" s="564"/>
      <c r="U465" s="564"/>
      <c r="V465" s="565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13" t="s">
        <v>715</v>
      </c>
      <c r="B466" s="614"/>
      <c r="C466" s="614"/>
      <c r="D466" s="614"/>
      <c r="E466" s="614"/>
      <c r="F466" s="614"/>
      <c r="G466" s="614"/>
      <c r="H466" s="614"/>
      <c r="I466" s="614"/>
      <c r="J466" s="614"/>
      <c r="K466" s="614"/>
      <c r="L466" s="614"/>
      <c r="M466" s="614"/>
      <c r="N466" s="614"/>
      <c r="O466" s="614"/>
      <c r="P466" s="614"/>
      <c r="Q466" s="614"/>
      <c r="R466" s="614"/>
      <c r="S466" s="614"/>
      <c r="T466" s="614"/>
      <c r="U466" s="614"/>
      <c r="V466" s="614"/>
      <c r="W466" s="614"/>
      <c r="X466" s="614"/>
      <c r="Y466" s="614"/>
      <c r="Z466" s="614"/>
      <c r="AA466" s="48"/>
      <c r="AB466" s="48"/>
      <c r="AC466" s="48"/>
    </row>
    <row r="467" spans="1:68" ht="16.5" hidden="1" customHeight="1" x14ac:dyDescent="0.25">
      <c r="A467" s="588" t="s">
        <v>715</v>
      </c>
      <c r="B467" s="557"/>
      <c r="C467" s="557"/>
      <c r="D467" s="557"/>
      <c r="E467" s="557"/>
      <c r="F467" s="557"/>
      <c r="G467" s="557"/>
      <c r="H467" s="557"/>
      <c r="I467" s="557"/>
      <c r="J467" s="557"/>
      <c r="K467" s="557"/>
      <c r="L467" s="557"/>
      <c r="M467" s="557"/>
      <c r="N467" s="557"/>
      <c r="O467" s="557"/>
      <c r="P467" s="557"/>
      <c r="Q467" s="557"/>
      <c r="R467" s="557"/>
      <c r="S467" s="557"/>
      <c r="T467" s="557"/>
      <c r="U467" s="557"/>
      <c r="V467" s="557"/>
      <c r="W467" s="557"/>
      <c r="X467" s="557"/>
      <c r="Y467" s="557"/>
      <c r="Z467" s="557"/>
      <c r="AA467" s="542"/>
      <c r="AB467" s="542"/>
      <c r="AC467" s="542"/>
    </row>
    <row r="468" spans="1:68" ht="14.25" hidden="1" customHeight="1" x14ac:dyDescent="0.25">
      <c r="A468" s="562" t="s">
        <v>102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1"/>
      <c r="AB468" s="541"/>
      <c r="AC468" s="541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9">
        <v>4640242181011</v>
      </c>
      <c r="E469" s="560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9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9">
        <v>4640242180441</v>
      </c>
      <c r="E470" s="560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9">
        <v>4640242180564</v>
      </c>
      <c r="E471" s="560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20</v>
      </c>
      <c r="Y471" s="548">
        <f>IFERROR(IF(X471="",0,CEILING((X471/$H471),1)*$H471),"")</f>
        <v>24</v>
      </c>
      <c r="Z471" s="36">
        <f>IFERROR(IF(Y471=0,"",ROUNDUP(Y471/H471,0)*0.01898),"")</f>
        <v>3.7960000000000001E-2</v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20.725000000000001</v>
      </c>
      <c r="BN471" s="64">
        <f>IFERROR(Y471*I471/H471,"0")</f>
        <v>24.87</v>
      </c>
      <c r="BO471" s="64">
        <f>IFERROR(1/J471*(X471/H471),"0")</f>
        <v>2.6041666666666668E-2</v>
      </c>
      <c r="BP471" s="64">
        <f>IFERROR(1/J471*(Y471/H471),"0")</f>
        <v>3.125E-2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9">
        <v>4640242181189</v>
      </c>
      <c r="E472" s="560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5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6"/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8"/>
      <c r="P473" s="563" t="s">
        <v>70</v>
      </c>
      <c r="Q473" s="564"/>
      <c r="R473" s="564"/>
      <c r="S473" s="564"/>
      <c r="T473" s="564"/>
      <c r="U473" s="564"/>
      <c r="V473" s="565"/>
      <c r="W473" s="37" t="s">
        <v>71</v>
      </c>
      <c r="X473" s="549">
        <f>IFERROR(X469/H469,"0")+IFERROR(X470/H470,"0")+IFERROR(X471/H471,"0")+IFERROR(X472/H472,"0")</f>
        <v>1.6666666666666667</v>
      </c>
      <c r="Y473" s="549">
        <f>IFERROR(Y469/H469,"0")+IFERROR(Y470/H470,"0")+IFERROR(Y471/H471,"0")+IFERROR(Y472/H472,"0")</f>
        <v>2</v>
      </c>
      <c r="Z473" s="549">
        <f>IFERROR(IF(Z469="",0,Z469),"0")+IFERROR(IF(Z470="",0,Z470),"0")+IFERROR(IF(Z471="",0,Z471),"0")+IFERROR(IF(Z472="",0,Z472),"0")</f>
        <v>3.7960000000000001E-2</v>
      </c>
      <c r="AA473" s="550"/>
      <c r="AB473" s="550"/>
      <c r="AC473" s="550"/>
    </row>
    <row r="474" spans="1:68" x14ac:dyDescent="0.2">
      <c r="A474" s="557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58"/>
      <c r="P474" s="563" t="s">
        <v>70</v>
      </c>
      <c r="Q474" s="564"/>
      <c r="R474" s="564"/>
      <c r="S474" s="564"/>
      <c r="T474" s="564"/>
      <c r="U474" s="564"/>
      <c r="V474" s="565"/>
      <c r="W474" s="37" t="s">
        <v>68</v>
      </c>
      <c r="X474" s="549">
        <f>IFERROR(SUM(X469:X472),"0")</f>
        <v>20</v>
      </c>
      <c r="Y474" s="549">
        <f>IFERROR(SUM(Y469:Y472),"0")</f>
        <v>24</v>
      </c>
      <c r="Z474" s="37"/>
      <c r="AA474" s="550"/>
      <c r="AB474" s="550"/>
      <c r="AC474" s="550"/>
    </row>
    <row r="475" spans="1:68" ht="14.25" hidden="1" customHeight="1" x14ac:dyDescent="0.25">
      <c r="A475" s="562" t="s">
        <v>134</v>
      </c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57"/>
      <c r="P475" s="557"/>
      <c r="Q475" s="557"/>
      <c r="R475" s="557"/>
      <c r="S475" s="557"/>
      <c r="T475" s="557"/>
      <c r="U475" s="557"/>
      <c r="V475" s="557"/>
      <c r="W475" s="557"/>
      <c r="X475" s="557"/>
      <c r="Y475" s="557"/>
      <c r="Z475" s="557"/>
      <c r="AA475" s="541"/>
      <c r="AB475" s="541"/>
      <c r="AC475" s="541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9">
        <v>4640242180519</v>
      </c>
      <c r="E476" s="560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9">
        <v>4640242180526</v>
      </c>
      <c r="E477" s="560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38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9">
        <v>4640242181363</v>
      </c>
      <c r="E478" s="560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8"/>
      <c r="P479" s="563" t="s">
        <v>70</v>
      </c>
      <c r="Q479" s="564"/>
      <c r="R479" s="564"/>
      <c r="S479" s="564"/>
      <c r="T479" s="564"/>
      <c r="U479" s="564"/>
      <c r="V479" s="565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58"/>
      <c r="P480" s="563" t="s">
        <v>70</v>
      </c>
      <c r="Q480" s="564"/>
      <c r="R480" s="564"/>
      <c r="S480" s="564"/>
      <c r="T480" s="564"/>
      <c r="U480" s="564"/>
      <c r="V480" s="565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2" t="s">
        <v>63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41"/>
      <c r="AB481" s="541"/>
      <c r="AC481" s="541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9">
        <v>4640242180816</v>
      </c>
      <c r="E482" s="560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9">
        <v>4640242180595</v>
      </c>
      <c r="E483" s="560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8"/>
      <c r="P484" s="563" t="s">
        <v>70</v>
      </c>
      <c r="Q484" s="564"/>
      <c r="R484" s="564"/>
      <c r="S484" s="564"/>
      <c r="T484" s="564"/>
      <c r="U484" s="564"/>
      <c r="V484" s="565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58"/>
      <c r="P485" s="563" t="s">
        <v>70</v>
      </c>
      <c r="Q485" s="564"/>
      <c r="R485" s="564"/>
      <c r="S485" s="564"/>
      <c r="T485" s="564"/>
      <c r="U485" s="564"/>
      <c r="V485" s="565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2" t="s">
        <v>72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9">
        <v>4640242180533</v>
      </c>
      <c r="E487" s="560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700</v>
      </c>
      <c r="Y487" s="548">
        <f>IFERROR(IF(X487="",0,CEILING((X487/$H487),1)*$H487),"")</f>
        <v>702</v>
      </c>
      <c r="Z487" s="36">
        <f>IFERROR(IF(Y487=0,"",ROUNDUP(Y487/H487,0)*0.01898),"")</f>
        <v>1.48044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740.36666666666667</v>
      </c>
      <c r="BN487" s="64">
        <f>IFERROR(Y487*I487/H487,"0")</f>
        <v>742.48199999999997</v>
      </c>
      <c r="BO487" s="64">
        <f>IFERROR(1/J487*(X487/H487),"0")</f>
        <v>1.2152777777777777</v>
      </c>
      <c r="BP487" s="64">
        <f>IFERROR(1/J487*(Y487/H487),"0")</f>
        <v>1.21875</v>
      </c>
    </row>
    <row r="488" spans="1:68" x14ac:dyDescent="0.2">
      <c r="A488" s="556"/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8"/>
      <c r="P488" s="563" t="s">
        <v>70</v>
      </c>
      <c r="Q488" s="564"/>
      <c r="R488" s="564"/>
      <c r="S488" s="564"/>
      <c r="T488" s="564"/>
      <c r="U488" s="564"/>
      <c r="V488" s="565"/>
      <c r="W488" s="37" t="s">
        <v>71</v>
      </c>
      <c r="X488" s="549">
        <f>IFERROR(X487/H487,"0")</f>
        <v>77.777777777777771</v>
      </c>
      <c r="Y488" s="549">
        <f>IFERROR(Y487/H487,"0")</f>
        <v>78</v>
      </c>
      <c r="Z488" s="549">
        <f>IFERROR(IF(Z487="",0,Z487),"0")</f>
        <v>1.48044</v>
      </c>
      <c r="AA488" s="550"/>
      <c r="AB488" s="550"/>
      <c r="AC488" s="550"/>
    </row>
    <row r="489" spans="1:68" x14ac:dyDescent="0.2">
      <c r="A489" s="557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58"/>
      <c r="P489" s="563" t="s">
        <v>70</v>
      </c>
      <c r="Q489" s="564"/>
      <c r="R489" s="564"/>
      <c r="S489" s="564"/>
      <c r="T489" s="564"/>
      <c r="U489" s="564"/>
      <c r="V489" s="565"/>
      <c r="W489" s="37" t="s">
        <v>68</v>
      </c>
      <c r="X489" s="549">
        <f>IFERROR(SUM(X487:X487),"0")</f>
        <v>700</v>
      </c>
      <c r="Y489" s="549">
        <f>IFERROR(SUM(Y487:Y487),"0")</f>
        <v>702</v>
      </c>
      <c r="Z489" s="37"/>
      <c r="AA489" s="550"/>
      <c r="AB489" s="550"/>
      <c r="AC489" s="550"/>
    </row>
    <row r="490" spans="1:68" ht="14.25" hidden="1" customHeight="1" x14ac:dyDescent="0.25">
      <c r="A490" s="562" t="s">
        <v>164</v>
      </c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57"/>
      <c r="P490" s="557"/>
      <c r="Q490" s="557"/>
      <c r="R490" s="557"/>
      <c r="S490" s="557"/>
      <c r="T490" s="557"/>
      <c r="U490" s="557"/>
      <c r="V490" s="557"/>
      <c r="W490" s="557"/>
      <c r="X490" s="557"/>
      <c r="Y490" s="557"/>
      <c r="Z490" s="557"/>
      <c r="AA490" s="541"/>
      <c r="AB490" s="541"/>
      <c r="AC490" s="541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59">
        <v>4640242180120</v>
      </c>
      <c r="E491" s="560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6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50</v>
      </c>
      <c r="Y491" s="548">
        <f>IFERROR(IF(X491="",0,CEILING((X491/$H491),1)*$H491),"")</f>
        <v>54</v>
      </c>
      <c r="Z491" s="36">
        <f>IFERROR(IF(Y491=0,"",ROUNDUP(Y491/H491,0)*0.01898),"")</f>
        <v>0.11388000000000001</v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52.416666666666664</v>
      </c>
      <c r="BN491" s="64">
        <f>IFERROR(Y491*I491/H491,"0")</f>
        <v>56.61</v>
      </c>
      <c r="BO491" s="64">
        <f>IFERROR(1/J491*(X491/H491),"0")</f>
        <v>8.6805555555555552E-2</v>
      </c>
      <c r="BP491" s="64">
        <f>IFERROR(1/J491*(Y491/H491),"0")</f>
        <v>9.375E-2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9">
        <v>4640242180137</v>
      </c>
      <c r="E492" s="560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6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8"/>
      <c r="P493" s="563" t="s">
        <v>70</v>
      </c>
      <c r="Q493" s="564"/>
      <c r="R493" s="564"/>
      <c r="S493" s="564"/>
      <c r="T493" s="564"/>
      <c r="U493" s="564"/>
      <c r="V493" s="565"/>
      <c r="W493" s="37" t="s">
        <v>71</v>
      </c>
      <c r="X493" s="549">
        <f>IFERROR(X491/H491,"0")+IFERROR(X492/H492,"0")</f>
        <v>5.5555555555555554</v>
      </c>
      <c r="Y493" s="549">
        <f>IFERROR(Y491/H491,"0")+IFERROR(Y492/H492,"0")</f>
        <v>6</v>
      </c>
      <c r="Z493" s="549">
        <f>IFERROR(IF(Z491="",0,Z491),"0")+IFERROR(IF(Z492="",0,Z492),"0")</f>
        <v>0.11388000000000001</v>
      </c>
      <c r="AA493" s="550"/>
      <c r="AB493" s="550"/>
      <c r="AC493" s="550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8"/>
      <c r="P494" s="563" t="s">
        <v>70</v>
      </c>
      <c r="Q494" s="564"/>
      <c r="R494" s="564"/>
      <c r="S494" s="564"/>
      <c r="T494" s="564"/>
      <c r="U494" s="564"/>
      <c r="V494" s="565"/>
      <c r="W494" s="37" t="s">
        <v>68</v>
      </c>
      <c r="X494" s="549">
        <f>IFERROR(SUM(X491:X492),"0")</f>
        <v>50</v>
      </c>
      <c r="Y494" s="549">
        <f>IFERROR(SUM(Y491:Y492),"0")</f>
        <v>54</v>
      </c>
      <c r="Z494" s="37"/>
      <c r="AA494" s="550"/>
      <c r="AB494" s="550"/>
      <c r="AC494" s="550"/>
    </row>
    <row r="495" spans="1:68" ht="16.5" hidden="1" customHeight="1" x14ac:dyDescent="0.25">
      <c r="A495" s="588" t="s">
        <v>752</v>
      </c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57"/>
      <c r="P495" s="557"/>
      <c r="Q495" s="557"/>
      <c r="R495" s="557"/>
      <c r="S495" s="557"/>
      <c r="T495" s="557"/>
      <c r="U495" s="557"/>
      <c r="V495" s="557"/>
      <c r="W495" s="557"/>
      <c r="X495" s="557"/>
      <c r="Y495" s="557"/>
      <c r="Z495" s="557"/>
      <c r="AA495" s="542"/>
      <c r="AB495" s="542"/>
      <c r="AC495" s="542"/>
    </row>
    <row r="496" spans="1:68" ht="14.25" hidden="1" customHeight="1" x14ac:dyDescent="0.25">
      <c r="A496" s="562" t="s">
        <v>134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1"/>
      <c r="AB496" s="541"/>
      <c r="AC496" s="541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9">
        <v>4640242180090</v>
      </c>
      <c r="E497" s="560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8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6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558"/>
      <c r="P498" s="563" t="s">
        <v>70</v>
      </c>
      <c r="Q498" s="564"/>
      <c r="R498" s="564"/>
      <c r="S498" s="564"/>
      <c r="T498" s="564"/>
      <c r="U498" s="564"/>
      <c r="V498" s="565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58"/>
      <c r="P499" s="563" t="s">
        <v>70</v>
      </c>
      <c r="Q499" s="564"/>
      <c r="R499" s="564"/>
      <c r="S499" s="564"/>
      <c r="T499" s="564"/>
      <c r="U499" s="564"/>
      <c r="V499" s="565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05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6"/>
      <c r="P500" s="585" t="s">
        <v>757</v>
      </c>
      <c r="Q500" s="586"/>
      <c r="R500" s="586"/>
      <c r="S500" s="586"/>
      <c r="T500" s="586"/>
      <c r="U500" s="586"/>
      <c r="V500" s="587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11803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11968.160000000002</v>
      </c>
      <c r="Z500" s="37"/>
      <c r="AA500" s="550"/>
      <c r="AB500" s="550"/>
      <c r="AC500" s="550"/>
    </row>
    <row r="501" spans="1:68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6"/>
      <c r="P501" s="585" t="s">
        <v>758</v>
      </c>
      <c r="Q501" s="586"/>
      <c r="R501" s="586"/>
      <c r="S501" s="586"/>
      <c r="T501" s="586"/>
      <c r="U501" s="586"/>
      <c r="V501" s="587"/>
      <c r="W501" s="37" t="s">
        <v>68</v>
      </c>
      <c r="X501" s="549">
        <f>IFERROR(SUM(BM22:BM497),"0")</f>
        <v>12625.108768322996</v>
      </c>
      <c r="Y501" s="549">
        <f>IFERROR(SUM(BN22:BN497),"0")</f>
        <v>12800.861000000004</v>
      </c>
      <c r="Z501" s="37"/>
      <c r="AA501" s="550"/>
      <c r="AB501" s="550"/>
      <c r="AC501" s="550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6"/>
      <c r="P502" s="585" t="s">
        <v>759</v>
      </c>
      <c r="Q502" s="586"/>
      <c r="R502" s="586"/>
      <c r="S502" s="586"/>
      <c r="T502" s="586"/>
      <c r="U502" s="586"/>
      <c r="V502" s="587"/>
      <c r="W502" s="37" t="s">
        <v>760</v>
      </c>
      <c r="X502" s="38">
        <f>ROUNDUP(SUM(BO22:BO497),0)</f>
        <v>21</v>
      </c>
      <c r="Y502" s="38">
        <f>ROUNDUP(SUM(BP22:BP497),0)</f>
        <v>22</v>
      </c>
      <c r="Z502" s="37"/>
      <c r="AA502" s="550"/>
      <c r="AB502" s="550"/>
      <c r="AC502" s="550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6"/>
      <c r="P503" s="585" t="s">
        <v>761</v>
      </c>
      <c r="Q503" s="586"/>
      <c r="R503" s="586"/>
      <c r="S503" s="586"/>
      <c r="T503" s="586"/>
      <c r="U503" s="586"/>
      <c r="V503" s="587"/>
      <c r="W503" s="37" t="s">
        <v>68</v>
      </c>
      <c r="X503" s="549">
        <f>GrossWeightTotal+PalletQtyTotal*25</f>
        <v>13150.108768322996</v>
      </c>
      <c r="Y503" s="549">
        <f>GrossWeightTotalR+PalletQtyTotalR*25</f>
        <v>13350.861000000004</v>
      </c>
      <c r="Z503" s="37"/>
      <c r="AA503" s="550"/>
      <c r="AB503" s="550"/>
      <c r="AC503" s="550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6"/>
      <c r="P504" s="585" t="s">
        <v>762</v>
      </c>
      <c r="Q504" s="586"/>
      <c r="R504" s="586"/>
      <c r="S504" s="586"/>
      <c r="T504" s="586"/>
      <c r="U504" s="586"/>
      <c r="V504" s="587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2464.0655653414283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2493</v>
      </c>
      <c r="Z504" s="37"/>
      <c r="AA504" s="550"/>
      <c r="AB504" s="550"/>
      <c r="AC504" s="550"/>
    </row>
    <row r="505" spans="1:68" ht="14.25" hidden="1" customHeight="1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6"/>
      <c r="P505" s="585" t="s">
        <v>763</v>
      </c>
      <c r="Q505" s="586"/>
      <c r="R505" s="586"/>
      <c r="S505" s="586"/>
      <c r="T505" s="586"/>
      <c r="U505" s="586"/>
      <c r="V505" s="587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24.818850000000008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80" t="s">
        <v>100</v>
      </c>
      <c r="D507" s="634"/>
      <c r="E507" s="634"/>
      <c r="F507" s="634"/>
      <c r="G507" s="634"/>
      <c r="H507" s="635"/>
      <c r="I507" s="580" t="s">
        <v>252</v>
      </c>
      <c r="J507" s="634"/>
      <c r="K507" s="634"/>
      <c r="L507" s="634"/>
      <c r="M507" s="634"/>
      <c r="N507" s="634"/>
      <c r="O507" s="634"/>
      <c r="P507" s="634"/>
      <c r="Q507" s="634"/>
      <c r="R507" s="634"/>
      <c r="S507" s="635"/>
      <c r="T507" s="580" t="s">
        <v>539</v>
      </c>
      <c r="U507" s="635"/>
      <c r="V507" s="580" t="s">
        <v>595</v>
      </c>
      <c r="W507" s="634"/>
      <c r="X507" s="634"/>
      <c r="Y507" s="635"/>
      <c r="Z507" s="539" t="s">
        <v>651</v>
      </c>
      <c r="AA507" s="580" t="s">
        <v>715</v>
      </c>
      <c r="AB507" s="635"/>
      <c r="AC507" s="52"/>
      <c r="AF507" s="540"/>
    </row>
    <row r="508" spans="1:68" ht="14.25" customHeight="1" thickTop="1" x14ac:dyDescent="0.2">
      <c r="A508" s="782" t="s">
        <v>766</v>
      </c>
      <c r="B508" s="580" t="s">
        <v>62</v>
      </c>
      <c r="C508" s="580" t="s">
        <v>101</v>
      </c>
      <c r="D508" s="580" t="s">
        <v>116</v>
      </c>
      <c r="E508" s="580" t="s">
        <v>171</v>
      </c>
      <c r="F508" s="580" t="s">
        <v>191</v>
      </c>
      <c r="G508" s="580" t="s">
        <v>224</v>
      </c>
      <c r="H508" s="580" t="s">
        <v>100</v>
      </c>
      <c r="I508" s="580" t="s">
        <v>253</v>
      </c>
      <c r="J508" s="580" t="s">
        <v>293</v>
      </c>
      <c r="K508" s="580" t="s">
        <v>353</v>
      </c>
      <c r="L508" s="580" t="s">
        <v>398</v>
      </c>
      <c r="M508" s="580" t="s">
        <v>414</v>
      </c>
      <c r="N508" s="540"/>
      <c r="O508" s="580" t="s">
        <v>428</v>
      </c>
      <c r="P508" s="580" t="s">
        <v>438</v>
      </c>
      <c r="Q508" s="580" t="s">
        <v>445</v>
      </c>
      <c r="R508" s="580" t="s">
        <v>450</v>
      </c>
      <c r="S508" s="580" t="s">
        <v>529</v>
      </c>
      <c r="T508" s="580" t="s">
        <v>540</v>
      </c>
      <c r="U508" s="580" t="s">
        <v>575</v>
      </c>
      <c r="V508" s="580" t="s">
        <v>596</v>
      </c>
      <c r="W508" s="580" t="s">
        <v>628</v>
      </c>
      <c r="X508" s="580" t="s">
        <v>643</v>
      </c>
      <c r="Y508" s="580" t="s">
        <v>647</v>
      </c>
      <c r="Z508" s="580" t="s">
        <v>651</v>
      </c>
      <c r="AA508" s="580" t="s">
        <v>715</v>
      </c>
      <c r="AB508" s="580" t="s">
        <v>752</v>
      </c>
      <c r="AC508" s="52"/>
      <c r="AF508" s="540"/>
    </row>
    <row r="509" spans="1:68" ht="13.5" customHeight="1" thickBot="1" x14ac:dyDescent="0.25">
      <c r="A509" s="783"/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40"/>
      <c r="O509" s="581"/>
      <c r="P509" s="581"/>
      <c r="Q509" s="581"/>
      <c r="R509" s="581"/>
      <c r="S509" s="581"/>
      <c r="T509" s="581"/>
      <c r="U509" s="581"/>
      <c r="V509" s="581"/>
      <c r="W509" s="581"/>
      <c r="X509" s="581"/>
      <c r="Y509" s="581"/>
      <c r="Z509" s="581"/>
      <c r="AA509" s="581"/>
      <c r="AB509" s="581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374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967.80000000000007</v>
      </c>
      <c r="E510" s="46">
        <f>IFERROR(Y87*1,"0")+IFERROR(Y88*1,"0")+IFERROR(Y89*1,"0")+IFERROR(Y93*1,"0")+IFERROR(Y94*1,"0")+IFERROR(Y95*1,"0")+IFERROR(Y96*1,"0")</f>
        <v>668.7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1454.4</v>
      </c>
      <c r="G510" s="46">
        <f>IFERROR(Y127*1,"0")+IFERROR(Y128*1,"0")+IFERROR(Y132*1,"0")+IFERROR(Y133*1,"0")+IFERROR(Y137*1,"0")+IFERROR(Y138*1,"0")</f>
        <v>164.8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436.38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1502.6999999999998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151.6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160.80000000000001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495</v>
      </c>
      <c r="S510" s="46">
        <f>IFERROR(Y335*1,"0")+IFERROR(Y336*1,"0")+IFERROR(Y337*1,"0")</f>
        <v>527.1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2992</v>
      </c>
      <c r="U510" s="46">
        <f>IFERROR(Y368*1,"0")+IFERROR(Y369*1,"0")+IFERROR(Y370*1,"0")+IFERROR(Y374*1,"0")+IFERROR(Y378*1,"0")+IFERROR(Y379*1,"0")+IFERROR(Y383*1,"0")</f>
        <v>36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97.2</v>
      </c>
      <c r="W510" s="46">
        <f>IFERROR(Y408*1,"0")+IFERROR(Y412*1,"0")+IFERROR(Y413*1,"0")+IFERROR(Y414*1,"0")+IFERROR(Y415*1,"0")</f>
        <v>8.4</v>
      </c>
      <c r="X510" s="46">
        <f>IFERROR(Y420*1,"0")</f>
        <v>8.4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1142.8800000000001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780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,67"/>
        <filter val="100,00"/>
        <filter val="102,54"/>
        <filter val="105,00"/>
        <filter val="11 803,00"/>
        <filter val="11,67"/>
        <filter val="110,00"/>
        <filter val="12 625,11"/>
        <filter val="12,00"/>
        <filter val="120,00"/>
        <filter val="120,24"/>
        <filter val="122,00"/>
        <filter val="13 150,11"/>
        <filter val="135,00"/>
        <filter val="14,00"/>
        <filter val="140,00"/>
        <filter val="141,00"/>
        <filter val="150,67"/>
        <filter val="16,00"/>
        <filter val="160,00"/>
        <filter val="175,00"/>
        <filter val="18,00"/>
        <filter val="180,00"/>
        <filter val="2 220,00"/>
        <filter val="2 464,07"/>
        <filter val="2,22"/>
        <filter val="20,00"/>
        <filter val="200,00"/>
        <filter val="21"/>
        <filter val="21,00"/>
        <filter val="211,11"/>
        <filter val="212,72"/>
        <filter val="22,31"/>
        <filter val="22,50"/>
        <filter val="225,00"/>
        <filter val="226,32"/>
        <filter val="24,00"/>
        <filter val="24,50"/>
        <filter val="25,00"/>
        <filter val="250,00"/>
        <filter val="275,00"/>
        <filter val="3,33"/>
        <filter val="3,50"/>
        <filter val="30,00"/>
        <filter val="30,56"/>
        <filter val="300,00"/>
        <filter val="31,50"/>
        <filter val="315,00"/>
        <filter val="320,00"/>
        <filter val="335,00"/>
        <filter val="340,00"/>
        <filter val="35,00"/>
        <filter val="350,00"/>
        <filter val="36,00"/>
        <filter val="360,00"/>
        <filter val="37,88"/>
        <filter val="370,00"/>
        <filter val="38,50"/>
        <filter val="38,70"/>
        <filter val="380,00"/>
        <filter val="382,50"/>
        <filter val="40,00"/>
        <filter val="400,00"/>
        <filter val="405,00"/>
        <filter val="408,00"/>
        <filter val="42,31"/>
        <filter val="48,00"/>
        <filter val="5,56"/>
        <filter val="50,00"/>
        <filter val="500,00"/>
        <filter val="51,67"/>
        <filter val="515,00"/>
        <filter val="52,50"/>
        <filter val="524,00"/>
        <filter val="525,00"/>
        <filter val="56,00"/>
        <filter val="560,00"/>
        <filter val="58,52"/>
        <filter val="6,67"/>
        <filter val="60,00"/>
        <filter val="600,00"/>
        <filter val="66,00"/>
        <filter val="66,67"/>
        <filter val="68,52"/>
        <filter val="688,00"/>
        <filter val="7,00"/>
        <filter val="7,69"/>
        <filter val="70,00"/>
        <filter val="700,00"/>
        <filter val="72,00"/>
        <filter val="720,00"/>
        <filter val="75,00"/>
        <filter val="77,78"/>
        <filter val="8,00"/>
        <filter val="8,75"/>
        <filter val="80,00"/>
        <filter val="80,45"/>
        <filter val="829,00"/>
        <filter val="84,00"/>
        <filter val="84,63"/>
        <filter val="88,52"/>
        <filter val="89,51"/>
        <filter val="93,50"/>
        <filter val="96,00"/>
        <filter val="98,52"/>
        <filter val="99,00"/>
      </filters>
    </filterColumn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D22:E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P479:V479"/>
    <mergeCell ref="R508:R509"/>
    <mergeCell ref="T508:T509"/>
    <mergeCell ref="F508:F509"/>
    <mergeCell ref="H508:H509"/>
    <mergeCell ref="P508:P509"/>
    <mergeCell ref="D160:E160"/>
    <mergeCell ref="P201:V201"/>
    <mergeCell ref="A488:O489"/>
    <mergeCell ref="V508:V509"/>
    <mergeCell ref="T507:U507"/>
    <mergeCell ref="D210:E210"/>
    <mergeCell ref="A421:O422"/>
    <mergeCell ref="D308:E308"/>
    <mergeCell ref="A169:O170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336:T336"/>
    <mergeCell ref="P474:V474"/>
    <mergeCell ref="A466:Z466"/>
    <mergeCell ref="A467:Z467"/>
    <mergeCell ref="D461:E461"/>
    <mergeCell ref="D198:E198"/>
    <mergeCell ref="A157:O158"/>
    <mergeCell ref="A203:Z203"/>
    <mergeCell ref="D188:E188"/>
    <mergeCell ref="P224:T224"/>
    <mergeCell ref="D132:E132"/>
    <mergeCell ref="P211:T211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G17:G18"/>
    <mergeCell ref="P61:T61"/>
    <mergeCell ref="A105:O106"/>
    <mergeCell ref="H17:H18"/>
    <mergeCell ref="P161:T161"/>
    <mergeCell ref="D204:E204"/>
    <mergeCell ref="P217:T217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P188:T188"/>
    <mergeCell ref="A182:Z182"/>
    <mergeCell ref="A296:Z296"/>
    <mergeCell ref="P123:V123"/>
    <mergeCell ref="P421:V421"/>
    <mergeCell ref="P240:V240"/>
    <mergeCell ref="D434:E434"/>
    <mergeCell ref="D225:E225"/>
    <mergeCell ref="A399:O400"/>
    <mergeCell ref="D200:E200"/>
    <mergeCell ref="A273:Z273"/>
    <mergeCell ref="P359:T359"/>
    <mergeCell ref="D436:E436"/>
    <mergeCell ref="D222:E222"/>
    <mergeCell ref="P35:T35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A231:O232"/>
    <mergeCell ref="A486:Z486"/>
    <mergeCell ref="P261:T261"/>
    <mergeCell ref="D269:E269"/>
    <mergeCell ref="D440:E440"/>
    <mergeCell ref="P404:V404"/>
    <mergeCell ref="A406:Z406"/>
    <mergeCell ref="D335:E335"/>
    <mergeCell ref="A375:O376"/>
    <mergeCell ref="P245:T245"/>
    <mergeCell ref="A285:O286"/>
    <mergeCell ref="P322:T322"/>
    <mergeCell ref="P260:T260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156:T156"/>
    <mergeCell ref="P105:V105"/>
    <mergeCell ref="P170:V170"/>
    <mergeCell ref="A141:Z141"/>
    <mergeCell ref="D43:E43"/>
    <mergeCell ref="P84:V84"/>
    <mergeCell ref="D137:E137"/>
    <mergeCell ref="P216:T216"/>
    <mergeCell ref="P385:V385"/>
    <mergeCell ref="P124:V124"/>
    <mergeCell ref="P360:V360"/>
    <mergeCell ref="D74:E74"/>
    <mergeCell ref="P87:T87"/>
    <mergeCell ref="P151:V151"/>
    <mergeCell ref="D68:E68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A64:O65"/>
    <mergeCell ref="P89:T89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P289:T289"/>
    <mergeCell ref="D403:E403"/>
    <mergeCell ref="A429:Z429"/>
    <mergeCell ref="P59:V59"/>
    <mergeCell ref="P230:T230"/>
    <mergeCell ref="P130:V130"/>
    <mergeCell ref="P168:T168"/>
    <mergeCell ref="P399:V399"/>
    <mergeCell ref="D316:E316"/>
    <mergeCell ref="A123:O124"/>
    <mergeCell ref="P26:T26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73:T73"/>
    <mergeCell ref="P244:T244"/>
    <mergeCell ref="P139:V139"/>
    <mergeCell ref="P324:T3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